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ЭтаКнига" defaultThemeVersion="124226"/>
  <bookViews>
    <workbookView xWindow="240" yWindow="420" windowWidth="14985" windowHeight="8250" activeTab="1"/>
  </bookViews>
  <sheets>
    <sheet name="№1" sheetId="42" r:id="rId1"/>
    <sheet name="№ 2" sheetId="124" r:id="rId2"/>
    <sheet name="№3" sheetId="2" r:id="rId3"/>
    <sheet name="№4" sheetId="107" r:id="rId4"/>
    <sheet name="№5" sheetId="108" r:id="rId5"/>
    <sheet name="№6" sheetId="110" r:id="rId6"/>
    <sheet name="№7" sheetId="109" r:id="rId7"/>
    <sheet name="№8" sheetId="111" r:id="rId8"/>
    <sheet name="№9" sheetId="125" r:id="rId9"/>
    <sheet name="Лист1" sheetId="126" r:id="rId10"/>
  </sheets>
  <definedNames>
    <definedName name="_xlnm.Print_Area" localSheetId="1">'№ 2'!$A$1:$E$168</definedName>
  </definedNames>
  <calcPr calcId="124519"/>
</workbook>
</file>

<file path=xl/sharedStrings.xml><?xml version="1.0" encoding="utf-8"?>
<sst xmlns="http://schemas.openxmlformats.org/spreadsheetml/2006/main" count="4763" uniqueCount="784">
  <si>
    <t>Источники  финансирования  дефицита  бюджета</t>
  </si>
  <si>
    <t>Код</t>
  </si>
  <si>
    <t>000 01 03 00 00 00 0000 000</t>
  </si>
  <si>
    <t>Бюджетные кредиты от других бюджетов бюджетной системы Российской Федерации</t>
  </si>
  <si>
    <t>000 01 03 00 00 00 0000 800</t>
  </si>
  <si>
    <t>Погашение бюджетных кредитов, полученных от  других бюджетов бюджетной системы Российской Федерации в валюте Российской Федерации</t>
  </si>
  <si>
    <t>000 01 03 00 00 04 0000 810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</si>
  <si>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</si>
  <si>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</si>
  <si>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</si>
  <si>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</si>
  <si>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</si>
  <si>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</si>
  <si>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</si>
  <si>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</si>
  <si>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</si>
  <si>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</si>
  <si>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</si>
  <si>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</si>
  <si>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</si>
  <si>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Итого источники финансирования дефицита бюджета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</si>
  <si>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</si>
  <si>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</si>
  <si>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</si>
  <si>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</si>
  <si>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</si>
  <si>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</si>
  <si>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</si>
  <si>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</si>
  <si>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</si>
  <si>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</si>
  <si>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</si>
  <si>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</si>
  <si>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</si>
  <si>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</si>
  <si>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</si>
  <si>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</si>
  <si>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</si>
  <si>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</si>
  <si>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</si>
  <si>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</si>
  <si>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</si>
  <si>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</si>
  <si>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</si>
  <si>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</si>
  <si>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</si>
  <si>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</si>
  <si>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</si>
  <si>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</si>
  <si>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</si>
  <si>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</si>
  <si>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0309</t>
  </si>
  <si>
    <t>0412</t>
  </si>
  <si>
    <t>0502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</si>
  <si>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</si>
  <si>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</si>
  <si>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</si>
  <si>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</si>
  <si>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</si>
  <si>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</si>
  <si>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</si>
  <si>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</si>
  <si>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</si>
  <si>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</si>
  <si>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Сумма, тыс. руб.</t>
  </si>
  <si>
    <t>Сумма, (тыс. руб.)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</si>
  <si>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</si>
  <si>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</si>
  <si>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</si>
  <si>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</si>
  <si>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</si>
  <si>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1300</t>
  </si>
  <si>
    <t>Обслуживание государственного внутреннего и муниципального долга</t>
  </si>
  <si>
    <t>1201</t>
  </si>
  <si>
    <t>Управление финансов администрации муниципального образования город Торжок</t>
  </si>
  <si>
    <t>1204</t>
  </si>
  <si>
    <t>Другие вопросы в области средств массовой информации</t>
  </si>
  <si>
    <t/>
  </si>
  <si>
    <t>2015 год</t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</si>
  <si>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</si>
  <si>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</si>
  <si>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</si>
  <si>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</si>
  <si>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</si>
  <si>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</si>
  <si>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</si>
  <si>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</si>
  <si>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</si>
  <si>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Расходы по центральному аппарату на выполнение  полномочий муниципального образования, за исключением переданных государственных полномочий Российской Федерации и Тверской области</t>
  </si>
  <si>
    <t>Расходы по центральному аппарату на выполнение   переданных муниципальному образованию государственных полномочий Российской Федерации и Тверской области</t>
  </si>
  <si>
    <t>0304</t>
  </si>
  <si>
    <t>Органы юстиции</t>
  </si>
  <si>
    <t>2</t>
  </si>
  <si>
    <t>3</t>
  </si>
  <si>
    <t>4</t>
  </si>
  <si>
    <t>5</t>
  </si>
  <si>
    <t>6</t>
  </si>
  <si>
    <t>9</t>
  </si>
  <si>
    <t>10</t>
  </si>
  <si>
    <t>000 01 02 00 00 00 0000 000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</si>
  <si>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</si>
  <si>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</si>
  <si>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</si>
  <si>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000 01 02 00 00 00 0000 800</t>
  </si>
  <si>
    <t>Погашение бюджетом городского  округа  кредитов от  других бюджетов бюджетной системы Российской Федерации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</si>
  <si>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</si>
  <si>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000 01 02 00 00 04 0000 810</t>
  </si>
  <si>
    <t xml:space="preserve">Культура,  кинематография </t>
  </si>
  <si>
    <t>0616104</t>
  </si>
  <si>
    <t>0526102</t>
  </si>
  <si>
    <t>0536103</t>
  </si>
  <si>
    <t>0226101</t>
  </si>
  <si>
    <t>администрация муниципального образования город Торжок</t>
  </si>
  <si>
    <t>муниципального образования город Торжок на 2014 год и на плановый период 2015 и 2016 годов</t>
  </si>
  <si>
    <t>2016 год</t>
  </si>
  <si>
    <t>плановый период</t>
  </si>
  <si>
    <t>Погашение кредитов, предоставленных кредитными организациями в валюте Российской Федерации</t>
  </si>
  <si>
    <t>Погашение  бюджетом городского  округа  кредитов от  кредитных организаций в валюте Российской Федерации</t>
  </si>
  <si>
    <t>000 01 03 00 00 00 0000 700</t>
  </si>
  <si>
    <t>000 01 03 00 00 04 0000 710</t>
  </si>
  <si>
    <t>Получение бюджетных кредитов от  других бюджетов бюджетной системы Российской Федерации в валюте Российской Федерации</t>
  </si>
  <si>
    <t>Полученные кредиты от других бюджетов бюджетной системы Российской Федерации бюджетом городского округа в валюте Российской Федерации</t>
  </si>
  <si>
    <t>Изменение остатков средств на счетах  по учету средств бюджета</t>
  </si>
  <si>
    <t>Муниципальная программа муниципального образования город Торжок  «Развитие образования  города Торжка» на 2014  - 2019 годы</t>
  </si>
  <si>
    <t>Подпрограмма "Модернизация дошкольного и общего образования, как института социального развития"</t>
  </si>
  <si>
    <t>0100000</t>
  </si>
  <si>
    <t>0110000</t>
  </si>
  <si>
    <t>0112101</t>
  </si>
  <si>
    <t>Предоставление общедоступного и бесплатного  дошкольного образования  в муниципальных бюджетных дошкольных  образовательных учреждениях</t>
  </si>
  <si>
    <t>0117601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</si>
  <si>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</si>
  <si>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Предоставление субсидий бюджетным, автономным учреждениям и иным некоммерческим организациям</t>
  </si>
  <si>
    <t xml:space="preserve">Проведение ремонта зданий и помещений  муниципальных бюджетных дошкольных образовательных учреждений </t>
  </si>
  <si>
    <t xml:space="preserve">Подготовка к новому учебному году муниципальных бюджетных дошкольных образовательных учреждений </t>
  </si>
  <si>
    <t>0112102</t>
  </si>
  <si>
    <t>Предоставление общедоступного и бесплатного  начального общего, основного общего, среднего (полного) общего образования   в муниципальных бюджетных общеобразовательных учреждениях</t>
  </si>
  <si>
    <t>0112103</t>
  </si>
  <si>
    <t>Предоставление дополнительного образования   детям в муниципальных бюджетных образовательных учреждениях</t>
  </si>
  <si>
    <t>0112104</t>
  </si>
  <si>
    <t>Предоставление дополнительного образования  спортивной направленности  детям в муниципальных бюджетных образовательных учреждениях</t>
  </si>
  <si>
    <t xml:space="preserve">Проведение ремонта зданий и помещений  муниципальных бюджетных общеобразовательных учреждений </t>
  </si>
  <si>
    <t xml:space="preserve">Подготовка к новому учебному году муниципальных бюджетных общеобразовательных  учреждений </t>
  </si>
  <si>
    <t>Обеспечение комплексной безопасности зданий и помещений муниципальных бюджетных дошкольных образовательных учреждений</t>
  </si>
  <si>
    <t>Обеспечение комплексной безопасности зданий и помещений муниципальных бюджетных общеобразовательных учреждений</t>
  </si>
  <si>
    <t>0112207</t>
  </si>
  <si>
    <t>Организация обеспечения учащихся начальных классов муниципальных общеобразовательных учреждений города Торжка горячим питанием</t>
  </si>
  <si>
    <t>0190000</t>
  </si>
  <si>
    <t>0199120</t>
  </si>
  <si>
    <t>0199001</t>
  </si>
  <si>
    <t>Расходы на финансовое обеспечение деятельности муниципального казенного учреждения города Торжка "Централизованная бухгалтерия"</t>
  </si>
  <si>
    <t>0199002</t>
  </si>
  <si>
    <t>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учащихся, обучающихся по очной форме обучения в муниципальных общеобразовательных учреждениях города</t>
  </si>
  <si>
    <t>1004</t>
  </si>
  <si>
    <t>Охрана семьи и детства</t>
  </si>
  <si>
    <t>0117501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</si>
  <si>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</si>
  <si>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0117602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</si>
  <si>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</si>
  <si>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"Организация бюджетного процесса"</t>
  </si>
  <si>
    <t>Мероприятия, связанные с организацией и использованием канала связи в целях осуществления электронного документооборота</t>
  </si>
  <si>
    <t>9922000</t>
  </si>
  <si>
    <t>Резервный фонд администрации муниципального образования город Торжок</t>
  </si>
  <si>
    <t>Средства на реализацию мероприятий по обращениям, поступающим к депутатам Торжокской городской Думы</t>
  </si>
  <si>
    <t>1301</t>
  </si>
  <si>
    <t>Подпрограмма "Обеспечение сбалансированности и финансовой устойчивости бюджета муниципального образования город Торжок"</t>
  </si>
  <si>
    <t>1020000</t>
  </si>
  <si>
    <t>1021001</t>
  </si>
  <si>
    <t>Обслуживание муниципального долга</t>
  </si>
  <si>
    <t>Обслуживание государственного (муниципального) долга</t>
  </si>
  <si>
    <t>08</t>
  </si>
  <si>
    <t>0120000</t>
  </si>
  <si>
    <t>Подпрограмма  "Создание условий для вовлечения молодежи города Торжка в общественно-политическую, социально-экономическую  и культурную жизнь общества"</t>
  </si>
  <si>
    <t>0121001</t>
  </si>
  <si>
    <t>Поддержка способной инициативной и талантливой молодежи</t>
  </si>
  <si>
    <t>0121002</t>
  </si>
  <si>
    <t>Проведение смотра-конкурса на лучшее студенческое общежитие города Торжка</t>
  </si>
  <si>
    <t>0121003</t>
  </si>
  <si>
    <t>Участие в региональных мероприятиях в сфере молодежной политики</t>
  </si>
  <si>
    <t>Предоставление услуг в сфере социальной помощи молодежи</t>
  </si>
  <si>
    <t xml:space="preserve">Организация трудовых отрядов несовершеннолетних в возрасте от 14 до 18 лет в свободное от учебы время </t>
  </si>
  <si>
    <t>Проведение городского молодежного туристического слета</t>
  </si>
  <si>
    <t>Содействие в материально-техническом оснащении и ремонте подростковых клубов</t>
  </si>
  <si>
    <t>Развитие и повышение эффективности функционирования муниципальной системы профилактики безнадзорности и правонарушений несовершеннолетних</t>
  </si>
  <si>
    <t>0122101</t>
  </si>
  <si>
    <t>0122201</t>
  </si>
  <si>
    <t>0122202</t>
  </si>
  <si>
    <t>0122203</t>
  </si>
  <si>
    <t>0122204</t>
  </si>
  <si>
    <t>Муниципальная программа муниципального образования город Торжок «Развитие физической культуры и спорта города Торжка» на  2014  - 2019 годы</t>
  </si>
  <si>
    <t>0300000</t>
  </si>
  <si>
    <t>Подпрограмма "Массовая физкультурно-оздоровительная и спортивная работа"</t>
  </si>
  <si>
    <t>0310000</t>
  </si>
  <si>
    <t>Предоставление дополнительного образования спортивной направленности детям  в специализированной детско-юношеской спортивной школе олимпийского резерва</t>
  </si>
  <si>
    <t>0312102</t>
  </si>
  <si>
    <t>1102</t>
  </si>
  <si>
    <t>Организация проведения спортивно-массовых мероприятий и соревнований</t>
  </si>
  <si>
    <t xml:space="preserve">Создание условий для занятий физической культурой и спортом населения в муниципальном  физкультурно-оздоровительном комплексе </t>
  </si>
  <si>
    <t>Субсидии на иные цели муниципальному физкультурно-оздоровительному комплексу на поддержку в организации занятий льготных категорий граждан</t>
  </si>
  <si>
    <t>0311001</t>
  </si>
  <si>
    <t>0312101</t>
  </si>
  <si>
    <t>0312202</t>
  </si>
  <si>
    <t>1105</t>
  </si>
  <si>
    <t>0390000</t>
  </si>
  <si>
    <t>0399120</t>
  </si>
  <si>
    <t>05</t>
  </si>
  <si>
    <t>0900000</t>
  </si>
  <si>
    <t>Муниципальная программа муниципального образования город Торжок  «Управление имуществом и земельными ресурсами муниципального образования» на  2014 - 2019 годы</t>
  </si>
  <si>
    <t>0910000</t>
  </si>
  <si>
    <t>Подпрограмма "Управление муниципальным имуществом и земельными ресурсами муниципального образования город Торжок"</t>
  </si>
  <si>
    <t>0911010</t>
  </si>
  <si>
    <t>Содержание имущества казны муниципального образования город Торжок</t>
  </si>
  <si>
    <t>0911020</t>
  </si>
  <si>
    <t>Оценка недвижимости, признание прав и регулирование отношений по  муниципальной собственности</t>
  </si>
  <si>
    <t>Исполнение судебных актов</t>
  </si>
  <si>
    <t>0911030</t>
  </si>
  <si>
    <t>0990000</t>
  </si>
  <si>
    <t>0999120</t>
  </si>
  <si>
    <t>Формирование земельных участков, находящихся в ведении муниципального образования город Торжок</t>
  </si>
  <si>
    <t>0911040</t>
  </si>
  <si>
    <t>Муниципальная программа муниципального образования город Торжок  «Обеспечение доступным жильем населения города Торжка и развитие жилищного строительства»  на  2014  - 2019 годы</t>
  </si>
  <si>
    <t>Подпрограмма "Обеспечение жильем детей-сирот и детей, оставшихся без попечения родителей"</t>
  </si>
  <si>
    <t>0400000</t>
  </si>
  <si>
    <t>0430000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</si>
  <si>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</si>
  <si>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0435082</t>
  </si>
  <si>
    <t>0200000</t>
  </si>
  <si>
    <t>Муниципальная программа муниципального образования город Торжок «Развитие культуры города Торжка» на  2014  - 2019 годы</t>
  </si>
  <si>
    <t>0210000</t>
  </si>
  <si>
    <t>Подпрограмма "Сохранение и развитие культурного потенциала муниципального образования город Торжок"</t>
  </si>
  <si>
    <t>Информационное обеспечение развития сферы культуры в городе Торжке</t>
  </si>
  <si>
    <t>Участие в международных, всероссийских, региональных мероприятиях</t>
  </si>
  <si>
    <t>Организация и проведение культурно-массовых  праздничных мероприятий в городе Торжке</t>
  </si>
  <si>
    <t>0211001</t>
  </si>
  <si>
    <t>0211002</t>
  </si>
  <si>
    <t>0211003</t>
  </si>
  <si>
    <t>0211004</t>
  </si>
  <si>
    <t>Комплектование библиотечного фонда муниципального казенного учреждения культуры города Торжка "ЦБС"</t>
  </si>
  <si>
    <t>Организации досуга и обеспечение жителей города услугами организаций культуры</t>
  </si>
  <si>
    <t>0212101</t>
  </si>
  <si>
    <t>Проведение городских культурно-массовых   мероприятий бюджетным учреждением в сфере  предоставления услуг дополнительного образования детей в области культуры</t>
  </si>
  <si>
    <t>0212203</t>
  </si>
  <si>
    <t>0212310</t>
  </si>
  <si>
    <t xml:space="preserve">Организация библиотечного обслуживания населения </t>
  </si>
  <si>
    <t>Расходы на финансовое обеспечение деятельности отделов Управления образования администрации города Торжка Тверской области</t>
  </si>
  <si>
    <t>Подпрограмма "Повышение привлекательности города Торжка как культурно-исторического центра"</t>
  </si>
  <si>
    <t>0220000</t>
  </si>
  <si>
    <t>Капитальные вложения в объекты недвижимого имущества государственной (муниципальной) собственности</t>
  </si>
  <si>
    <t>0860000</t>
  </si>
  <si>
    <t>Подпрограмма "Социальная поддержка населения города Торжка"</t>
  </si>
  <si>
    <t>0868001</t>
  </si>
  <si>
    <t>Оказание адресной социальной помощи гражданам города Торжка, находящимся в трудной жизненной ситуации</t>
  </si>
  <si>
    <t>0861001</t>
  </si>
  <si>
    <t>Оказание единовременной материальной помощи социально-уязвимым категориям населения - пенсионерам</t>
  </si>
  <si>
    <t>0861002</t>
  </si>
  <si>
    <t>Предоставление проездных билетов на проезд  в городском общественном транспорте отдельным категориям медицинских работников</t>
  </si>
  <si>
    <t>Оказание поддержки гражданам, страдающим социально значимыми заболеваниями</t>
  </si>
  <si>
    <t>0861003</t>
  </si>
  <si>
    <t>0861004</t>
  </si>
  <si>
    <t>0868002</t>
  </si>
  <si>
    <t>Обеспечение мер социальной поддержки для лиц, удостоенных  звания "Почетный гражданин города Торжка"</t>
  </si>
  <si>
    <t>0850000</t>
  </si>
  <si>
    <t>Подпрограмма "Поддержка общественного сектора и обеспечение информационной открытости органов местного самоуправления муниципального образования город Торжок"</t>
  </si>
  <si>
    <t>0854002</t>
  </si>
  <si>
    <t>Содействие социально ориентированным  некоммерческим организациям в реализации ими целевых социальных проектов</t>
  </si>
  <si>
    <t>Проведение конкурсов по итогам года "Лучший по профессии" и "Новотор года"</t>
  </si>
  <si>
    <t>0851002</t>
  </si>
  <si>
    <t>0811001</t>
  </si>
  <si>
    <t>Организационное обеспечение проведения мероприятий с участием Главы города</t>
  </si>
  <si>
    <t>0811002</t>
  </si>
  <si>
    <t xml:space="preserve">Разработка проекта правил землепользования и застройки территории городского округа город Торжок Тверской области </t>
  </si>
  <si>
    <t>0820000</t>
  </si>
  <si>
    <t>Подпрограмма "Обеспечение развития инвестиционного потенциала муниципального образования город Торжок и совершенствование системы программно-целевого планирования и прогнозирования социально-экономического развития муниципального образования город Торжок"</t>
  </si>
  <si>
    <t>Представление муниципального образования город Торжок в работе Ассоциации "Совет муниципальных образований Тверской области"</t>
  </si>
  <si>
    <t>0821001</t>
  </si>
  <si>
    <t>Расходы на предоставление статистической информации территориальным органом Федеральной службы государственной статистики по Тверской области</t>
  </si>
  <si>
    <t>0821002</t>
  </si>
  <si>
    <t>0830000</t>
  </si>
  <si>
    <t>Подпрограмма "Повышение правопорядка и общественной безопасности в городе Торжке"</t>
  </si>
  <si>
    <t>0831001</t>
  </si>
  <si>
    <t>Поощрение народных дружин за активное участие в охране общественного порядка"</t>
  </si>
  <si>
    <t>0840000</t>
  </si>
  <si>
    <t>Подпрограмма "Снижение рисков и смягчение последствий чрезвычайных ситуаций на территории города Торжка"</t>
  </si>
  <si>
    <t xml:space="preserve">Предоставление муниципальных услуг  в сфере защиты населения и территорий от чрезвычайных ситуаций </t>
  </si>
  <si>
    <t>0842101</t>
  </si>
  <si>
    <t>0600000</t>
  </si>
  <si>
    <t>Муниципальная программа муниципального образования город Торжок  «Дорожное хозяйство   и общественный транспорт    города Торжка на 2014 -2019 годы"</t>
  </si>
  <si>
    <t>0610000</t>
  </si>
  <si>
    <t>Подпрограмма "Сохранение и улучшение транспортно-эксплуатационного состояния улично-дорожной сети города Торжка"</t>
  </si>
  <si>
    <t>0611001</t>
  </si>
  <si>
    <t xml:space="preserve">Содержание автомобильных дорог общего пользования местного значения города Торжка и сооружений на них, нацеленное на обеспечение их проезжаемости и безопасности </t>
  </si>
  <si>
    <t>0700000</t>
  </si>
  <si>
    <t>Муниципальная программа муниципального образования город Торжок «Развитие малого  и среднего  предпринимательства в городе Торжке» на 2014 -2019 годы</t>
  </si>
  <si>
    <t>Подпрограмма "Содействие развитию субъектов малого и среднего предпринимательства в городе Торжке"</t>
  </si>
  <si>
    <t>0710000</t>
  </si>
  <si>
    <t>Содействие развитию Делового информационно-образовательного центра города Торжка</t>
  </si>
  <si>
    <t>0711001</t>
  </si>
  <si>
    <t>Организация и проведение ежегодного смотра-конкурса "Лучшее новогоднее оформление предприятий потребительского рынка"</t>
  </si>
  <si>
    <t>0711002</t>
  </si>
  <si>
    <t>0720000</t>
  </si>
  <si>
    <t>Подпрограмма "Развитие туристской привлекательности города Торжка"</t>
  </si>
  <si>
    <t>0721001</t>
  </si>
  <si>
    <t>Проведение мероприятий, направленных на привлечение туристского потока в город Торжок</t>
  </si>
  <si>
    <t>Участие муниципального образования в российских выставочно-конгрессных мероприятиях в сфере туризма</t>
  </si>
  <si>
    <t>Информирование российских и зарубежных граждан о туристских возможностях Торжка</t>
  </si>
  <si>
    <t>0721002</t>
  </si>
  <si>
    <t>0721003</t>
  </si>
  <si>
    <t>Организация предпрофильной подготовки по основам предпринимательства и малого бизнеса среди молодежи города Торжка и информационно-пропагандистической  деятельности, направленной на решение проблемных вопросов  предпринимательства в сфере предоставления социальной помощи молодежи</t>
  </si>
  <si>
    <t>0712201</t>
  </si>
  <si>
    <t>Подпрограмма "Содействие в обеспечении жильем молодых семей"</t>
  </si>
  <si>
    <t>0420000</t>
  </si>
  <si>
    <t>0421001</t>
  </si>
  <si>
    <t>Предоставление социальных выплат молодым семьям на улучшение жилищных условий</t>
  </si>
  <si>
    <t>Муниципальная программа муниципального образования город Торжок  «Жилищно-коммунальное хозяйство города Торжка на  2014  - 2019 годы"</t>
  </si>
  <si>
    <t>Подпрограмма "Улучшение жилищных условий граждан города Торжка, проживающих в домах, признанных аварийными, за счет нового строительства"</t>
  </si>
  <si>
    <t>Участие в долевом строительстве многоквартирных домов с количеством этажей не более трех с целью переселения граждан из аварийного жилищного фонда</t>
  </si>
  <si>
    <t>0410000</t>
  </si>
  <si>
    <t>0500000</t>
  </si>
  <si>
    <t>0520000</t>
  </si>
  <si>
    <t>Подпрограмма "Повышение надежности и эффективности функционирования объектов коммунального хозяйства города Торжка"</t>
  </si>
  <si>
    <t>Обеспечение инженерной инфраструктурой земельных участков под жилищную застройку в микрорайоне "Южный"</t>
  </si>
  <si>
    <t>0530000</t>
  </si>
  <si>
    <t>Подпрограмма "Развитие газификации муниципального образования город Торжок"</t>
  </si>
  <si>
    <t>Строительство распределительного газопровода низкого давления по  ул. Пустынь и Соминка в городе Торжке</t>
  </si>
  <si>
    <t>0540000</t>
  </si>
  <si>
    <t>Подпрограмма "Организация благоустройства территории муниципального образования город Торжок"</t>
  </si>
  <si>
    <t>0541001</t>
  </si>
  <si>
    <t>Уличное освещение</t>
  </si>
  <si>
    <t>0541002</t>
  </si>
  <si>
    <t>Развитие и содержание сетей уличного освещения в границах города</t>
  </si>
  <si>
    <t>0541003</t>
  </si>
  <si>
    <t>Проведение мероприятий по озеленению улиц города</t>
  </si>
  <si>
    <t>0541004</t>
  </si>
  <si>
    <t>Проведение мероприятий  по содержанию мест захоронений</t>
  </si>
  <si>
    <t>0541005</t>
  </si>
  <si>
    <t>Проведение мероприятий по восстановлению воинских  захоронений</t>
  </si>
  <si>
    <t>0541006</t>
  </si>
  <si>
    <t>Ликвидация несанкционированных свалок на территории муниципального образования город Торжок</t>
  </si>
  <si>
    <t>0405</t>
  </si>
  <si>
    <t>Сельское хозяйство и рыболовство</t>
  </si>
  <si>
    <t>0547551</t>
  </si>
  <si>
    <t>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</si>
  <si>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0212102</t>
  </si>
  <si>
    <t>Предоставление дополнительного образования детей в области культуры</t>
  </si>
  <si>
    <t>Распределение бюджетных ассигнований на реализацию муниципальных программ и непрограммным направлениям деятельности по главным распорядителям средств бюджета муниципального образования город Торжок  на 2014 год и на плановый период 2015 и 2016 годов</t>
  </si>
  <si>
    <t>ПП</t>
  </si>
  <si>
    <t>МП</t>
  </si>
  <si>
    <t>01</t>
  </si>
  <si>
    <t>02</t>
  </si>
  <si>
    <t>03</t>
  </si>
  <si>
    <t>04</t>
  </si>
  <si>
    <t>06</t>
  </si>
  <si>
    <t>07</t>
  </si>
  <si>
    <t>09</t>
  </si>
  <si>
    <t>Подпрограмма "Обеспечение прозрачности и открытости  бюджетного процесса"</t>
  </si>
  <si>
    <t>Расходы, не включенные в муниципальные программы муниципального образования город Торжок</t>
  </si>
  <si>
    <t>99</t>
  </si>
  <si>
    <t>Распределение бюджетных ассигнований по целевым статьям (муниципальным программам и непрограммным направлениям деятельности)  и главным распорядителям средств бюджета муниципального образования город Торжок  на 2014 год и на плановый период 2015 и 2016 годов</t>
  </si>
  <si>
    <t>1010000</t>
  </si>
  <si>
    <t>9900000</t>
  </si>
  <si>
    <t>9990000</t>
  </si>
  <si>
    <t>Приобретение жилых помещений для детей-сирот и детей, оставшихся без попечения родителей, лиц из их числа по договорам найма специализированных жилых помещений за счет средств областного бюджета</t>
  </si>
  <si>
    <t>0437511</t>
  </si>
  <si>
    <t>9999420</t>
  </si>
  <si>
    <t>9999430</t>
  </si>
  <si>
    <t>9911000</t>
  </si>
  <si>
    <t>1011001</t>
  </si>
  <si>
    <t>Реализация отдельных мероприятий по автоматизации бюджетного процесса, включая управление закупками и информационно-правовое обеспечение бюджетного процесса</t>
  </si>
  <si>
    <t>0897541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</si>
  <si>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</si>
  <si>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№ п/п</t>
  </si>
  <si>
    <t>Управление образования администрации города Торжка Тверской области, в том числе:</t>
  </si>
  <si>
    <t xml:space="preserve"> Комитет по управлению имуществом муниципального образования город Торжок Тверской области</t>
  </si>
  <si>
    <t>1030000</t>
  </si>
  <si>
    <t>1031001</t>
  </si>
  <si>
    <t>Мероприятия, связанные с организацией и использованияем канала связи в целях осуществления электронного документооборота</t>
  </si>
  <si>
    <t>0899110</t>
  </si>
  <si>
    <t>0899120</t>
  </si>
  <si>
    <t xml:space="preserve">Создание памятника Преподобному Ефрему Новоторжскому </t>
  </si>
  <si>
    <t>0419623</t>
  </si>
  <si>
    <t>1099120</t>
  </si>
  <si>
    <t>0112201</t>
  </si>
  <si>
    <t>0112202</t>
  </si>
  <si>
    <t>0112203</t>
  </si>
  <si>
    <t>0112204</t>
  </si>
  <si>
    <t>0112205</t>
  </si>
  <si>
    <t>0112206</t>
  </si>
  <si>
    <t>0111001</t>
  </si>
  <si>
    <t>Ведомственная структура расходов бюджета муниципального образования  город Торжок на 2014 год и на плановый период 2015 и 2016 годов</t>
  </si>
  <si>
    <t>Муниципальная программа муниципального образования город Торжок  «Муниципальное управление и гражданское общество» на  2014  - 2019 годы</t>
  </si>
  <si>
    <t>Распределение целевых безвозмездных поступлений от других бюджетов бюджетной системы  Российской  Федерации  между распорядителями бюджетных средств на  2014 год и на плановый период 2015 и 2016 годов</t>
  </si>
  <si>
    <t>Приложение 8</t>
  </si>
  <si>
    <t>Капитальный ремонт и ремонт дворовых территорий многоквартирных домов, проездов к дворовым территориям многоквартирных домов города Торжка</t>
  </si>
  <si>
    <t xml:space="preserve">расходы на обеспечение образовательного процесса </t>
  </si>
  <si>
    <t>Приложение 3</t>
  </si>
  <si>
    <t>Приложение 4</t>
  </si>
  <si>
    <t>Приложение 5</t>
  </si>
  <si>
    <t>Приложение 6</t>
  </si>
  <si>
    <t>Приложение 7</t>
  </si>
  <si>
    <t>0419503</t>
  </si>
  <si>
    <t>0419603</t>
  </si>
  <si>
    <t>Обеспечение мероприятий по переселению 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Фонд содействия реформированию жилищно-коммунального хозяйства</t>
  </si>
  <si>
    <t>Обеспечение мероприятий по переселению 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</si>
  <si>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0616105</t>
  </si>
  <si>
    <t>Капитальный ремонт и ремонт автомобильных дорог общего пользования местного значения  города Торжка</t>
  </si>
  <si>
    <t>0541007</t>
  </si>
  <si>
    <t>Разработка генеральной схемы очистки территории муниципального образования город Торжок</t>
  </si>
  <si>
    <t>0211005</t>
  </si>
  <si>
    <t>Издание книги "Ими гордится город"</t>
  </si>
  <si>
    <t>0854003</t>
  </si>
  <si>
    <t>0854004</t>
  </si>
  <si>
    <t>0854005</t>
  </si>
  <si>
    <t xml:space="preserve">Субсидии юридическим лицам на возмещение части затрат, связанных с производством, выпуском и распространением периодического печатного издания (газеты), учредителем (соучредителем) которого является администрация  города Торжка </t>
  </si>
  <si>
    <t>заработная плата с начислениями и компенсационными выплатами</t>
  </si>
  <si>
    <t>Субсидии юридическим лицам на возмещение части затрат, связанных с производством, выпуском и распространением периодических печатных изданий (газет), в отношении которых муниципальное образование город Торжок не является учредителем (соучредителем)</t>
  </si>
  <si>
    <t xml:space="preserve">Субсидии юридическим лицам (за исключением субсидий государственным (муниципальным) учреждениям), оказывающим услуги в сфере электронных средств массовой информации, учредителем (соучредителем) которых является муниципальное образование  город Торжок 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</si>
  <si>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</si>
  <si>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муниципального образования город Торжок  по разделам и подразделам классификации</t>
  </si>
  <si>
    <t xml:space="preserve"> расходов бюджета на 2014 год и на плановый период 2015 и 2016 годов</t>
  </si>
  <si>
    <t>0105</t>
  </si>
  <si>
    <t>Судебная система</t>
  </si>
  <si>
    <t>Другие вопросы в области физической культуры и спорта</t>
  </si>
  <si>
    <t>Всего:</t>
  </si>
  <si>
    <t>0800000</t>
  </si>
  <si>
    <t>Обеспечивающая подпрограмма</t>
  </si>
  <si>
    <t>0890000</t>
  </si>
  <si>
    <t>08 99110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</si>
  <si>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</si>
  <si>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Распределение бюджетных ассигнований бюджета муниципального образования город Торжок по разделам и подразделам, целевым статьям и группам видов расходов классификации расходов бюджета на 2014 год и на плановый период 2015 и 2016 годов</t>
  </si>
  <si>
    <t>0899130</t>
  </si>
  <si>
    <t>0897502</t>
  </si>
  <si>
    <t>Финансовое обеспечение реализации государственных полномочий по созданию, исполнению полномочий  и  обеспечению деятельности комиссий по делам несовершеннолетних</t>
  </si>
  <si>
    <t>Торжокская городская Дума</t>
  </si>
  <si>
    <t>Комитет по управлению имуществом муниципального образования город Торжок Тверской области</t>
  </si>
  <si>
    <t xml:space="preserve">Расходы, не включенные в муниципальные программы </t>
  </si>
  <si>
    <t>Расходы на обеспечение деятельности и иные расходы представительного органа муниципального образования город Торжок</t>
  </si>
  <si>
    <t>Председатель  Торжокской городской Думы</t>
  </si>
  <si>
    <t>Центральный аппарат органов, не включенных в муниципальные  программы муниципального образования город Торжок</t>
  </si>
  <si>
    <t>Депутаты Торжокской городской Думы</t>
  </si>
  <si>
    <t>Подпрограмма "Создание условий для эффективного функционирования исполнительных органов местного самоуправления муниципального образования город Торжок</t>
  </si>
  <si>
    <t>0810000</t>
  </si>
  <si>
    <t>0815120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</si>
  <si>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</si>
  <si>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Муниципальная программа муниципального образования город Торжок  «Управление муниципальными финансами» на  2014 - 2019 годы</t>
  </si>
  <si>
    <t>1000000</t>
  </si>
  <si>
    <t>1090000</t>
  </si>
  <si>
    <t>1</t>
  </si>
  <si>
    <t>2014 год</t>
  </si>
  <si>
    <t>008</t>
  </si>
  <si>
    <t>0501</t>
  </si>
  <si>
    <t>Жилищное хозяйство</t>
  </si>
  <si>
    <t>0409</t>
  </si>
  <si>
    <t xml:space="preserve">Дорожное хозяйство (дорожные фонды)          </t>
  </si>
  <si>
    <t>Кредиты кредитных организаций в валюте Российской Федерации</t>
  </si>
  <si>
    <t>Комитет по физкультуре, спорту и молодежной политике администрации муниципального образования город Торжок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</si>
  <si>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</si>
  <si>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</si>
  <si>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</si>
  <si>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011</t>
  </si>
  <si>
    <t>Управление образования администрации города Торжка Тверской области</t>
  </si>
  <si>
    <t>Дошкольное образование</t>
  </si>
  <si>
    <t>Общее образование</t>
  </si>
  <si>
    <t>Телевидение и радиовещание</t>
  </si>
  <si>
    <t xml:space="preserve">Распределение бюджетных ассигнований  бюджета </t>
  </si>
  <si>
    <t>Другие вопросы в области образования</t>
  </si>
  <si>
    <t>Культура</t>
  </si>
  <si>
    <t xml:space="preserve">к решению Торжокской городской </t>
  </si>
  <si>
    <t>к решению Торжокской городской</t>
  </si>
  <si>
    <t>006</t>
  </si>
  <si>
    <t>Защита населения и территории от  чрезвычайных ситуаций природного и техногенного характера, гражданская оборона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</si>
  <si>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</si>
  <si>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</si>
  <si>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</si>
  <si>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</si>
  <si>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</si>
  <si>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</si>
  <si>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Приложение  1</t>
  </si>
  <si>
    <t>0895931</t>
  </si>
  <si>
    <t>Осуществление переданных органам местного самоуправления Тверской области в соответствии с пунктом 1 статьи 1 Закона Тверской области "О наделении органов местного самоуправления государственными полномочиями  на государственную регистрацию актов гражданского состояния" государственных полномочий на государственную регистрацию актов гражданского состояния</t>
  </si>
  <si>
    <t>0111002</t>
  </si>
  <si>
    <t>Организация и обеспечение отдыха и оздоровление детей города Торжка</t>
  </si>
  <si>
    <t>0117231</t>
  </si>
  <si>
    <t>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учащихся, обучающихся по очной форме обучения в образовательных учреждениях, расположенных на территории Тверской области, на пригородных и (или) городских маршрутах наземного пассажирского транспорта общего пользования (кроме железнодорожного, водного транспорта и такси, включая маршрутные)</t>
  </si>
  <si>
    <t>0427417</t>
  </si>
  <si>
    <t>Предоставление социальных выплат молодым семьям на улучшение жилищных условий за счет средств областного бюджета</t>
  </si>
  <si>
    <t>0611002</t>
  </si>
  <si>
    <t>Выполнение работ по восстановлению изношенных покрытий автомобильных дорог общего пользования местного значения города Торжка (ямочный ремонт)</t>
  </si>
  <si>
    <t>Разработка проектно-сметной документации на проведение капитального ремонта помещения по ул. Металлистов для размещения филиала ГАУ "МФЦ"</t>
  </si>
  <si>
    <t>0811106</t>
  </si>
  <si>
    <t>Создание благоприятных условий для развития малоэтажного (индивидуального) жилищного строительства</t>
  </si>
  <si>
    <t>Организация  обеспечения учащихся начальных классов муниципальных общеобразовательных организаций  горячим питанием</t>
  </si>
  <si>
    <t>0117201</t>
  </si>
  <si>
    <t>Организация обеспечения учащихся начальных классов муниципальных общеобразовательных организаций  горячим питанием за счет средств областного бюджета</t>
  </si>
  <si>
    <t>0616403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</si>
  <si>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</si>
  <si>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Реализация отдельных мероприятий по автоматизации бюджетного процесса, включая управление закупками и информационно-правовое обеспечение бюджетного процесса за счет средств областного бюджета</t>
  </si>
  <si>
    <t xml:space="preserve">Межбюджетные трансферты на поощрение достижения наилучших значений показателей деятельности органов местного самоуправления </t>
  </si>
  <si>
    <t>0526243</t>
  </si>
  <si>
    <t>Создание благоприятных условий для развития малоэтажного  (индивидуального) жилищного строительства:обеспечение инженерной инфраструктурой земельных участков  под жилищную застройку в микрорайоне "Южный"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</si>
  <si>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бюджета</t>
  </si>
  <si>
    <t>0117202</t>
  </si>
  <si>
    <t>Организация отдыха детей в каникулярное время за счет средств областного бюджета</t>
  </si>
  <si>
    <t xml:space="preserve">Организация отдыха детей в каникулярное время </t>
  </si>
  <si>
    <t>Прочие выплаты по обязательствам государства</t>
  </si>
  <si>
    <t>9930000</t>
  </si>
  <si>
    <t>9931000</t>
  </si>
  <si>
    <t>0425020</t>
  </si>
  <si>
    <t>Предоставление социальных выплат молодым семьям на улучшение жилищных условий за счет средств федерального бюджета</t>
  </si>
  <si>
    <t>Капитальный ремонт и ремонт автомобильных дорог местного значения</t>
  </si>
  <si>
    <t>Развитие системы газоснабжения населенных пунктов</t>
  </si>
  <si>
    <t>0616402</t>
  </si>
  <si>
    <t>0536230</t>
  </si>
  <si>
    <t>Капитальный ремонт и ремонт автомобильных дорог общего пользования местного значения  города Торжка за счет средств областного бюджета</t>
  </si>
  <si>
    <t>Строительство распределительного газопровода низкого давления по  ул. Пустынь и Соминка в городе Торжке за счет средств областного бюджета</t>
  </si>
  <si>
    <t>Субсидии на поддержку редакций районных и городских газет</t>
  </si>
  <si>
    <t>0857446</t>
  </si>
  <si>
    <t xml:space="preserve">Субсидии юридическим лицам на возмещение части затрат, связанных с производством, выпуском и распространением периодического печатного издания (газеты), учредителем (соучредителем) которого является администрация  города Торжка за счет средств областного бюджета  </t>
  </si>
  <si>
    <t>0611005</t>
  </si>
  <si>
    <t xml:space="preserve">Нанесение горизонтальной дорожной разметки на улично-дорожной сети города Торжка </t>
  </si>
  <si>
    <t>1017898</t>
  </si>
  <si>
    <t>0116404</t>
  </si>
  <si>
    <t>Проведение капитального ремонта зданий и помещений, находящихся в муниципальной собственности и используемых для размещения дошкольных образовательных организаций</t>
  </si>
  <si>
    <t>0117402</t>
  </si>
  <si>
    <t>Обеспечение комплексной безопасности зданий и помещений, находящихся в  муниципальной собственности и используемых для размещения общеобразовательных учреждений</t>
  </si>
  <si>
    <t>0212301</t>
  </si>
  <si>
    <t>0521001</t>
  </si>
  <si>
    <t>Разработка схем водоснабжения и водоотведения муниципального образования город Торжок</t>
  </si>
  <si>
    <t xml:space="preserve">Проведение ремонта помещения МКУК города Торжка "Централизованная библиотечная система" </t>
  </si>
  <si>
    <t>Проведение капитального ремонта зданий и помещений, находящихся в муниципальной собственности и используемых для размещения дошкольных образовательных учреждений</t>
  </si>
  <si>
    <t>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учреждений</t>
  </si>
  <si>
    <t>Средства на реализацию мероприятий по обращениям, поступающим к депутатам Законодательного Собрания Тверской области</t>
  </si>
  <si>
    <t>7</t>
  </si>
  <si>
    <t>0217406</t>
  </si>
  <si>
    <t>Комплектование библиотечного фонда муниципального казенного учреждения культуры города Торжка за счет средств областного бюджета</t>
  </si>
  <si>
    <t xml:space="preserve">к   решению Торжокской городской </t>
  </si>
  <si>
    <t>Прогнозируемые доходы 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на 2014 и  плановый период  2015 и 2016 годов</t>
  </si>
  <si>
    <t>Код классификации Российской Федерации</t>
  </si>
  <si>
    <t>Наименование дохода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</si>
  <si>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</si>
  <si>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</si>
  <si>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</si>
  <si>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</si>
  <si>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</si>
  <si>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</si>
  <si>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</si>
  <si>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</t>
  </si>
  <si>
    <t>000 1 01 02020 01 0000 110</t>
  </si>
  <si>
    <t xml:space="preserve">Налог на доходы физических лиц с доходов, полученных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</si>
  <si>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</si>
  <si>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</si>
  <si>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</si>
  <si>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</si>
  <si>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</si>
  <si>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</si>
  <si>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</si>
  <si>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</si>
  <si>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</si>
  <si>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</si>
  <si>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000 1 03 02250 01 0000 110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</si>
  <si>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</si>
  <si>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</si>
  <si>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</si>
  <si>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</si>
  <si>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</si>
  <si>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</si>
  <si>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</si>
  <si>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</si>
  <si>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</si>
  <si>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</si>
  <si>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</si>
  <si>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</si>
  <si>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</si>
  <si>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</si>
  <si>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</si>
  <si>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000  1  06  00000  00  0000  000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</si>
  <si>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</si>
  <si>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</si>
  <si>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</si>
  <si>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</si>
  <si>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</si>
  <si>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</si>
  <si>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</si>
  <si>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</si>
  <si>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</si>
  <si>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</si>
  <si>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</si>
  <si>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</si>
  <si>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</si>
  <si>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000 1 06 06022 04 0000 110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</si>
  <si>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</si>
  <si>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000  1  08  00000  00  0000  000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</si>
  <si>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</si>
  <si>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</si>
  <si>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</si>
  <si>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</si>
  <si>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</si>
  <si>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</si>
  <si>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</si>
  <si>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</si>
  <si>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</si>
  <si>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</si>
  <si>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</si>
  <si>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</si>
  <si>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</si>
  <si>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</si>
  <si>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исключением  земельных участков  бюджетных и 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</si>
  <si>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</si>
  <si>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 (за исключением 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</si>
  <si>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</si>
  <si>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</si>
  <si>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</si>
  <si>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 казну городских округов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</si>
  <si>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</si>
  <si>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</si>
  <si>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</si>
  <si>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</si>
  <si>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</si>
  <si>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</si>
  <si>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000  1  12  00000  00  0000  000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</si>
  <si>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</si>
  <si>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</si>
  <si>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</si>
  <si>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</si>
  <si>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</si>
  <si>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</si>
  <si>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</si>
  <si>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</si>
  <si>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</si>
  <si>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</si>
  <si>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</si>
  <si>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000  1  13  00000  00  0000  000</t>
  </si>
  <si>
    <t>ДОХОДЫ ОТ ОКАЗАНИЯ ПЛАТНЫХ УСЛУГ(РАБОТ) И КОМПЕНСАЦИИ ЗАТРАТ ГОСУДАРСТВА</t>
  </si>
  <si>
    <t>000 1 13 01990 00 0000 130</t>
  </si>
  <si>
    <t>Прочие доходы от оказания платных услуг (работ)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</si>
  <si>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</si>
  <si>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</si>
  <si>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000  1  14  00000  00  0000  000</t>
  </si>
  <si>
    <t>ДОХОДЫ ОТ ПРОДАЖИ МАТЕРИАЛЬНЫХ И НЕМАТЕРИАЛЬНЫХ АКТИВОВ</t>
  </si>
  <si>
    <t>000 1 14  02000 00 0000 000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</si>
  <si>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</si>
  <si>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000 1 14 02040 00 0000 410</t>
  </si>
  <si>
    <t>Доходы от реализации 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</si>
  <si>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</si>
  <si>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</si>
  <si>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</si>
  <si>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</si>
  <si>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</si>
  <si>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</si>
  <si>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</si>
  <si>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</si>
  <si>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000 1 14 06020 04 0000 430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</si>
  <si>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</si>
  <si>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</si>
  <si>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</si>
  <si>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000  1  16  00000  00  0000  000</t>
  </si>
  <si>
    <t>ШТРАФЫ,  САНКЦИИ, 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</si>
  <si>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</si>
  <si>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</si>
  <si>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</si>
  <si>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Денежные взыскания (штрафы) за нарушение законодательства о налогах и сборах, предусмотренные статьями 116, 118,  статьей 119.1, пунктами 1 и 2 статьи 120, статьями 125, 126, 128, 129, 129.1, 132, 133, 134, 135, 135.1 Налогового кодекса Российской Федерац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</si>
  <si>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</si>
  <si>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Кодеском Российской Федерации об административных правонарушениях</t>
  </si>
  <si>
    <t>000 1 16 25000 01 0000 140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</si>
  <si>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</si>
  <si>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</si>
  <si>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</si>
  <si>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</si>
  <si>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</si>
  <si>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000 1 16 37000 00 0000 140</t>
  </si>
  <si>
    <t>Поступления сумм в возмещение вреда, причиняемого автомобильным дорогам  транспортными средствами, осуществляющими перевозки тяжеловесных и (или) крупногабаритных грузов</t>
  </si>
  <si>
    <t>000 1 16 37030 04 0000 140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</si>
  <si>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</si>
  <si>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000 1 16 51000 02 0000 140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</si>
  <si>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</si>
  <si>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000 1 16 51020 02 0000 140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</si>
  <si>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</si>
  <si>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000 1 16 90000 00 0000 140</t>
  </si>
  <si>
    <t>Прочие поступления от денежных взысканий (штрафов)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</si>
  <si>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</si>
  <si>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</si>
  <si>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000  2 00  00000  00  0000  000</t>
  </si>
  <si>
    <t>БЕЗВОЗМЕЗДНЫЕ ПОСТУПЛЕНИЯ</t>
  </si>
  <si>
    <t>000 2 02 00000 00 0000 000</t>
  </si>
  <si>
    <t>Безвозмездные поступления  от других бюджетов бюджетной системы Российской Федерации</t>
  </si>
  <si>
    <t>000 2 02 01000 00 0000 151</t>
  </si>
  <si>
    <t>Дотации бюджетам  субъектов Российской Федерации и муниципальных образований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</si>
  <si>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</si>
  <si>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</si>
  <si>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>000 2 02 02000 00 0000 151</t>
  </si>
  <si>
    <t>Субсидии бюджетам бюджетной системы Российской Федерации (межбюджетные субсидии)</t>
  </si>
  <si>
    <t>000 2 02 02077 04  0000 151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</si>
  <si>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</si>
  <si>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000 2 02 02088 04  0004 151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</si>
  <si>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</t>
  </si>
  <si>
    <t>000 2 02 02089 04  0004 151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</si>
  <si>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</si>
  <si>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</si>
  <si>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</t>
  </si>
  <si>
    <t>000 2 02 02999 00 0000 151</t>
  </si>
  <si>
    <t>Прочие субсидии</t>
  </si>
  <si>
    <t>000 2 02 02999 04 0000 151</t>
  </si>
  <si>
    <t>Субсидии  на организацию обеспечения учащихся начальных классов муниципальных общеобразовательных учреждений горячим питанием</t>
  </si>
  <si>
    <t>Субсидии на организацию отдыха детей в каникулярное время</t>
  </si>
  <si>
    <t>Субсидии    на 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 и (или) студентов, обучающихся по очной форме обучения в образовательных учреждениях, р</t>
  </si>
  <si>
    <t>Субсидии на проведение капитального ремонта зданий и помещений, находящихся в муниципальной собственности и используемых для размещения дошкольных образовательных учреждений</t>
  </si>
  <si>
    <t>Субсидии на обеспечение комплексной безопасности зданий и помещений образовательных учреждений</t>
  </si>
  <si>
    <t>Субсидии на комплектование библитечных фондов</t>
  </si>
  <si>
    <t>000 2 02 03000 00 0000 151</t>
  </si>
  <si>
    <t>Субвенции бюджетам субъектов Российской Федерации и муниципальных образований</t>
  </si>
  <si>
    <t>000 2 02 03003 04 0000 151</t>
  </si>
  <si>
    <t xml:space="preserve">Субвенции  бюджетам городских округов на  государственную регистрацию актов гражданского состояния </t>
  </si>
  <si>
    <t>000 2 02 03007 04 0000 151</t>
  </si>
  <si>
    <t>Субвенции бюджетам городских округов на  составление (изменение ) списков кандидатов в присяжные заседатели федеральных судов общей юрисдикции в Российской Федерации</t>
  </si>
  <si>
    <t>000 2 02 03029 04 0000 151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</si>
  <si>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</si>
  <si>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000 2 02 03119 04 0000 151</t>
  </si>
  <si>
    <t>Субвенции бюджетам городских округов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</si>
  <si>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000 2 02 03999 00 0000 151</t>
  </si>
  <si>
    <t>Прочие субвенции</t>
  </si>
  <si>
    <t>000 2 02 03999 04 0000 151</t>
  </si>
  <si>
    <t>Субвенции на обеспечение государственных гарантий прав граждан на получение общедоступного и 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</t>
  </si>
  <si>
    <t>Субвенции местным бюджетам на обеспечение государственных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</si>
  <si>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государственных полномочий по созданию,  исполнению полномочий и обеспечению деятельности комиссий по делам несовершеннолетних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</si>
  <si>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</si>
  <si>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государственных полномочий Тверской области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</si>
  <si>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000 2 02 04000 00 0000 151</t>
  </si>
  <si>
    <t>Иные межбюджетные трансферты</t>
  </si>
  <si>
    <t>000 2 02 04999 00 0000 151</t>
  </si>
  <si>
    <t xml:space="preserve">Прочие межбюджетные трансферты, передаваемые бюджетам </t>
  </si>
  <si>
    <t>000 2 02 04999 04 0000 151</t>
  </si>
  <si>
    <t xml:space="preserve">Прочие межбюджетные трансферты, передаваемые бюджетам городских округов  </t>
  </si>
  <si>
    <t>000 2 07 00000 00 0000 180</t>
  </si>
  <si>
    <t>Прочие безвозмездные поступления</t>
  </si>
  <si>
    <t>000 2 07 04000 00 0000 180</t>
  </si>
  <si>
    <t>Прочие безвозмездные поступления в бюджеты городских округов</t>
  </si>
  <si>
    <t>000 2 07 04010 04 0000 180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</si>
  <si>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</si>
  <si>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000 2 07 04050 04 0000 180</t>
  </si>
  <si>
    <t xml:space="preserve">Прочие безвозмездные поступления в бюджеты городских округов </t>
  </si>
  <si>
    <t>Сумма, тыс.руб.</t>
  </si>
  <si>
    <t>Приложение 2</t>
  </si>
  <si>
    <t>Комплектование библиотечных фондов библиотек муниципальных образований Тверской области</t>
  </si>
  <si>
    <t>Приложение 9</t>
  </si>
  <si>
    <t xml:space="preserve">Адресная инвестиционная программа </t>
  </si>
  <si>
    <t>муниципального образования город Торжок</t>
  </si>
  <si>
    <t>на 2014 год и плановый период 2015 и 2016 годов</t>
  </si>
  <si>
    <t xml:space="preserve">Наименование </t>
  </si>
  <si>
    <t xml:space="preserve">Бюджетополучатель    </t>
  </si>
  <si>
    <t>Лимит местного бюджета</t>
  </si>
  <si>
    <t>х</t>
  </si>
  <si>
    <t>1.1.</t>
  </si>
  <si>
    <t xml:space="preserve">Жилищное хозяйство    </t>
  </si>
  <si>
    <t>1.1.1.</t>
  </si>
  <si>
    <t>Приобретение жилых помещений (квартир) на условиях долевого строительства малоэтажных жилых домов</t>
  </si>
  <si>
    <t xml:space="preserve">администрация муниципального образования город Торжок </t>
  </si>
  <si>
    <t>1.2.</t>
  </si>
  <si>
    <t>1.2.1.</t>
  </si>
  <si>
    <t xml:space="preserve">Инженерная подготовка площадки под жилую застройку в микрорайоне "Южный" г.Торжок Тверской области </t>
  </si>
  <si>
    <t>1.2.2.</t>
  </si>
  <si>
    <t>Строительство распределительного газопровода низкого давления по ул.Пустынь и Соминка в городе Торжке</t>
  </si>
  <si>
    <t>2.1.</t>
  </si>
  <si>
    <t>2.1.1.</t>
  </si>
  <si>
    <t>Итого</t>
  </si>
  <si>
    <t>Х</t>
  </si>
  <si>
    <t>Субсидии на проведение противопожарных мероприятий и ремонта зданий и помещений, находящихся в муниципальной собственности и используемх для размещения учреждений культуры</t>
  </si>
  <si>
    <t>0217408</t>
  </si>
  <si>
    <t>9999410</t>
  </si>
  <si>
    <t>Проведение ремонта помещения МКУК города Торжка "Централизованная библиотечная система"  за счет средств областного бюджета</t>
  </si>
  <si>
    <t>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</t>
  </si>
  <si>
    <t>0916001</t>
  </si>
  <si>
    <t>Проведение капитального ремонта нежилых зданий и помещений, находящихся в муниципальной собственности и составляющих казну муниципального образования</t>
  </si>
  <si>
    <t>000 2 02 02008 04  0000 151</t>
  </si>
  <si>
    <t>Субсидии бюджетам городских округов на обеспечение жильем молодых семей</t>
  </si>
  <si>
    <t>000 2 02 02051 04  0000 151</t>
  </si>
  <si>
    <t>Субсидии бюджетам городских округов на реализацию федеральных целевых программ</t>
  </si>
  <si>
    <t>000 2 02 02204 04  0004 151</t>
  </si>
  <si>
    <t>Субсидии бюджетам городских округов на модернизацию региональных систем дошкольного образования</t>
  </si>
  <si>
    <t>Субсидии на модернизацию региональных систем дошкольного образования</t>
  </si>
  <si>
    <t>0115059</t>
  </si>
  <si>
    <t>Оснащение образовательных организаций, предоставляющих услуги дошкольного образования, в рамках реализации мероприятий по модернизации системы дошкольного образования за сче средств федерального бюджета</t>
  </si>
  <si>
    <t>Думы  от  03.09.2014  № 264</t>
  </si>
  <si>
    <t xml:space="preserve"> Думы от 03.09.2014 № 264</t>
  </si>
  <si>
    <t>Думы  от 03.09.2014 № 264</t>
  </si>
  <si>
    <t>Думы  от  03.09.2014 № 264</t>
  </si>
  <si>
    <t>Думы  от 03.09.2014  № 264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</si>
</sst>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8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10.95"/>
      <color indexed="8"/>
      <name val="Times New Roman"/>
      <family val="1"/>
    </font>
    <font>
      <sz val="10.95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 Cyr"/>
      <family val="1"/>
    </font>
    <font>
      <sz val="13"/>
      <name val="Times New Roman Cyr"/>
      <family val="1"/>
    </font>
    <font>
      <b/>
      <sz val="13"/>
      <name val="Times New Roman Cyr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23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60">
    <xf numFmtId="0" fontId="0" fillId="0" borderId="0" xfId="0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4" fontId="3" fillId="0" borderId="0" xfId="0" applyNumberFormat="1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vertical="center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 horizontal="right" wrapText="1"/>
    </xf>
    <xf numFmtId="49" fontId="3" fillId="0" borderId="4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/>
      <protection locked="0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11" fillId="0" borderId="1" xfId="20" applyFont="1" applyFill="1" applyBorder="1" applyAlignment="1">
      <alignment horizontal="left" vertical="center" wrapText="1"/>
      <protection/>
    </xf>
    <xf numFmtId="164" fontId="11" fillId="0" borderId="1" xfId="20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wrapText="1"/>
    </xf>
    <xf numFmtId="0" fontId="11" fillId="0" borderId="1" xfId="20" applyFont="1" applyFill="1" applyBorder="1" applyAlignment="1">
      <alignment vertical="center" wrapText="1"/>
      <protection/>
    </xf>
    <xf numFmtId="0" fontId="4" fillId="0" borderId="1" xfId="0" applyFont="1" applyFill="1" applyBorder="1" applyAlignment="1">
      <alignment vertical="center" wrapText="1"/>
    </xf>
    <xf numFmtId="164" fontId="12" fillId="0" borderId="1" xfId="20" applyNumberFormat="1" applyFont="1" applyFill="1" applyBorder="1" applyAlignment="1">
      <alignment horizontal="center" vertical="center" wrapText="1"/>
      <protection/>
    </xf>
    <xf numFmtId="164" fontId="13" fillId="0" borderId="1" xfId="20" applyNumberFormat="1" applyFont="1" applyFill="1" applyBorder="1" applyAlignment="1">
      <alignment horizontal="center" vertical="center" wrapText="1"/>
      <protection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4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0" xfId="22" applyNumberFormat="1" applyFont="1" applyFill="1" applyBorder="1" applyAlignment="1">
      <alignment horizontal="left" vertical="center"/>
      <protection/>
    </xf>
    <xf numFmtId="0" fontId="3" fillId="0" borderId="0" xfId="22" applyFont="1" applyFill="1" applyBorder="1" applyAlignment="1">
      <alignment horizontal="left" vertical="center" wrapText="1"/>
      <protection/>
    </xf>
    <xf numFmtId="0" fontId="3" fillId="0" borderId="0" xfId="22" applyFont="1" applyFill="1" applyBorder="1" applyAlignment="1">
      <alignment horizontal="left" vertical="center"/>
      <protection/>
    </xf>
    <xf numFmtId="0" fontId="3" fillId="0" borderId="1" xfId="22" applyFont="1" applyFill="1" applyBorder="1" applyAlignment="1">
      <alignment horizontal="left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 wrapText="1"/>
      <protection/>
    </xf>
    <xf numFmtId="0" fontId="4" fillId="0" borderId="0" xfId="22" applyFont="1" applyFill="1" applyBorder="1" applyAlignment="1">
      <alignment horizontal="left" vertical="center" wrapText="1"/>
      <protection/>
    </xf>
    <xf numFmtId="0" fontId="4" fillId="0" borderId="1" xfId="22" applyFont="1" applyFill="1" applyBorder="1" applyAlignment="1">
      <alignment horizontal="left" vertical="center" wrapText="1"/>
      <protection/>
    </xf>
    <xf numFmtId="49" fontId="4" fillId="0" borderId="1" xfId="22" applyNumberFormat="1" applyFont="1" applyFill="1" applyBorder="1" applyAlignment="1">
      <alignment horizontal="left" vertical="center"/>
      <protection/>
    </xf>
    <xf numFmtId="165" fontId="4" fillId="0" borderId="1" xfId="22" applyNumberFormat="1" applyFont="1" applyFill="1" applyBorder="1" applyAlignment="1">
      <alignment horizontal="center" vertical="center"/>
      <protection/>
    </xf>
    <xf numFmtId="164" fontId="4" fillId="0" borderId="0" xfId="22" applyNumberFormat="1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left" vertical="center"/>
      <protection/>
    </xf>
    <xf numFmtId="0" fontId="4" fillId="0" borderId="1" xfId="22" applyFont="1" applyFill="1" applyBorder="1" applyAlignment="1">
      <alignment horizontal="left" vertical="center"/>
      <protection/>
    </xf>
    <xf numFmtId="164" fontId="16" fillId="0" borderId="0" xfId="22" applyNumberFormat="1" applyFont="1" applyFill="1" applyBorder="1" applyAlignment="1">
      <alignment horizontal="center" vertical="center"/>
      <protection/>
    </xf>
    <xf numFmtId="0" fontId="16" fillId="0" borderId="0" xfId="22" applyFont="1" applyFill="1" applyBorder="1" applyAlignment="1">
      <alignment horizontal="left" vertical="center"/>
      <protection/>
    </xf>
    <xf numFmtId="0" fontId="16" fillId="0" borderId="1" xfId="22" applyFont="1" applyFill="1" applyBorder="1" applyAlignment="1">
      <alignment horizontal="left" vertical="center"/>
      <protection/>
    </xf>
    <xf numFmtId="49" fontId="3" fillId="0" borderId="1" xfId="22" applyNumberFormat="1" applyFont="1" applyFill="1" applyBorder="1" applyAlignment="1">
      <alignment horizontal="left" vertical="center"/>
      <protection/>
    </xf>
    <xf numFmtId="165" fontId="3" fillId="0" borderId="1" xfId="22" applyNumberFormat="1" applyFont="1" applyFill="1" applyBorder="1" applyAlignment="1">
      <alignment horizontal="center" vertical="center"/>
      <protection/>
    </xf>
    <xf numFmtId="2" fontId="3" fillId="0" borderId="0" xfId="22" applyNumberFormat="1" applyFont="1" applyFill="1" applyBorder="1" applyAlignment="1">
      <alignment horizontal="left" vertical="center"/>
      <protection/>
    </xf>
    <xf numFmtId="0" fontId="3" fillId="0" borderId="1" xfId="22" applyFont="1" applyFill="1" applyBorder="1" applyAlignment="1">
      <alignment horizontal="left" vertical="center" wrapText="1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6" fillId="0" borderId="0" xfId="22" applyFont="1" applyFill="1" applyBorder="1" applyAlignment="1">
      <alignment horizontal="center" vertical="center"/>
      <protection/>
    </xf>
    <xf numFmtId="0" fontId="3" fillId="0" borderId="1" xfId="22" applyFont="1" applyFill="1" applyBorder="1" applyAlignment="1">
      <alignment horizontal="left" wrapText="1"/>
      <protection/>
    </xf>
    <xf numFmtId="164" fontId="3" fillId="0" borderId="0" xfId="22" applyNumberFormat="1" applyFont="1" applyFill="1" applyBorder="1" applyAlignment="1">
      <alignment horizontal="center" vertical="center"/>
      <protection/>
    </xf>
    <xf numFmtId="49" fontId="3" fillId="0" borderId="1" xfId="22" applyNumberFormat="1" applyFont="1" applyBorder="1" applyAlignment="1">
      <alignment/>
      <protection/>
    </xf>
    <xf numFmtId="165" fontId="3" fillId="0" borderId="1" xfId="22" applyNumberFormat="1" applyFont="1" applyFill="1" applyBorder="1" applyAlignment="1">
      <alignment horizontal="center" vertical="center" wrapText="1"/>
      <protection/>
    </xf>
    <xf numFmtId="49" fontId="3" fillId="0" borderId="0" xfId="22" applyNumberFormat="1" applyFont="1" applyFill="1" applyBorder="1" applyAlignment="1">
      <alignment horizontal="center" vertical="center" wrapText="1"/>
      <protection/>
    </xf>
    <xf numFmtId="0" fontId="17" fillId="0" borderId="0" xfId="22" applyFont="1" applyFill="1" applyBorder="1" applyAlignment="1">
      <alignment horizontal="left" vertical="center"/>
      <protection/>
    </xf>
    <xf numFmtId="0" fontId="17" fillId="0" borderId="1" xfId="22" applyFont="1" applyFill="1" applyBorder="1" applyAlignment="1">
      <alignment horizontal="left" vertical="center"/>
      <protection/>
    </xf>
    <xf numFmtId="0" fontId="3" fillId="0" borderId="1" xfId="22" applyFont="1" applyBorder="1" applyAlignment="1">
      <alignment horizontal="left"/>
      <protection/>
    </xf>
    <xf numFmtId="164" fontId="17" fillId="0" borderId="0" xfId="22" applyNumberFormat="1" applyFont="1" applyFill="1" applyBorder="1" applyAlignment="1">
      <alignment horizontal="center" vertical="center"/>
      <protection/>
    </xf>
    <xf numFmtId="0" fontId="16" fillId="0" borderId="0" xfId="22" applyFont="1" applyFill="1" applyBorder="1" applyAlignment="1">
      <alignment horizontal="center" vertical="center" wrapText="1"/>
      <protection/>
    </xf>
    <xf numFmtId="0" fontId="3" fillId="0" borderId="1" xfId="22" applyFont="1" applyBorder="1">
      <alignment/>
      <protection/>
    </xf>
    <xf numFmtId="0" fontId="4" fillId="0" borderId="1" xfId="22" applyNumberFormat="1" applyFont="1" applyFill="1" applyBorder="1" applyAlignment="1" applyProtection="1">
      <alignment horizontal="left" vertical="center"/>
      <protection/>
    </xf>
    <xf numFmtId="0" fontId="4" fillId="0" borderId="1" xfId="22" applyNumberFormat="1" applyFont="1" applyFill="1" applyBorder="1" applyAlignment="1" applyProtection="1">
      <alignment horizontal="left" vertical="center" wrapText="1"/>
      <protection/>
    </xf>
    <xf numFmtId="0" fontId="3" fillId="0" borderId="1" xfId="22" applyNumberFormat="1" applyFont="1" applyBorder="1" applyAlignment="1">
      <alignment vertical="center" wrapText="1"/>
      <protection/>
    </xf>
    <xf numFmtId="0" fontId="4" fillId="0" borderId="1" xfId="22" applyFont="1" applyBorder="1" applyAlignment="1">
      <alignment vertical="top" wrapText="1"/>
      <protection/>
    </xf>
    <xf numFmtId="0" fontId="3" fillId="0" borderId="1" xfId="22" applyNumberFormat="1" applyFont="1" applyFill="1" applyBorder="1" applyAlignment="1" applyProtection="1">
      <alignment horizontal="left" vertical="top"/>
      <protection/>
    </xf>
    <xf numFmtId="0" fontId="3" fillId="0" borderId="1" xfId="22" applyNumberFormat="1" applyFont="1" applyFill="1" applyBorder="1" applyAlignment="1" applyProtection="1">
      <alignment vertical="top"/>
      <protection/>
    </xf>
    <xf numFmtId="0" fontId="3" fillId="0" borderId="1" xfId="22" applyNumberFormat="1" applyFont="1" applyFill="1" applyBorder="1" applyAlignment="1" applyProtection="1">
      <alignment horizontal="left" vertical="center"/>
      <protection/>
    </xf>
    <xf numFmtId="0" fontId="3" fillId="0" borderId="1" xfId="22" applyNumberFormat="1" applyFont="1" applyFill="1" applyBorder="1" applyAlignment="1" applyProtection="1">
      <alignment horizontal="left" vertical="center" wrapText="1"/>
      <protection/>
    </xf>
    <xf numFmtId="0" fontId="4" fillId="0" borderId="1" xfId="22" applyNumberFormat="1" applyFont="1" applyFill="1" applyBorder="1" applyAlignment="1" applyProtection="1">
      <alignment vertical="top"/>
      <protection/>
    </xf>
    <xf numFmtId="0" fontId="3" fillId="0" borderId="1" xfId="22" applyFont="1" applyFill="1" applyBorder="1" applyAlignment="1">
      <alignment vertical="center" wrapText="1"/>
      <protection/>
    </xf>
    <xf numFmtId="0" fontId="4" fillId="0" borderId="1" xfId="22" applyFont="1" applyFill="1" applyBorder="1" applyAlignment="1">
      <alignment vertical="center" wrapText="1"/>
      <protection/>
    </xf>
    <xf numFmtId="0" fontId="3" fillId="0" borderId="1" xfId="22" applyFont="1" applyBorder="1" applyAlignment="1">
      <alignment horizontal="justify" vertical="center" wrapText="1"/>
      <protection/>
    </xf>
    <xf numFmtId="0" fontId="4" fillId="0" borderId="1" xfId="22" applyFont="1" applyBorder="1" applyAlignment="1">
      <alignment horizontal="left" vertical="center" wrapText="1"/>
      <protection/>
    </xf>
    <xf numFmtId="0" fontId="3" fillId="0" borderId="1" xfId="22" applyFont="1" applyBorder="1" applyAlignment="1">
      <alignment vertical="center" wrapText="1"/>
      <protection/>
    </xf>
    <xf numFmtId="0" fontId="3" fillId="0" borderId="1" xfId="22" applyNumberFormat="1" applyFont="1" applyFill="1" applyBorder="1" applyAlignment="1" applyProtection="1">
      <alignment horizontal="justify" vertical="center" wrapText="1"/>
      <protection/>
    </xf>
    <xf numFmtId="0" fontId="3" fillId="0" borderId="1" xfId="22" applyFont="1" applyFill="1" applyBorder="1" applyAlignment="1">
      <alignment horizontal="center" vertical="center" wrapText="1"/>
      <protection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165" fontId="3" fillId="0" borderId="0" xfId="22" applyNumberFormat="1" applyFont="1" applyFill="1" applyBorder="1" applyAlignment="1">
      <alignment horizontal="center" vertical="center"/>
      <protection/>
    </xf>
    <xf numFmtId="3" fontId="3" fillId="0" borderId="1" xfId="22" applyNumberFormat="1" applyFont="1" applyFill="1" applyBorder="1" applyAlignment="1">
      <alignment horizontal="left" vertical="center" wrapText="1"/>
      <protection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1" xfId="0" applyFont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 wrapText="1"/>
      <protection/>
    </xf>
    <xf numFmtId="49" fontId="3" fillId="0" borderId="1" xfId="22" applyNumberFormat="1" applyFont="1" applyFill="1" applyBorder="1" applyAlignment="1">
      <alignment horizontal="center" vertical="center" wrapText="1"/>
      <protection/>
    </xf>
    <xf numFmtId="0" fontId="3" fillId="0" borderId="1" xfId="22" applyFont="1" applyFill="1" applyBorder="1" applyAlignment="1">
      <alignment horizontal="center" vertical="center" wrapText="1"/>
      <protection/>
    </xf>
    <xf numFmtId="0" fontId="3" fillId="0" borderId="1" xfId="22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 shrinkToFit="1"/>
    </xf>
    <xf numFmtId="164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. № (общее образ) " xfId="20"/>
    <cellStyle name="Обычный 2" xfId="21"/>
    <cellStyle name="Обычный 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 topLeftCell="A1">
      <selection activeCell="J14" sqref="J14"/>
    </sheetView>
  </sheetViews>
  <sheetFormatPr defaultColWidth="9.125" defaultRowHeight="12.75"/>
  <cols>
    <col min="1" max="1" width="30.625" style="2" customWidth="1"/>
    <col min="2" max="2" width="51.00390625" style="2" customWidth="1"/>
    <col min="3" max="3" width="13.25390625" style="25" customWidth="1"/>
    <col min="4" max="4" width="13.625" style="2" customWidth="1"/>
    <col min="5" max="5" width="12.375" style="2" customWidth="1"/>
    <col min="6" max="16384" width="9.125" style="2" customWidth="1"/>
  </cols>
  <sheetData>
    <row r="1" spans="1:5" ht="12.75">
      <c r="A1" s="201" t="s">
        <v>475</v>
      </c>
      <c r="B1" s="201"/>
      <c r="C1" s="201"/>
      <c r="D1" s="201"/>
      <c r="E1" s="201"/>
    </row>
    <row r="2" spans="1:5" ht="12.75">
      <c r="A2" s="201" t="s">
        <v>465</v>
      </c>
      <c r="B2" s="201"/>
      <c r="C2" s="201"/>
      <c r="D2" s="201"/>
      <c r="E2" s="201"/>
    </row>
    <row r="3" spans="1:5" ht="12.75">
      <c r="A3" s="201" t="s">
        <v>779</v>
      </c>
      <c r="B3" s="201"/>
      <c r="C3" s="201"/>
      <c r="D3" s="201"/>
      <c r="E3" s="201"/>
    </row>
    <row r="5" spans="1:5" ht="12.75">
      <c r="A5" s="202" t="s">
        <v>0</v>
      </c>
      <c r="B5" s="202"/>
      <c r="C5" s="202"/>
      <c r="D5" s="202"/>
      <c r="E5" s="202"/>
    </row>
    <row r="6" spans="1:5" ht="12.75">
      <c r="A6" s="202" t="s">
        <v>113</v>
      </c>
      <c r="B6" s="202"/>
      <c r="C6" s="202"/>
      <c r="D6" s="202"/>
      <c r="E6" s="202"/>
    </row>
    <row r="8" spans="1:5" ht="12.75">
      <c r="A8" s="204" t="s">
        <v>1</v>
      </c>
      <c r="B8" s="207" t="s">
        <v>472</v>
      </c>
      <c r="C8" s="212" t="s">
        <v>65</v>
      </c>
      <c r="D8" s="213"/>
      <c r="E8" s="214"/>
    </row>
    <row r="9" spans="1:5" ht="12.75">
      <c r="A9" s="205"/>
      <c r="B9" s="208"/>
      <c r="C9" s="207" t="s">
        <v>446</v>
      </c>
      <c r="D9" s="210" t="s">
        <v>115</v>
      </c>
      <c r="E9" s="211"/>
    </row>
    <row r="10" spans="1:5" ht="12.75">
      <c r="A10" s="206"/>
      <c r="B10" s="209"/>
      <c r="C10" s="209"/>
      <c r="D10" s="27" t="s">
        <v>78</v>
      </c>
      <c r="E10" s="27" t="s">
        <v>114</v>
      </c>
    </row>
    <row r="11" spans="1:5" ht="12.75">
      <c r="A11" s="40" t="s">
        <v>445</v>
      </c>
      <c r="B11" s="41">
        <v>2</v>
      </c>
      <c r="C11" s="41">
        <v>3</v>
      </c>
      <c r="D11" s="37">
        <v>4</v>
      </c>
      <c r="E11" s="37">
        <v>5</v>
      </c>
    </row>
    <row r="12" spans="1:5" ht="33">
      <c r="A12" s="18" t="s">
        <v>99</v>
      </c>
      <c r="B12" s="19" t="s">
        <v>452</v>
      </c>
      <c r="C12" s="43">
        <f>C13+C15</f>
        <v>2000</v>
      </c>
      <c r="D12" s="43">
        <f>D13+D15</f>
        <v>13000</v>
      </c>
      <c r="E12" s="43">
        <f>E13+E15</f>
        <v>-3000</v>
      </c>
    </row>
    <row r="13" spans="1:5" ht="33">
      <c r="A13" s="20" t="s">
        <v>100</v>
      </c>
      <c r="B13" s="21" t="s">
        <v>101</v>
      </c>
      <c r="C13" s="44">
        <f>C14</f>
        <v>2000</v>
      </c>
      <c r="D13" s="44">
        <f>D14</f>
        <v>15000</v>
      </c>
      <c r="E13" s="44">
        <f>E14</f>
        <v>5000</v>
      </c>
    </row>
    <row r="14" spans="1:5" ht="49.5">
      <c r="A14" s="20" t="s">
        <v>102</v>
      </c>
      <c r="B14" s="11" t="s">
        <v>105</v>
      </c>
      <c r="C14" s="44">
        <v>2000</v>
      </c>
      <c r="D14" s="44">
        <v>15000</v>
      </c>
      <c r="E14" s="44">
        <v>5000</v>
      </c>
    </row>
    <row r="15" spans="1:5" ht="49.5">
      <c r="A15" s="20" t="s">
        <v>103</v>
      </c>
      <c r="B15" s="11" t="s">
        <v>116</v>
      </c>
      <c r="C15" s="44">
        <f>C16</f>
        <v>0</v>
      </c>
      <c r="D15" s="44">
        <f>D16</f>
        <v>-2000</v>
      </c>
      <c r="E15" s="44">
        <f>E16</f>
        <v>-8000</v>
      </c>
    </row>
    <row r="16" spans="1:5" ht="49.5">
      <c r="A16" s="20" t="s">
        <v>106</v>
      </c>
      <c r="B16" s="11" t="s">
        <v>117</v>
      </c>
      <c r="C16" s="44">
        <v>0</v>
      </c>
      <c r="D16" s="44">
        <v>-2000</v>
      </c>
      <c r="E16" s="44">
        <v>-8000</v>
      </c>
    </row>
    <row r="17" spans="1:5" ht="49.5">
      <c r="A17" s="18" t="s">
        <v>2</v>
      </c>
      <c r="B17" s="19" t="s">
        <v>3</v>
      </c>
      <c r="C17" s="43">
        <f>C20+C18</f>
        <v>4000</v>
      </c>
      <c r="D17" s="43">
        <f>D20+D18</f>
        <v>-6000</v>
      </c>
      <c r="E17" s="43">
        <f>E20+E18</f>
        <v>-10000</v>
      </c>
    </row>
    <row r="18" spans="1:5" ht="49.5">
      <c r="A18" s="20" t="s">
        <v>118</v>
      </c>
      <c r="B18" s="21" t="s">
        <v>120</v>
      </c>
      <c r="C18" s="44">
        <f>C19</f>
        <v>16000</v>
      </c>
      <c r="D18" s="44">
        <f>D19</f>
        <v>0</v>
      </c>
      <c r="E18" s="44">
        <f>E19</f>
        <v>0</v>
      </c>
    </row>
    <row r="19" spans="1:5" ht="66">
      <c r="A19" s="20" t="s">
        <v>119</v>
      </c>
      <c r="B19" s="21" t="s">
        <v>121</v>
      </c>
      <c r="C19" s="44">
        <v>16000</v>
      </c>
      <c r="D19" s="44">
        <v>0</v>
      </c>
      <c r="E19" s="44">
        <v>0</v>
      </c>
    </row>
    <row r="20" spans="1:5" ht="66">
      <c r="A20" s="20" t="s">
        <v>4</v>
      </c>
      <c r="B20" s="21" t="s">
        <v>5</v>
      </c>
      <c r="C20" s="44">
        <f>C21</f>
        <v>-12000</v>
      </c>
      <c r="D20" s="44">
        <f>D21</f>
        <v>-6000</v>
      </c>
      <c r="E20" s="44">
        <f>E21</f>
        <v>-10000</v>
      </c>
    </row>
    <row r="21" spans="1:5" ht="66">
      <c r="A21" s="20" t="s">
        <v>6</v>
      </c>
      <c r="B21" s="21" t="s">
        <v>104</v>
      </c>
      <c r="C21" s="44">
        <v>-12000</v>
      </c>
      <c r="D21" s="44">
        <v>-6000</v>
      </c>
      <c r="E21" s="44">
        <v>-10000</v>
      </c>
    </row>
    <row r="22" spans="1:5" ht="33">
      <c r="A22" s="18" t="s">
        <v>7</v>
      </c>
      <c r="B22" s="19" t="s">
        <v>122</v>
      </c>
      <c r="C22" s="43">
        <f>C23+C26</f>
        <v>18463.599999999977</v>
      </c>
      <c r="D22" s="43">
        <f>D23+D26</f>
        <v>0</v>
      </c>
      <c r="E22" s="43">
        <f>E23+E26</f>
        <v>0</v>
      </c>
    </row>
    <row r="23" spans="1:5" ht="12.75">
      <c r="A23" s="20" t="s">
        <v>8</v>
      </c>
      <c r="B23" s="21" t="s">
        <v>9</v>
      </c>
      <c r="C23" s="44">
        <f aca="true" t="shared" si="0" ref="C23:E24">C24</f>
        <v>-679056</v>
      </c>
      <c r="D23" s="44">
        <f t="shared" si="0"/>
        <v>-569620.6</v>
      </c>
      <c r="E23" s="44">
        <f t="shared" si="0"/>
        <v>-570151.6</v>
      </c>
    </row>
    <row r="24" spans="1:5" ht="33">
      <c r="A24" s="20" t="s">
        <v>10</v>
      </c>
      <c r="B24" s="21" t="s">
        <v>11</v>
      </c>
      <c r="C24" s="44">
        <f t="shared" si="0"/>
        <v>-679056</v>
      </c>
      <c r="D24" s="44">
        <f t="shared" si="0"/>
        <v>-569620.6</v>
      </c>
      <c r="E24" s="44">
        <f t="shared" si="0"/>
        <v>-570151.6</v>
      </c>
    </row>
    <row r="25" spans="1:5" ht="33">
      <c r="A25" s="20" t="s">
        <v>12</v>
      </c>
      <c r="B25" s="21" t="s">
        <v>13</v>
      </c>
      <c r="C25" s="29">
        <f>-(661056+C13+C18)</f>
        <v>-679056</v>
      </c>
      <c r="D25" s="44">
        <f>-(554620.6+D13+D18)</f>
        <v>-569620.6</v>
      </c>
      <c r="E25" s="44">
        <f>-(565151.6+E13+E18)</f>
        <v>-570151.6</v>
      </c>
    </row>
    <row r="26" spans="1:5" ht="12.75">
      <c r="A26" s="20" t="s">
        <v>14</v>
      </c>
      <c r="B26" s="21" t="s">
        <v>15</v>
      </c>
      <c r="C26" s="29">
        <f aca="true" t="shared" si="1" ref="C26:E27">C27</f>
        <v>697519.6</v>
      </c>
      <c r="D26" s="44">
        <f t="shared" si="1"/>
        <v>569620.6</v>
      </c>
      <c r="E26" s="44">
        <f t="shared" si="1"/>
        <v>570151.6</v>
      </c>
    </row>
    <row r="27" spans="1:5" ht="33">
      <c r="A27" s="20" t="s">
        <v>16</v>
      </c>
      <c r="B27" s="21" t="s">
        <v>17</v>
      </c>
      <c r="C27" s="29">
        <f t="shared" si="1"/>
        <v>697519.6</v>
      </c>
      <c r="D27" s="44">
        <f t="shared" si="1"/>
        <v>569620.6</v>
      </c>
      <c r="E27" s="44">
        <f t="shared" si="1"/>
        <v>570151.6</v>
      </c>
    </row>
    <row r="28" spans="1:5" ht="33">
      <c r="A28" s="20" t="s">
        <v>18</v>
      </c>
      <c r="B28" s="21" t="s">
        <v>19</v>
      </c>
      <c r="C28" s="29">
        <f>685519.6-(C15+C20)</f>
        <v>697519.6</v>
      </c>
      <c r="D28" s="44">
        <f>561620.6-(D15+D20)</f>
        <v>569620.6</v>
      </c>
      <c r="E28" s="44">
        <f>552151.6-(E15+E20)</f>
        <v>570151.6</v>
      </c>
    </row>
    <row r="29" spans="1:5" ht="12.75">
      <c r="A29" s="203" t="s">
        <v>20</v>
      </c>
      <c r="B29" s="203"/>
      <c r="C29" s="43">
        <f>C22+C17+C12</f>
        <v>24463.599999999977</v>
      </c>
      <c r="D29" s="43">
        <f>D22+D17+D12</f>
        <v>7000</v>
      </c>
      <c r="E29" s="43">
        <f>E22+E17+E12</f>
        <v>-13000</v>
      </c>
    </row>
    <row r="31" spans="1:2" ht="12.75">
      <c r="A31" s="22"/>
      <c r="B31" s="23"/>
    </row>
    <row r="32" ht="12.75">
      <c r="B32" s="1"/>
    </row>
  </sheetData>
  <mergeCells count="11">
    <mergeCell ref="A1:E1"/>
    <mergeCell ref="A2:E2"/>
    <mergeCell ref="A3:E3"/>
    <mergeCell ref="A5:E5"/>
    <mergeCell ref="A29:B29"/>
    <mergeCell ref="A8:A10"/>
    <mergeCell ref="B8:B10"/>
    <mergeCell ref="A6:E6"/>
    <mergeCell ref="D9:E9"/>
    <mergeCell ref="C8:E8"/>
    <mergeCell ref="C9:C10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1405"/>
  <sheetViews>
    <sheetView tabSelected="1" workbookViewId="0" topLeftCell="A1">
      <selection activeCell="G8" sqref="G8"/>
    </sheetView>
  </sheetViews>
  <sheetFormatPr defaultColWidth="9.125" defaultRowHeight="12.75"/>
  <cols>
    <col min="1" max="1" width="34.625" style="154" customWidth="1"/>
    <col min="2" max="2" width="84.875" style="157" customWidth="1"/>
    <col min="3" max="3" width="13.875" style="142" customWidth="1"/>
    <col min="4" max="4" width="13.375" style="142" customWidth="1"/>
    <col min="5" max="5" width="13.00390625" style="142" customWidth="1"/>
    <col min="6" max="6" width="14.75390625" style="140" customWidth="1"/>
    <col min="7" max="7" width="7.25390625" style="140" customWidth="1"/>
    <col min="8" max="8" width="6.75390625" style="140" customWidth="1"/>
    <col min="9" max="9" width="6.875" style="140" customWidth="1"/>
    <col min="10" max="10" width="6.375" style="140" customWidth="1"/>
    <col min="11" max="14" width="9.125" style="140" customWidth="1"/>
    <col min="15" max="15" width="21.25390625" style="140" customWidth="1"/>
    <col min="16" max="21" width="9.125" style="140" customWidth="1"/>
    <col min="22" max="22" width="0.2421875" style="140" customWidth="1"/>
    <col min="23" max="174" width="9.125" style="140" customWidth="1"/>
    <col min="175" max="16384" width="9.125" style="141" customWidth="1"/>
  </cols>
  <sheetData>
    <row r="1" spans="1:5" ht="12.75">
      <c r="A1" s="138"/>
      <c r="B1" s="139"/>
      <c r="C1" s="215" t="s">
        <v>739</v>
      </c>
      <c r="D1" s="215"/>
      <c r="E1" s="215"/>
    </row>
    <row r="2" spans="1:5" ht="12.75">
      <c r="A2" s="138"/>
      <c r="B2" s="139"/>
      <c r="C2" s="215" t="s">
        <v>533</v>
      </c>
      <c r="D2" s="215"/>
      <c r="E2" s="215"/>
    </row>
    <row r="3" spans="1:5" ht="12.75">
      <c r="A3" s="138"/>
      <c r="B3" s="139"/>
      <c r="C3" s="215" t="s">
        <v>780</v>
      </c>
      <c r="D3" s="215"/>
      <c r="E3" s="215"/>
    </row>
    <row r="4" spans="1:2" ht="12.75">
      <c r="A4" s="138"/>
      <c r="B4" s="139"/>
    </row>
    <row r="5" spans="1:6" ht="12.75">
      <c r="A5" s="216" t="s">
        <v>534</v>
      </c>
      <c r="B5" s="216"/>
      <c r="C5" s="216"/>
      <c r="D5" s="216"/>
      <c r="E5" s="216"/>
      <c r="F5" s="143"/>
    </row>
    <row r="6" spans="1:6" ht="12.75">
      <c r="A6" s="143"/>
      <c r="B6" s="143"/>
      <c r="C6" s="143"/>
      <c r="D6" s="143"/>
      <c r="E6" s="143"/>
      <c r="F6" s="143"/>
    </row>
    <row r="7" spans="1:5" ht="12.75">
      <c r="A7" s="217" t="s">
        <v>535</v>
      </c>
      <c r="B7" s="218" t="s">
        <v>536</v>
      </c>
      <c r="C7" s="219" t="s">
        <v>738</v>
      </c>
      <c r="D7" s="219"/>
      <c r="E7" s="219"/>
    </row>
    <row r="8" spans="1:174" s="145" customFormat="1" ht="12.75">
      <c r="A8" s="217"/>
      <c r="B8" s="218"/>
      <c r="C8" s="186" t="s">
        <v>446</v>
      </c>
      <c r="D8" s="186" t="s">
        <v>78</v>
      </c>
      <c r="E8" s="186" t="s">
        <v>114</v>
      </c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</row>
    <row r="9" spans="1:174" s="150" customFormat="1" ht="12.75">
      <c r="A9" s="146" t="s">
        <v>537</v>
      </c>
      <c r="B9" s="145" t="s">
        <v>538</v>
      </c>
      <c r="C9" s="147">
        <f>C10+C21+C28+C36+C39+C50+C59+C68+C56+C15</f>
        <v>344239.4000000001</v>
      </c>
      <c r="D9" s="147">
        <f>D10+D21+D28+D36+D39+D50+D59+D68+D56+D15</f>
        <v>285112.9000000001</v>
      </c>
      <c r="E9" s="147">
        <f>E10+E21+E28+E36+E39+E50+E59+E68+E56+E15</f>
        <v>282562.5000000001</v>
      </c>
      <c r="F9" s="148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  <c r="EF9" s="149"/>
      <c r="EG9" s="149"/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49"/>
      <c r="EU9" s="149"/>
      <c r="EV9" s="149"/>
      <c r="EW9" s="149"/>
      <c r="EX9" s="149"/>
      <c r="EY9" s="149"/>
      <c r="EZ9" s="149"/>
      <c r="FA9" s="149"/>
      <c r="FB9" s="149"/>
      <c r="FC9" s="149"/>
      <c r="FD9" s="149"/>
      <c r="FE9" s="149"/>
      <c r="FF9" s="149"/>
      <c r="FG9" s="149"/>
      <c r="FH9" s="149"/>
      <c r="FI9" s="149"/>
      <c r="FJ9" s="149"/>
      <c r="FK9" s="149"/>
      <c r="FL9" s="149"/>
      <c r="FM9" s="149"/>
      <c r="FN9" s="149"/>
      <c r="FO9" s="149"/>
      <c r="FP9" s="149"/>
      <c r="FQ9" s="149"/>
      <c r="FR9" s="149"/>
    </row>
    <row r="10" spans="1:174" s="150" customFormat="1" ht="12.75">
      <c r="A10" s="146" t="s">
        <v>539</v>
      </c>
      <c r="B10" s="145" t="s">
        <v>540</v>
      </c>
      <c r="C10" s="147">
        <f>C11</f>
        <v>139685.4</v>
      </c>
      <c r="D10" s="147">
        <f>D11</f>
        <v>137088.5</v>
      </c>
      <c r="E10" s="147">
        <f>E11</f>
        <v>134437.7</v>
      </c>
      <c r="F10" s="148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49"/>
      <c r="ES10" s="149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49"/>
      <c r="FF10" s="149"/>
      <c r="FG10" s="149"/>
      <c r="FH10" s="149"/>
      <c r="FI10" s="149"/>
      <c r="FJ10" s="149"/>
      <c r="FK10" s="149"/>
      <c r="FL10" s="149"/>
      <c r="FM10" s="149"/>
      <c r="FN10" s="149"/>
      <c r="FO10" s="149"/>
      <c r="FP10" s="149"/>
      <c r="FQ10" s="149"/>
      <c r="FR10" s="149"/>
    </row>
    <row r="11" spans="1:174" s="153" customFormat="1" ht="12.75">
      <c r="A11" s="154" t="s">
        <v>541</v>
      </c>
      <c r="B11" s="157" t="s">
        <v>542</v>
      </c>
      <c r="C11" s="155">
        <f>C12+C13+C14</f>
        <v>139685.4</v>
      </c>
      <c r="D11" s="155">
        <f>D12+D13+D14</f>
        <v>137088.5</v>
      </c>
      <c r="E11" s="155">
        <f>E12+E13+E14</f>
        <v>134437.7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52"/>
      <c r="EB11" s="152"/>
      <c r="EC11" s="152"/>
      <c r="ED11" s="152"/>
      <c r="EE11" s="152"/>
      <c r="EF11" s="152"/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2"/>
      <c r="EV11" s="152"/>
      <c r="EW11" s="152"/>
      <c r="EX11" s="152"/>
      <c r="EY11" s="152"/>
      <c r="EZ11" s="152"/>
      <c r="FA11" s="152"/>
      <c r="FB11" s="152"/>
      <c r="FC11" s="152"/>
      <c r="FD11" s="152"/>
      <c r="FE11" s="152"/>
      <c r="FF11" s="152"/>
      <c r="FG11" s="152"/>
      <c r="FH11" s="152"/>
      <c r="FI11" s="152"/>
      <c r="FJ11" s="152"/>
      <c r="FK11" s="152"/>
      <c r="FL11" s="152"/>
      <c r="FM11" s="152"/>
      <c r="FN11" s="152"/>
      <c r="FO11" s="152"/>
      <c r="FP11" s="152"/>
      <c r="FQ11" s="152"/>
      <c r="FR11" s="152"/>
    </row>
    <row r="12" spans="1:9" ht="66">
      <c r="A12" s="154" t="s">
        <v>543</v>
      </c>
      <c r="B12" s="180" t="s">
        <v>544</v>
      </c>
      <c r="C12" s="155">
        <v>138157</v>
      </c>
      <c r="D12" s="155">
        <v>135683.8</v>
      </c>
      <c r="E12" s="155">
        <v>133147.3</v>
      </c>
      <c r="F12" s="142"/>
      <c r="G12" s="156"/>
      <c r="H12" s="156"/>
      <c r="I12" s="156"/>
    </row>
    <row r="13" spans="1:6" ht="66">
      <c r="A13" s="154" t="s">
        <v>545</v>
      </c>
      <c r="B13" s="180" t="s">
        <v>546</v>
      </c>
      <c r="C13" s="155">
        <v>728.3</v>
      </c>
      <c r="D13" s="155">
        <v>703.1</v>
      </c>
      <c r="E13" s="155">
        <v>675.7</v>
      </c>
      <c r="F13" s="142"/>
    </row>
    <row r="14" spans="1:6" ht="33">
      <c r="A14" s="154" t="s">
        <v>547</v>
      </c>
      <c r="B14" s="157" t="s">
        <v>548</v>
      </c>
      <c r="C14" s="155">
        <v>800.1</v>
      </c>
      <c r="D14" s="155">
        <v>701.6</v>
      </c>
      <c r="E14" s="155">
        <v>614.7</v>
      </c>
      <c r="F14" s="142"/>
    </row>
    <row r="15" spans="1:174" s="150" customFormat="1" ht="33">
      <c r="A15" s="146" t="s">
        <v>549</v>
      </c>
      <c r="B15" s="145" t="s">
        <v>550</v>
      </c>
      <c r="C15" s="147">
        <v>2407.9</v>
      </c>
      <c r="D15" s="147">
        <v>2489.7</v>
      </c>
      <c r="E15" s="147">
        <v>2609.2</v>
      </c>
      <c r="F15" s="158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49"/>
      <c r="EF15" s="149"/>
      <c r="EG15" s="149"/>
      <c r="EH15" s="149"/>
      <c r="EI15" s="149"/>
      <c r="EJ15" s="149"/>
      <c r="EK15" s="149"/>
      <c r="EL15" s="149"/>
      <c r="EM15" s="149"/>
      <c r="EN15" s="149"/>
      <c r="EO15" s="149"/>
      <c r="EP15" s="149"/>
      <c r="EQ15" s="149"/>
      <c r="ER15" s="149"/>
      <c r="ES15" s="149"/>
      <c r="ET15" s="149"/>
      <c r="EU15" s="149"/>
      <c r="EV15" s="149"/>
      <c r="EW15" s="149"/>
      <c r="EX15" s="149"/>
      <c r="EY15" s="149"/>
      <c r="EZ15" s="149"/>
      <c r="FA15" s="149"/>
      <c r="FB15" s="149"/>
      <c r="FC15" s="149"/>
      <c r="FD15" s="149"/>
      <c r="FE15" s="149"/>
      <c r="FF15" s="149"/>
      <c r="FG15" s="149"/>
      <c r="FH15" s="149"/>
      <c r="FI15" s="149"/>
      <c r="FJ15" s="149"/>
      <c r="FK15" s="149"/>
      <c r="FL15" s="149"/>
      <c r="FM15" s="149"/>
      <c r="FN15" s="149"/>
      <c r="FO15" s="149"/>
      <c r="FP15" s="149"/>
      <c r="FQ15" s="149"/>
      <c r="FR15" s="149"/>
    </row>
    <row r="16" spans="1:174" s="153" customFormat="1" ht="33">
      <c r="A16" s="154" t="s">
        <v>551</v>
      </c>
      <c r="B16" s="157" t="s">
        <v>552</v>
      </c>
      <c r="C16" s="155">
        <f>C17+C18+C19+C20</f>
        <v>2407.9000000000005</v>
      </c>
      <c r="D16" s="155">
        <f>D17+D18+D19+D20</f>
        <v>2489.7</v>
      </c>
      <c r="E16" s="155">
        <f>E17+E18+E19+E20</f>
        <v>2609.2</v>
      </c>
      <c r="F16" s="159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2"/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2"/>
      <c r="ET16" s="152"/>
      <c r="EU16" s="152"/>
      <c r="EV16" s="152"/>
      <c r="EW16" s="152"/>
      <c r="EX16" s="152"/>
      <c r="EY16" s="152"/>
      <c r="EZ16" s="152"/>
      <c r="FA16" s="152"/>
      <c r="FB16" s="152"/>
      <c r="FC16" s="152"/>
      <c r="FD16" s="152"/>
      <c r="FE16" s="152"/>
      <c r="FF16" s="152"/>
      <c r="FG16" s="152"/>
      <c r="FH16" s="152"/>
      <c r="FI16" s="152"/>
      <c r="FJ16" s="152"/>
      <c r="FK16" s="152"/>
      <c r="FL16" s="152"/>
      <c r="FM16" s="152"/>
      <c r="FN16" s="152"/>
      <c r="FO16" s="152"/>
      <c r="FP16" s="152"/>
      <c r="FQ16" s="152"/>
      <c r="FR16" s="152"/>
    </row>
    <row r="17" spans="1:6" ht="66">
      <c r="A17" s="154" t="s">
        <v>553</v>
      </c>
      <c r="B17" s="157" t="s">
        <v>554</v>
      </c>
      <c r="C17" s="155">
        <v>1196.2</v>
      </c>
      <c r="D17" s="155">
        <v>1236.8</v>
      </c>
      <c r="E17" s="155">
        <v>1296.1</v>
      </c>
      <c r="F17" s="142"/>
    </row>
    <row r="18" spans="1:6" ht="66">
      <c r="A18" s="154" t="s">
        <v>555</v>
      </c>
      <c r="B18" s="157" t="s">
        <v>556</v>
      </c>
      <c r="C18" s="155">
        <v>28.5</v>
      </c>
      <c r="D18" s="155">
        <v>29.5</v>
      </c>
      <c r="E18" s="155">
        <v>30.9</v>
      </c>
      <c r="F18" s="142"/>
    </row>
    <row r="19" spans="1:6" ht="66">
      <c r="A19" s="154" t="s">
        <v>557</v>
      </c>
      <c r="B19" s="157" t="s">
        <v>558</v>
      </c>
      <c r="C19" s="155">
        <v>1053.9</v>
      </c>
      <c r="D19" s="155">
        <v>1089.7</v>
      </c>
      <c r="E19" s="155">
        <v>1142</v>
      </c>
      <c r="F19" s="142"/>
    </row>
    <row r="20" spans="1:6" ht="66">
      <c r="A20" s="154" t="s">
        <v>559</v>
      </c>
      <c r="B20" s="157" t="s">
        <v>560</v>
      </c>
      <c r="C20" s="155">
        <v>129.3</v>
      </c>
      <c r="D20" s="155">
        <v>133.7</v>
      </c>
      <c r="E20" s="155">
        <v>140.2</v>
      </c>
      <c r="F20" s="142"/>
    </row>
    <row r="21" spans="1:6" ht="12.75">
      <c r="A21" s="146" t="s">
        <v>561</v>
      </c>
      <c r="B21" s="145" t="s">
        <v>562</v>
      </c>
      <c r="C21" s="147">
        <f>C22+C24+C26</f>
        <v>40049.6</v>
      </c>
      <c r="D21" s="147">
        <f>D22+D24+D26</f>
        <v>42099</v>
      </c>
      <c r="E21" s="147">
        <f>E22+E24+E26</f>
        <v>44175.5</v>
      </c>
      <c r="F21" s="142"/>
    </row>
    <row r="22" spans="1:174" s="153" customFormat="1" ht="12.75">
      <c r="A22" s="154" t="s">
        <v>563</v>
      </c>
      <c r="B22" s="157" t="s">
        <v>564</v>
      </c>
      <c r="C22" s="155">
        <f>C23</f>
        <v>38661</v>
      </c>
      <c r="D22" s="155">
        <f>D23</f>
        <v>40710</v>
      </c>
      <c r="E22" s="155">
        <f>E23</f>
        <v>42786</v>
      </c>
      <c r="F22" s="151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  <c r="FC22" s="152"/>
      <c r="FD22" s="152"/>
      <c r="FE22" s="152"/>
      <c r="FF22" s="152"/>
      <c r="FG22" s="152"/>
      <c r="FH22" s="152"/>
      <c r="FI22" s="152"/>
      <c r="FJ22" s="152"/>
      <c r="FK22" s="152"/>
      <c r="FL22" s="152"/>
      <c r="FM22" s="152"/>
      <c r="FN22" s="152"/>
      <c r="FO22" s="152"/>
      <c r="FP22" s="152"/>
      <c r="FQ22" s="152"/>
      <c r="FR22" s="152"/>
    </row>
    <row r="23" spans="1:6" ht="12.75">
      <c r="A23" s="154" t="s">
        <v>565</v>
      </c>
      <c r="B23" s="157" t="s">
        <v>564</v>
      </c>
      <c r="C23" s="155">
        <v>38661</v>
      </c>
      <c r="D23" s="155">
        <v>40710</v>
      </c>
      <c r="E23" s="155">
        <v>42786</v>
      </c>
      <c r="F23" s="161"/>
    </row>
    <row r="24" spans="1:174" s="153" customFormat="1" ht="12.75">
      <c r="A24" s="162" t="s">
        <v>566</v>
      </c>
      <c r="B24" s="157" t="s">
        <v>567</v>
      </c>
      <c r="C24" s="155">
        <f>C25</f>
        <v>8.6</v>
      </c>
      <c r="D24" s="155">
        <f>D25</f>
        <v>9</v>
      </c>
      <c r="E24" s="155">
        <f>E25</f>
        <v>9.5</v>
      </c>
      <c r="F24" s="159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2"/>
      <c r="ET24" s="152"/>
      <c r="EU24" s="152"/>
      <c r="EV24" s="152"/>
      <c r="EW24" s="152"/>
      <c r="EX24" s="152"/>
      <c r="EY24" s="152"/>
      <c r="EZ24" s="152"/>
      <c r="FA24" s="152"/>
      <c r="FB24" s="152"/>
      <c r="FC24" s="152"/>
      <c r="FD24" s="152"/>
      <c r="FE24" s="152"/>
      <c r="FF24" s="152"/>
      <c r="FG24" s="152"/>
      <c r="FH24" s="152"/>
      <c r="FI24" s="152"/>
      <c r="FJ24" s="152"/>
      <c r="FK24" s="152"/>
      <c r="FL24" s="152"/>
      <c r="FM24" s="152"/>
      <c r="FN24" s="152"/>
      <c r="FO24" s="152"/>
      <c r="FP24" s="152"/>
      <c r="FQ24" s="152"/>
      <c r="FR24" s="152"/>
    </row>
    <row r="25" spans="1:6" ht="12.75">
      <c r="A25" s="162" t="s">
        <v>568</v>
      </c>
      <c r="B25" s="157" t="s">
        <v>567</v>
      </c>
      <c r="C25" s="155">
        <v>8.6</v>
      </c>
      <c r="D25" s="155">
        <v>9</v>
      </c>
      <c r="E25" s="155">
        <v>9.5</v>
      </c>
      <c r="F25" s="142"/>
    </row>
    <row r="26" spans="1:174" s="153" customFormat="1" ht="12.75">
      <c r="A26" s="162" t="s">
        <v>569</v>
      </c>
      <c r="B26" s="157" t="s">
        <v>570</v>
      </c>
      <c r="C26" s="155">
        <f>C27</f>
        <v>1380</v>
      </c>
      <c r="D26" s="155">
        <f>D27</f>
        <v>1380</v>
      </c>
      <c r="E26" s="155">
        <f>E27</f>
        <v>1380</v>
      </c>
      <c r="F26" s="159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2"/>
      <c r="EF26" s="152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2"/>
      <c r="ES26" s="152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2"/>
      <c r="FF26" s="152"/>
      <c r="FG26" s="152"/>
      <c r="FH26" s="152"/>
      <c r="FI26" s="152"/>
      <c r="FJ26" s="152"/>
      <c r="FK26" s="152"/>
      <c r="FL26" s="152"/>
      <c r="FM26" s="152"/>
      <c r="FN26" s="152"/>
      <c r="FO26" s="152"/>
      <c r="FP26" s="152"/>
      <c r="FQ26" s="152"/>
      <c r="FR26" s="152"/>
    </row>
    <row r="27" spans="1:6" ht="33">
      <c r="A27" s="162" t="s">
        <v>571</v>
      </c>
      <c r="B27" s="157" t="s">
        <v>572</v>
      </c>
      <c r="C27" s="155">
        <v>1380</v>
      </c>
      <c r="D27" s="155">
        <v>1380</v>
      </c>
      <c r="E27" s="155">
        <v>1380</v>
      </c>
      <c r="F27" s="142"/>
    </row>
    <row r="28" spans="1:174" s="150" customFormat="1" ht="12.75">
      <c r="A28" s="146" t="s">
        <v>573</v>
      </c>
      <c r="B28" s="145" t="s">
        <v>574</v>
      </c>
      <c r="C28" s="147">
        <f>C29+C31</f>
        <v>58397</v>
      </c>
      <c r="D28" s="147">
        <f>D29+D31</f>
        <v>58397</v>
      </c>
      <c r="E28" s="147">
        <f>E29+E31</f>
        <v>58397</v>
      </c>
      <c r="F28" s="148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  <c r="DQ28" s="149"/>
      <c r="DR28" s="149"/>
      <c r="DS28" s="149"/>
      <c r="DT28" s="149"/>
      <c r="DU28" s="149"/>
      <c r="DV28" s="149"/>
      <c r="DW28" s="149"/>
      <c r="DX28" s="149"/>
      <c r="DY28" s="149"/>
      <c r="DZ28" s="149"/>
      <c r="EA28" s="149"/>
      <c r="EB28" s="149"/>
      <c r="EC28" s="149"/>
      <c r="ED28" s="149"/>
      <c r="EE28" s="149"/>
      <c r="EF28" s="149"/>
      <c r="EG28" s="149"/>
      <c r="EH28" s="149"/>
      <c r="EI28" s="149"/>
      <c r="EJ28" s="149"/>
      <c r="EK28" s="149"/>
      <c r="EL28" s="149"/>
      <c r="EM28" s="149"/>
      <c r="EN28" s="149"/>
      <c r="EO28" s="149"/>
      <c r="EP28" s="149"/>
      <c r="EQ28" s="149"/>
      <c r="ER28" s="149"/>
      <c r="ES28" s="149"/>
      <c r="ET28" s="149"/>
      <c r="EU28" s="149"/>
      <c r="EV28" s="149"/>
      <c r="EW28" s="149"/>
      <c r="EX28" s="149"/>
      <c r="EY28" s="149"/>
      <c r="EZ28" s="149"/>
      <c r="FA28" s="149"/>
      <c r="FB28" s="149"/>
      <c r="FC28" s="149"/>
      <c r="FD28" s="149"/>
      <c r="FE28" s="149"/>
      <c r="FF28" s="149"/>
      <c r="FG28" s="149"/>
      <c r="FH28" s="149"/>
      <c r="FI28" s="149"/>
      <c r="FJ28" s="149"/>
      <c r="FK28" s="149"/>
      <c r="FL28" s="149"/>
      <c r="FM28" s="149"/>
      <c r="FN28" s="149"/>
      <c r="FO28" s="149"/>
      <c r="FP28" s="149"/>
      <c r="FQ28" s="149"/>
      <c r="FR28" s="149"/>
    </row>
    <row r="29" spans="1:174" s="153" customFormat="1" ht="12.75">
      <c r="A29" s="154" t="s">
        <v>575</v>
      </c>
      <c r="B29" s="157" t="s">
        <v>576</v>
      </c>
      <c r="C29" s="155">
        <f>C30</f>
        <v>3956</v>
      </c>
      <c r="D29" s="155">
        <f>D30</f>
        <v>3956</v>
      </c>
      <c r="E29" s="155">
        <f>E30</f>
        <v>3956</v>
      </c>
      <c r="F29" s="151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2"/>
      <c r="EA29" s="152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2"/>
      <c r="ES29" s="152"/>
      <c r="ET29" s="152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152"/>
      <c r="FF29" s="152"/>
      <c r="FG29" s="152"/>
      <c r="FH29" s="152"/>
      <c r="FI29" s="152"/>
      <c r="FJ29" s="152"/>
      <c r="FK29" s="152"/>
      <c r="FL29" s="152"/>
      <c r="FM29" s="152"/>
      <c r="FN29" s="152"/>
      <c r="FO29" s="152"/>
      <c r="FP29" s="152"/>
      <c r="FQ29" s="152"/>
      <c r="FR29" s="152"/>
    </row>
    <row r="30" spans="1:6" ht="33">
      <c r="A30" s="154" t="s">
        <v>577</v>
      </c>
      <c r="B30" s="157" t="s">
        <v>578</v>
      </c>
      <c r="C30" s="163">
        <v>3956</v>
      </c>
      <c r="D30" s="163">
        <v>3956</v>
      </c>
      <c r="E30" s="163">
        <v>3956</v>
      </c>
      <c r="F30" s="142"/>
    </row>
    <row r="31" spans="1:174" s="153" customFormat="1" ht="12.75">
      <c r="A31" s="154" t="s">
        <v>579</v>
      </c>
      <c r="B31" s="157" t="s">
        <v>580</v>
      </c>
      <c r="C31" s="155">
        <f>C32+C34</f>
        <v>54441</v>
      </c>
      <c r="D31" s="155">
        <f>D32+D34</f>
        <v>54441</v>
      </c>
      <c r="E31" s="155">
        <f>E32+E34</f>
        <v>54441</v>
      </c>
      <c r="F31" s="151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  <c r="DB31" s="152"/>
      <c r="DC31" s="152"/>
      <c r="DD31" s="152"/>
      <c r="DE31" s="152"/>
      <c r="DF31" s="152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2"/>
      <c r="DS31" s="152"/>
      <c r="DT31" s="152"/>
      <c r="DU31" s="152"/>
      <c r="DV31" s="152"/>
      <c r="DW31" s="152"/>
      <c r="DX31" s="152"/>
      <c r="DY31" s="152"/>
      <c r="DZ31" s="152"/>
      <c r="EA31" s="152"/>
      <c r="EB31" s="152"/>
      <c r="EC31" s="152"/>
      <c r="ED31" s="152"/>
      <c r="EE31" s="152"/>
      <c r="EF31" s="152"/>
      <c r="EG31" s="152"/>
      <c r="EH31" s="152"/>
      <c r="EI31" s="152"/>
      <c r="EJ31" s="152"/>
      <c r="EK31" s="152"/>
      <c r="EL31" s="152"/>
      <c r="EM31" s="152"/>
      <c r="EN31" s="152"/>
      <c r="EO31" s="152"/>
      <c r="EP31" s="152"/>
      <c r="EQ31" s="152"/>
      <c r="ER31" s="152"/>
      <c r="ES31" s="152"/>
      <c r="ET31" s="152"/>
      <c r="EU31" s="152"/>
      <c r="EV31" s="152"/>
      <c r="EW31" s="152"/>
      <c r="EX31" s="152"/>
      <c r="EY31" s="152"/>
      <c r="EZ31" s="152"/>
      <c r="FA31" s="152"/>
      <c r="FB31" s="152"/>
      <c r="FC31" s="152"/>
      <c r="FD31" s="152"/>
      <c r="FE31" s="152"/>
      <c r="FF31" s="152"/>
      <c r="FG31" s="152"/>
      <c r="FH31" s="152"/>
      <c r="FI31" s="152"/>
      <c r="FJ31" s="152"/>
      <c r="FK31" s="152"/>
      <c r="FL31" s="152"/>
      <c r="FM31" s="152"/>
      <c r="FN31" s="152"/>
      <c r="FO31" s="152"/>
      <c r="FP31" s="152"/>
      <c r="FQ31" s="152"/>
      <c r="FR31" s="152"/>
    </row>
    <row r="32" spans="1:6" ht="33">
      <c r="A32" s="154" t="s">
        <v>581</v>
      </c>
      <c r="B32" s="157" t="s">
        <v>582</v>
      </c>
      <c r="C32" s="155">
        <f>C33</f>
        <v>4790</v>
      </c>
      <c r="D32" s="155">
        <f>D33</f>
        <v>4790</v>
      </c>
      <c r="E32" s="155">
        <f>E33</f>
        <v>4790</v>
      </c>
      <c r="F32" s="161"/>
    </row>
    <row r="33" spans="1:6" ht="66">
      <c r="A33" s="154" t="s">
        <v>583</v>
      </c>
      <c r="B33" s="157" t="s">
        <v>584</v>
      </c>
      <c r="C33" s="163">
        <v>4790</v>
      </c>
      <c r="D33" s="163">
        <v>4790</v>
      </c>
      <c r="E33" s="163">
        <v>4790</v>
      </c>
      <c r="F33" s="142"/>
    </row>
    <row r="34" spans="1:6" ht="33">
      <c r="A34" s="154" t="s">
        <v>585</v>
      </c>
      <c r="B34" s="157" t="s">
        <v>586</v>
      </c>
      <c r="C34" s="155">
        <f>C35</f>
        <v>49651</v>
      </c>
      <c r="D34" s="155">
        <f>D35</f>
        <v>49651</v>
      </c>
      <c r="E34" s="155">
        <f>E35</f>
        <v>49651</v>
      </c>
      <c r="F34" s="161"/>
    </row>
    <row r="35" spans="1:6" ht="66">
      <c r="A35" s="154" t="s">
        <v>587</v>
      </c>
      <c r="B35" s="157" t="s">
        <v>588</v>
      </c>
      <c r="C35" s="163">
        <v>49651</v>
      </c>
      <c r="D35" s="163">
        <v>49651</v>
      </c>
      <c r="E35" s="163">
        <v>49651</v>
      </c>
      <c r="F35" s="142"/>
    </row>
    <row r="36" spans="1:174" s="150" customFormat="1" ht="12.75">
      <c r="A36" s="146" t="s">
        <v>589</v>
      </c>
      <c r="B36" s="145" t="s">
        <v>590</v>
      </c>
      <c r="C36" s="147">
        <f aca="true" t="shared" si="0" ref="C36:E37">C37</f>
        <v>3041</v>
      </c>
      <c r="D36" s="147">
        <f t="shared" si="0"/>
        <v>3041</v>
      </c>
      <c r="E36" s="147">
        <f t="shared" si="0"/>
        <v>3041</v>
      </c>
      <c r="F36" s="148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  <c r="DI36" s="149"/>
      <c r="DJ36" s="149"/>
      <c r="DK36" s="149"/>
      <c r="DL36" s="149"/>
      <c r="DM36" s="149"/>
      <c r="DN36" s="149"/>
      <c r="DO36" s="149"/>
      <c r="DP36" s="149"/>
      <c r="DQ36" s="149"/>
      <c r="DR36" s="149"/>
      <c r="DS36" s="149"/>
      <c r="DT36" s="149"/>
      <c r="DU36" s="149"/>
      <c r="DV36" s="149"/>
      <c r="DW36" s="149"/>
      <c r="DX36" s="149"/>
      <c r="DY36" s="149"/>
      <c r="DZ36" s="149"/>
      <c r="EA36" s="149"/>
      <c r="EB36" s="149"/>
      <c r="EC36" s="149"/>
      <c r="ED36" s="149"/>
      <c r="EE36" s="149"/>
      <c r="EF36" s="149"/>
      <c r="EG36" s="149"/>
      <c r="EH36" s="149"/>
      <c r="EI36" s="149"/>
      <c r="EJ36" s="149"/>
      <c r="EK36" s="149"/>
      <c r="EL36" s="149"/>
      <c r="EM36" s="149"/>
      <c r="EN36" s="149"/>
      <c r="EO36" s="149"/>
      <c r="EP36" s="149"/>
      <c r="EQ36" s="149"/>
      <c r="ER36" s="149"/>
      <c r="ES36" s="149"/>
      <c r="ET36" s="149"/>
      <c r="EU36" s="149"/>
      <c r="EV36" s="149"/>
      <c r="EW36" s="149"/>
      <c r="EX36" s="149"/>
      <c r="EY36" s="149"/>
      <c r="EZ36" s="149"/>
      <c r="FA36" s="149"/>
      <c r="FB36" s="149"/>
      <c r="FC36" s="149"/>
      <c r="FD36" s="149"/>
      <c r="FE36" s="149"/>
      <c r="FF36" s="149"/>
      <c r="FG36" s="149"/>
      <c r="FH36" s="149"/>
      <c r="FI36" s="149"/>
      <c r="FJ36" s="149"/>
      <c r="FK36" s="149"/>
      <c r="FL36" s="149"/>
      <c r="FM36" s="149"/>
      <c r="FN36" s="149"/>
      <c r="FO36" s="149"/>
      <c r="FP36" s="149"/>
      <c r="FQ36" s="149"/>
      <c r="FR36" s="149"/>
    </row>
    <row r="37" spans="1:174" s="153" customFormat="1" ht="33">
      <c r="A37" s="154" t="s">
        <v>591</v>
      </c>
      <c r="B37" s="157" t="s">
        <v>592</v>
      </c>
      <c r="C37" s="155">
        <f t="shared" si="0"/>
        <v>3041</v>
      </c>
      <c r="D37" s="155">
        <f t="shared" si="0"/>
        <v>3041</v>
      </c>
      <c r="E37" s="155">
        <f t="shared" si="0"/>
        <v>3041</v>
      </c>
      <c r="F37" s="151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52"/>
      <c r="DB37" s="152"/>
      <c r="DC37" s="152"/>
      <c r="DD37" s="152"/>
      <c r="DE37" s="152"/>
      <c r="DF37" s="152"/>
      <c r="DG37" s="152"/>
      <c r="DH37" s="152"/>
      <c r="DI37" s="152"/>
      <c r="DJ37" s="152"/>
      <c r="DK37" s="152"/>
      <c r="DL37" s="152"/>
      <c r="DM37" s="152"/>
      <c r="DN37" s="152"/>
      <c r="DO37" s="152"/>
      <c r="DP37" s="152"/>
      <c r="DQ37" s="152"/>
      <c r="DR37" s="152"/>
      <c r="DS37" s="152"/>
      <c r="DT37" s="152"/>
      <c r="DU37" s="152"/>
      <c r="DV37" s="152"/>
      <c r="DW37" s="152"/>
      <c r="DX37" s="152"/>
      <c r="DY37" s="152"/>
      <c r="DZ37" s="152"/>
      <c r="EA37" s="152"/>
      <c r="EB37" s="152"/>
      <c r="EC37" s="152"/>
      <c r="ED37" s="152"/>
      <c r="EE37" s="152"/>
      <c r="EF37" s="152"/>
      <c r="EG37" s="152"/>
      <c r="EH37" s="152"/>
      <c r="EI37" s="152"/>
      <c r="EJ37" s="152"/>
      <c r="EK37" s="152"/>
      <c r="EL37" s="152"/>
      <c r="EM37" s="152"/>
      <c r="EN37" s="152"/>
      <c r="EO37" s="152"/>
      <c r="EP37" s="152"/>
      <c r="EQ37" s="152"/>
      <c r="ER37" s="152"/>
      <c r="ES37" s="152"/>
      <c r="ET37" s="152"/>
      <c r="EU37" s="152"/>
      <c r="EV37" s="152"/>
      <c r="EW37" s="152"/>
      <c r="EX37" s="152"/>
      <c r="EY37" s="152"/>
      <c r="EZ37" s="152"/>
      <c r="FA37" s="152"/>
      <c r="FB37" s="152"/>
      <c r="FC37" s="152"/>
      <c r="FD37" s="152"/>
      <c r="FE37" s="152"/>
      <c r="FF37" s="152"/>
      <c r="FG37" s="152"/>
      <c r="FH37" s="152"/>
      <c r="FI37" s="152"/>
      <c r="FJ37" s="152"/>
      <c r="FK37" s="152"/>
      <c r="FL37" s="152"/>
      <c r="FM37" s="152"/>
      <c r="FN37" s="152"/>
      <c r="FO37" s="152"/>
      <c r="FP37" s="152"/>
      <c r="FQ37" s="152"/>
      <c r="FR37" s="152"/>
    </row>
    <row r="38" spans="1:6" ht="49.5">
      <c r="A38" s="154" t="s">
        <v>593</v>
      </c>
      <c r="B38" s="157" t="s">
        <v>594</v>
      </c>
      <c r="C38" s="163">
        <v>3041</v>
      </c>
      <c r="D38" s="163">
        <v>3041</v>
      </c>
      <c r="E38" s="163">
        <v>3041</v>
      </c>
      <c r="F38" s="142"/>
    </row>
    <row r="39" spans="1:174" s="150" customFormat="1" ht="33">
      <c r="A39" s="146" t="s">
        <v>595</v>
      </c>
      <c r="B39" s="145" t="s">
        <v>596</v>
      </c>
      <c r="C39" s="147">
        <f>C40+C47</f>
        <v>29629.699999999997</v>
      </c>
      <c r="D39" s="147">
        <f>D40+D47</f>
        <v>29230.9</v>
      </c>
      <c r="E39" s="147">
        <f>E40+E47</f>
        <v>28624.9</v>
      </c>
      <c r="F39" s="148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  <c r="DI39" s="149"/>
      <c r="DJ39" s="149"/>
      <c r="DK39" s="149"/>
      <c r="DL39" s="149"/>
      <c r="DM39" s="149"/>
      <c r="DN39" s="149"/>
      <c r="DO39" s="149"/>
      <c r="DP39" s="149"/>
      <c r="DQ39" s="149"/>
      <c r="DR39" s="149"/>
      <c r="DS39" s="149"/>
      <c r="DT39" s="149"/>
      <c r="DU39" s="149"/>
      <c r="DV39" s="149"/>
      <c r="DW39" s="149"/>
      <c r="DX39" s="149"/>
      <c r="DY39" s="149"/>
      <c r="DZ39" s="149"/>
      <c r="EA39" s="149"/>
      <c r="EB39" s="149"/>
      <c r="EC39" s="149"/>
      <c r="ED39" s="149"/>
      <c r="EE39" s="149"/>
      <c r="EF39" s="149"/>
      <c r="EG39" s="149"/>
      <c r="EH39" s="149"/>
      <c r="EI39" s="149"/>
      <c r="EJ39" s="149"/>
      <c r="EK39" s="149"/>
      <c r="EL39" s="149"/>
      <c r="EM39" s="149"/>
      <c r="EN39" s="149"/>
      <c r="EO39" s="149"/>
      <c r="EP39" s="149"/>
      <c r="EQ39" s="149"/>
      <c r="ER39" s="149"/>
      <c r="ES39" s="149"/>
      <c r="ET39" s="149"/>
      <c r="EU39" s="149"/>
      <c r="EV39" s="149"/>
      <c r="EW39" s="149"/>
      <c r="EX39" s="149"/>
      <c r="EY39" s="149"/>
      <c r="EZ39" s="149"/>
      <c r="FA39" s="149"/>
      <c r="FB39" s="149"/>
      <c r="FC39" s="149"/>
      <c r="FD39" s="149"/>
      <c r="FE39" s="149"/>
      <c r="FF39" s="149"/>
      <c r="FG39" s="149"/>
      <c r="FH39" s="149"/>
      <c r="FI39" s="149"/>
      <c r="FJ39" s="149"/>
      <c r="FK39" s="149"/>
      <c r="FL39" s="149"/>
      <c r="FM39" s="149"/>
      <c r="FN39" s="149"/>
      <c r="FO39" s="149"/>
      <c r="FP39" s="149"/>
      <c r="FQ39" s="149"/>
      <c r="FR39" s="149"/>
    </row>
    <row r="40" spans="1:174" s="153" customFormat="1" ht="66">
      <c r="A40" s="154" t="s">
        <v>597</v>
      </c>
      <c r="B40" s="157" t="s">
        <v>598</v>
      </c>
      <c r="C40" s="155">
        <f>C41+C43+C45</f>
        <v>29527.6</v>
      </c>
      <c r="D40" s="155">
        <f>D41+D43+D45</f>
        <v>29123.4</v>
      </c>
      <c r="E40" s="155">
        <f>E41+E43+E45</f>
        <v>28511.9</v>
      </c>
      <c r="F40" s="151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  <c r="EA40" s="152"/>
      <c r="EB40" s="152"/>
      <c r="EC40" s="152"/>
      <c r="ED40" s="152"/>
      <c r="EE40" s="152"/>
      <c r="EF40" s="152"/>
      <c r="EG40" s="152"/>
      <c r="EH40" s="152"/>
      <c r="EI40" s="152"/>
      <c r="EJ40" s="152"/>
      <c r="EK40" s="152"/>
      <c r="EL40" s="152"/>
      <c r="EM40" s="152"/>
      <c r="EN40" s="152"/>
      <c r="EO40" s="152"/>
      <c r="EP40" s="152"/>
      <c r="EQ40" s="152"/>
      <c r="ER40" s="152"/>
      <c r="ES40" s="152"/>
      <c r="ET40" s="152"/>
      <c r="EU40" s="152"/>
      <c r="EV40" s="152"/>
      <c r="EW40" s="152"/>
      <c r="EX40" s="152"/>
      <c r="EY40" s="152"/>
      <c r="EZ40" s="152"/>
      <c r="FA40" s="152"/>
      <c r="FB40" s="152"/>
      <c r="FC40" s="152"/>
      <c r="FD40" s="152"/>
      <c r="FE40" s="152"/>
      <c r="FF40" s="152"/>
      <c r="FG40" s="152"/>
      <c r="FH40" s="152"/>
      <c r="FI40" s="152"/>
      <c r="FJ40" s="152"/>
      <c r="FK40" s="152"/>
      <c r="FL40" s="152"/>
      <c r="FM40" s="152"/>
      <c r="FN40" s="152"/>
      <c r="FO40" s="152"/>
      <c r="FP40" s="152"/>
      <c r="FQ40" s="152"/>
      <c r="FR40" s="152"/>
    </row>
    <row r="41" spans="1:6" ht="66">
      <c r="A41" s="154" t="s">
        <v>599</v>
      </c>
      <c r="B41" s="157" t="s">
        <v>600</v>
      </c>
      <c r="C41" s="155">
        <f>C42</f>
        <v>16529.3</v>
      </c>
      <c r="D41" s="155">
        <f>D42</f>
        <v>15510.4</v>
      </c>
      <c r="E41" s="155">
        <f>E42</f>
        <v>14257.9</v>
      </c>
      <c r="F41" s="161"/>
    </row>
    <row r="42" spans="1:6" ht="66">
      <c r="A42" s="154" t="s">
        <v>601</v>
      </c>
      <c r="B42" s="157" t="s">
        <v>602</v>
      </c>
      <c r="C42" s="155">
        <v>16529.3</v>
      </c>
      <c r="D42" s="155">
        <v>15510.4</v>
      </c>
      <c r="E42" s="155">
        <v>14257.9</v>
      </c>
      <c r="F42" s="142"/>
    </row>
    <row r="43" spans="1:6" ht="66">
      <c r="A43" s="154" t="s">
        <v>603</v>
      </c>
      <c r="B43" s="157" t="s">
        <v>604</v>
      </c>
      <c r="C43" s="163">
        <f>44:44</f>
        <v>946.9</v>
      </c>
      <c r="D43" s="163">
        <f>44:44</f>
        <v>946.9</v>
      </c>
      <c r="E43" s="163">
        <f>44:44</f>
        <v>946.9</v>
      </c>
      <c r="F43" s="164"/>
    </row>
    <row r="44" spans="1:6" ht="66">
      <c r="A44" s="154" t="s">
        <v>605</v>
      </c>
      <c r="B44" s="157" t="s">
        <v>606</v>
      </c>
      <c r="C44" s="155">
        <v>946.9</v>
      </c>
      <c r="D44" s="155">
        <v>946.9</v>
      </c>
      <c r="E44" s="155">
        <v>946.9</v>
      </c>
      <c r="F44" s="142"/>
    </row>
    <row r="45" spans="1:6" ht="33">
      <c r="A45" s="154" t="s">
        <v>607</v>
      </c>
      <c r="B45" s="157" t="s">
        <v>608</v>
      </c>
      <c r="C45" s="155">
        <f>C46</f>
        <v>12051.4</v>
      </c>
      <c r="D45" s="155">
        <f>D46</f>
        <v>12666.1</v>
      </c>
      <c r="E45" s="155">
        <f>E46</f>
        <v>13307.1</v>
      </c>
      <c r="F45" s="161"/>
    </row>
    <row r="46" spans="1:6" ht="33">
      <c r="A46" s="154" t="s">
        <v>609</v>
      </c>
      <c r="B46" s="157" t="s">
        <v>610</v>
      </c>
      <c r="C46" s="155">
        <v>12051.4</v>
      </c>
      <c r="D46" s="155">
        <v>12666.1</v>
      </c>
      <c r="E46" s="155">
        <v>13307.1</v>
      </c>
      <c r="F46" s="142"/>
    </row>
    <row r="47" spans="1:174" s="153" customFormat="1" ht="12.75">
      <c r="A47" s="154" t="s">
        <v>611</v>
      </c>
      <c r="B47" s="157" t="s">
        <v>612</v>
      </c>
      <c r="C47" s="155">
        <f aca="true" t="shared" si="1" ref="C47:E48">C48</f>
        <v>102.1</v>
      </c>
      <c r="D47" s="155">
        <f t="shared" si="1"/>
        <v>107.5</v>
      </c>
      <c r="E47" s="155">
        <f t="shared" si="1"/>
        <v>113</v>
      </c>
      <c r="F47" s="151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2"/>
      <c r="DE47" s="152"/>
      <c r="DF47" s="152"/>
      <c r="DG47" s="152"/>
      <c r="DH47" s="152"/>
      <c r="DI47" s="152"/>
      <c r="DJ47" s="152"/>
      <c r="DK47" s="152"/>
      <c r="DL47" s="152"/>
      <c r="DM47" s="152"/>
      <c r="DN47" s="152"/>
      <c r="DO47" s="152"/>
      <c r="DP47" s="152"/>
      <c r="DQ47" s="152"/>
      <c r="DR47" s="152"/>
      <c r="DS47" s="152"/>
      <c r="DT47" s="152"/>
      <c r="DU47" s="152"/>
      <c r="DV47" s="152"/>
      <c r="DW47" s="152"/>
      <c r="DX47" s="152"/>
      <c r="DY47" s="152"/>
      <c r="DZ47" s="152"/>
      <c r="EA47" s="152"/>
      <c r="EB47" s="152"/>
      <c r="EC47" s="152"/>
      <c r="ED47" s="152"/>
      <c r="EE47" s="152"/>
      <c r="EF47" s="152"/>
      <c r="EG47" s="152"/>
      <c r="EH47" s="152"/>
      <c r="EI47" s="152"/>
      <c r="EJ47" s="152"/>
      <c r="EK47" s="152"/>
      <c r="EL47" s="152"/>
      <c r="EM47" s="152"/>
      <c r="EN47" s="152"/>
      <c r="EO47" s="152"/>
      <c r="EP47" s="152"/>
      <c r="EQ47" s="152"/>
      <c r="ER47" s="152"/>
      <c r="ES47" s="152"/>
      <c r="ET47" s="152"/>
      <c r="EU47" s="152"/>
      <c r="EV47" s="152"/>
      <c r="EW47" s="152"/>
      <c r="EX47" s="152"/>
      <c r="EY47" s="152"/>
      <c r="EZ47" s="152"/>
      <c r="FA47" s="152"/>
      <c r="FB47" s="152"/>
      <c r="FC47" s="152"/>
      <c r="FD47" s="152"/>
      <c r="FE47" s="152"/>
      <c r="FF47" s="152"/>
      <c r="FG47" s="152"/>
      <c r="FH47" s="152"/>
      <c r="FI47" s="152"/>
      <c r="FJ47" s="152"/>
      <c r="FK47" s="152"/>
      <c r="FL47" s="152"/>
      <c r="FM47" s="152"/>
      <c r="FN47" s="152"/>
      <c r="FO47" s="152"/>
      <c r="FP47" s="152"/>
      <c r="FQ47" s="152"/>
      <c r="FR47" s="152"/>
    </row>
    <row r="48" spans="1:6" ht="49.5">
      <c r="A48" s="154" t="s">
        <v>613</v>
      </c>
      <c r="B48" s="157" t="s">
        <v>614</v>
      </c>
      <c r="C48" s="155">
        <f t="shared" si="1"/>
        <v>102.1</v>
      </c>
      <c r="D48" s="155">
        <f t="shared" si="1"/>
        <v>107.5</v>
      </c>
      <c r="E48" s="155">
        <f t="shared" si="1"/>
        <v>113</v>
      </c>
      <c r="F48" s="161"/>
    </row>
    <row r="49" spans="1:6" ht="49.5">
      <c r="A49" s="154" t="s">
        <v>615</v>
      </c>
      <c r="B49" s="157" t="s">
        <v>616</v>
      </c>
      <c r="C49" s="155">
        <v>102.1</v>
      </c>
      <c r="D49" s="155">
        <v>107.5</v>
      </c>
      <c r="E49" s="155">
        <v>113</v>
      </c>
      <c r="F49" s="142"/>
    </row>
    <row r="50" spans="1:174" s="150" customFormat="1" ht="12.75">
      <c r="A50" s="146" t="s">
        <v>617</v>
      </c>
      <c r="B50" s="145" t="s">
        <v>618</v>
      </c>
      <c r="C50" s="147">
        <f>C51</f>
        <v>1769.6999999999998</v>
      </c>
      <c r="D50" s="147">
        <f>D51</f>
        <v>1893.6</v>
      </c>
      <c r="E50" s="147">
        <f>E51</f>
        <v>2785.8999999999996</v>
      </c>
      <c r="F50" s="148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O50" s="149"/>
      <c r="BP50" s="149"/>
      <c r="BQ50" s="149"/>
      <c r="BR50" s="149"/>
      <c r="BS50" s="149"/>
      <c r="BT50" s="149"/>
      <c r="BU50" s="149"/>
      <c r="BV50" s="149"/>
      <c r="BW50" s="149"/>
      <c r="BX50" s="149"/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49"/>
      <c r="CM50" s="149"/>
      <c r="CN50" s="149"/>
      <c r="CO50" s="149"/>
      <c r="CP50" s="149"/>
      <c r="CQ50" s="149"/>
      <c r="CR50" s="149"/>
      <c r="CS50" s="149"/>
      <c r="CT50" s="149"/>
      <c r="CU50" s="149"/>
      <c r="CV50" s="149"/>
      <c r="CW50" s="149"/>
      <c r="CX50" s="149"/>
      <c r="CY50" s="149"/>
      <c r="CZ50" s="149"/>
      <c r="DA50" s="149"/>
      <c r="DB50" s="149"/>
      <c r="DC50" s="149"/>
      <c r="DD50" s="149"/>
      <c r="DE50" s="149"/>
      <c r="DF50" s="149"/>
      <c r="DG50" s="149"/>
      <c r="DH50" s="149"/>
      <c r="DI50" s="149"/>
      <c r="DJ50" s="149"/>
      <c r="DK50" s="149"/>
      <c r="DL50" s="149"/>
      <c r="DM50" s="149"/>
      <c r="DN50" s="149"/>
      <c r="DO50" s="149"/>
      <c r="DP50" s="149"/>
      <c r="DQ50" s="149"/>
      <c r="DR50" s="149"/>
      <c r="DS50" s="149"/>
      <c r="DT50" s="149"/>
      <c r="DU50" s="149"/>
      <c r="DV50" s="149"/>
      <c r="DW50" s="149"/>
      <c r="DX50" s="149"/>
      <c r="DY50" s="149"/>
      <c r="DZ50" s="149"/>
      <c r="EA50" s="149"/>
      <c r="EB50" s="149"/>
      <c r="EC50" s="149"/>
      <c r="ED50" s="149"/>
      <c r="EE50" s="149"/>
      <c r="EF50" s="149"/>
      <c r="EG50" s="149"/>
      <c r="EH50" s="149"/>
      <c r="EI50" s="149"/>
      <c r="EJ50" s="149"/>
      <c r="EK50" s="149"/>
      <c r="EL50" s="149"/>
      <c r="EM50" s="149"/>
      <c r="EN50" s="149"/>
      <c r="EO50" s="149"/>
      <c r="EP50" s="149"/>
      <c r="EQ50" s="149"/>
      <c r="ER50" s="149"/>
      <c r="ES50" s="149"/>
      <c r="ET50" s="149"/>
      <c r="EU50" s="149"/>
      <c r="EV50" s="149"/>
      <c r="EW50" s="149"/>
      <c r="EX50" s="149"/>
      <c r="EY50" s="149"/>
      <c r="EZ50" s="149"/>
      <c r="FA50" s="149"/>
      <c r="FB50" s="149"/>
      <c r="FC50" s="149"/>
      <c r="FD50" s="149"/>
      <c r="FE50" s="149"/>
      <c r="FF50" s="149"/>
      <c r="FG50" s="149"/>
      <c r="FH50" s="149"/>
      <c r="FI50" s="149"/>
      <c r="FJ50" s="149"/>
      <c r="FK50" s="149"/>
      <c r="FL50" s="149"/>
      <c r="FM50" s="149"/>
      <c r="FN50" s="149"/>
      <c r="FO50" s="149"/>
      <c r="FP50" s="149"/>
      <c r="FQ50" s="149"/>
      <c r="FR50" s="149"/>
    </row>
    <row r="51" spans="1:174" s="166" customFormat="1" ht="17.25">
      <c r="A51" s="154" t="s">
        <v>619</v>
      </c>
      <c r="B51" s="157" t="s">
        <v>620</v>
      </c>
      <c r="C51" s="155">
        <f>SUM(C52:C55)</f>
        <v>1769.6999999999998</v>
      </c>
      <c r="D51" s="155">
        <f>SUM(D52:D55)</f>
        <v>1893.6</v>
      </c>
      <c r="E51" s="155">
        <f>SUM(E52:E55)</f>
        <v>2785.8999999999996</v>
      </c>
      <c r="F51" s="151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  <c r="BX51" s="165"/>
      <c r="BY51" s="165"/>
      <c r="BZ51" s="165"/>
      <c r="CA51" s="165"/>
      <c r="CB51" s="165"/>
      <c r="CC51" s="165"/>
      <c r="CD51" s="165"/>
      <c r="CE51" s="165"/>
      <c r="CF51" s="165"/>
      <c r="CG51" s="165"/>
      <c r="CH51" s="165"/>
      <c r="CI51" s="165"/>
      <c r="CJ51" s="165"/>
      <c r="CK51" s="165"/>
      <c r="CL51" s="165"/>
      <c r="CM51" s="165"/>
      <c r="CN51" s="165"/>
      <c r="CO51" s="165"/>
      <c r="CP51" s="165"/>
      <c r="CQ51" s="165"/>
      <c r="CR51" s="165"/>
      <c r="CS51" s="165"/>
      <c r="CT51" s="165"/>
      <c r="CU51" s="165"/>
      <c r="CV51" s="165"/>
      <c r="CW51" s="165"/>
      <c r="CX51" s="165"/>
      <c r="CY51" s="165"/>
      <c r="CZ51" s="165"/>
      <c r="DA51" s="165"/>
      <c r="DB51" s="165"/>
      <c r="DC51" s="165"/>
      <c r="DD51" s="165"/>
      <c r="DE51" s="165"/>
      <c r="DF51" s="165"/>
      <c r="DG51" s="165"/>
      <c r="DH51" s="165"/>
      <c r="DI51" s="165"/>
      <c r="DJ51" s="165"/>
      <c r="DK51" s="165"/>
      <c r="DL51" s="165"/>
      <c r="DM51" s="165"/>
      <c r="DN51" s="165"/>
      <c r="DO51" s="165"/>
      <c r="DP51" s="165"/>
      <c r="DQ51" s="165"/>
      <c r="DR51" s="165"/>
      <c r="DS51" s="165"/>
      <c r="DT51" s="165"/>
      <c r="DU51" s="165"/>
      <c r="DV51" s="165"/>
      <c r="DW51" s="165"/>
      <c r="DX51" s="165"/>
      <c r="DY51" s="165"/>
      <c r="DZ51" s="165"/>
      <c r="EA51" s="165"/>
      <c r="EB51" s="165"/>
      <c r="EC51" s="165"/>
      <c r="ED51" s="165"/>
      <c r="EE51" s="165"/>
      <c r="EF51" s="165"/>
      <c r="EG51" s="165"/>
      <c r="EH51" s="165"/>
      <c r="EI51" s="165"/>
      <c r="EJ51" s="165"/>
      <c r="EK51" s="165"/>
      <c r="EL51" s="165"/>
      <c r="EM51" s="165"/>
      <c r="EN51" s="165"/>
      <c r="EO51" s="165"/>
      <c r="EP51" s="165"/>
      <c r="EQ51" s="165"/>
      <c r="ER51" s="165"/>
      <c r="ES51" s="165"/>
      <c r="ET51" s="165"/>
      <c r="EU51" s="165"/>
      <c r="EV51" s="165"/>
      <c r="EW51" s="165"/>
      <c r="EX51" s="165"/>
      <c r="EY51" s="165"/>
      <c r="EZ51" s="165"/>
      <c r="FA51" s="165"/>
      <c r="FB51" s="165"/>
      <c r="FC51" s="165"/>
      <c r="FD51" s="165"/>
      <c r="FE51" s="165"/>
      <c r="FF51" s="165"/>
      <c r="FG51" s="165"/>
      <c r="FH51" s="165"/>
      <c r="FI51" s="165"/>
      <c r="FJ51" s="165"/>
      <c r="FK51" s="165"/>
      <c r="FL51" s="165"/>
      <c r="FM51" s="165"/>
      <c r="FN51" s="165"/>
      <c r="FO51" s="165"/>
      <c r="FP51" s="165"/>
      <c r="FQ51" s="165"/>
      <c r="FR51" s="165"/>
    </row>
    <row r="52" spans="1:174" s="150" customFormat="1" ht="33">
      <c r="A52" s="167" t="s">
        <v>621</v>
      </c>
      <c r="B52" s="180" t="s">
        <v>622</v>
      </c>
      <c r="C52" s="155">
        <v>231.3</v>
      </c>
      <c r="D52" s="155">
        <v>247.5</v>
      </c>
      <c r="E52" s="155">
        <v>364.1</v>
      </c>
      <c r="F52" s="142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49"/>
      <c r="BQ52" s="149"/>
      <c r="BR52" s="149"/>
      <c r="BS52" s="149"/>
      <c r="BT52" s="149"/>
      <c r="BU52" s="149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49"/>
      <c r="CM52" s="149"/>
      <c r="CN52" s="149"/>
      <c r="CO52" s="149"/>
      <c r="CP52" s="149"/>
      <c r="CQ52" s="149"/>
      <c r="CR52" s="149"/>
      <c r="CS52" s="149"/>
      <c r="CT52" s="149"/>
      <c r="CU52" s="149"/>
      <c r="CV52" s="149"/>
      <c r="CW52" s="149"/>
      <c r="CX52" s="149"/>
      <c r="CY52" s="149"/>
      <c r="CZ52" s="149"/>
      <c r="DA52" s="149"/>
      <c r="DB52" s="149"/>
      <c r="DC52" s="149"/>
      <c r="DD52" s="149"/>
      <c r="DE52" s="149"/>
      <c r="DF52" s="149"/>
      <c r="DG52" s="149"/>
      <c r="DH52" s="149"/>
      <c r="DI52" s="149"/>
      <c r="DJ52" s="149"/>
      <c r="DK52" s="149"/>
      <c r="DL52" s="149"/>
      <c r="DM52" s="149"/>
      <c r="DN52" s="149"/>
      <c r="DO52" s="149"/>
      <c r="DP52" s="149"/>
      <c r="DQ52" s="149"/>
      <c r="DR52" s="149"/>
      <c r="DS52" s="149"/>
      <c r="DT52" s="149"/>
      <c r="DU52" s="149"/>
      <c r="DV52" s="149"/>
      <c r="DW52" s="149"/>
      <c r="DX52" s="149"/>
      <c r="DY52" s="149"/>
      <c r="DZ52" s="149"/>
      <c r="EA52" s="149"/>
      <c r="EB52" s="149"/>
      <c r="EC52" s="149"/>
      <c r="ED52" s="149"/>
      <c r="EE52" s="149"/>
      <c r="EF52" s="149"/>
      <c r="EG52" s="149"/>
      <c r="EH52" s="149"/>
      <c r="EI52" s="149"/>
      <c r="EJ52" s="149"/>
      <c r="EK52" s="149"/>
      <c r="EL52" s="149"/>
      <c r="EM52" s="149"/>
      <c r="EN52" s="149"/>
      <c r="EO52" s="149"/>
      <c r="EP52" s="149"/>
      <c r="EQ52" s="149"/>
      <c r="ER52" s="149"/>
      <c r="ES52" s="149"/>
      <c r="ET52" s="149"/>
      <c r="EU52" s="149"/>
      <c r="EV52" s="149"/>
      <c r="EW52" s="149"/>
      <c r="EX52" s="149"/>
      <c r="EY52" s="149"/>
      <c r="EZ52" s="149"/>
      <c r="FA52" s="149"/>
      <c r="FB52" s="149"/>
      <c r="FC52" s="149"/>
      <c r="FD52" s="149"/>
      <c r="FE52" s="149"/>
      <c r="FF52" s="149"/>
      <c r="FG52" s="149"/>
      <c r="FH52" s="149"/>
      <c r="FI52" s="149"/>
      <c r="FJ52" s="149"/>
      <c r="FK52" s="149"/>
      <c r="FL52" s="149"/>
      <c r="FM52" s="149"/>
      <c r="FN52" s="149"/>
      <c r="FO52" s="149"/>
      <c r="FP52" s="149"/>
      <c r="FQ52" s="149"/>
      <c r="FR52" s="149"/>
    </row>
    <row r="53" spans="1:174" s="150" customFormat="1" ht="33">
      <c r="A53" s="167" t="s">
        <v>623</v>
      </c>
      <c r="B53" s="180" t="s">
        <v>624</v>
      </c>
      <c r="C53" s="155">
        <v>47</v>
      </c>
      <c r="D53" s="155">
        <v>50.3</v>
      </c>
      <c r="E53" s="155">
        <v>74</v>
      </c>
      <c r="F53" s="142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49"/>
      <c r="CM53" s="149"/>
      <c r="CN53" s="149"/>
      <c r="CO53" s="149"/>
      <c r="CP53" s="149"/>
      <c r="CQ53" s="149"/>
      <c r="CR53" s="149"/>
      <c r="CS53" s="149"/>
      <c r="CT53" s="149"/>
      <c r="CU53" s="149"/>
      <c r="CV53" s="149"/>
      <c r="CW53" s="149"/>
      <c r="CX53" s="149"/>
      <c r="CY53" s="149"/>
      <c r="CZ53" s="149"/>
      <c r="DA53" s="149"/>
      <c r="DB53" s="149"/>
      <c r="DC53" s="149"/>
      <c r="DD53" s="149"/>
      <c r="DE53" s="149"/>
      <c r="DF53" s="149"/>
      <c r="DG53" s="149"/>
      <c r="DH53" s="149"/>
      <c r="DI53" s="149"/>
      <c r="DJ53" s="149"/>
      <c r="DK53" s="149"/>
      <c r="DL53" s="149"/>
      <c r="DM53" s="149"/>
      <c r="DN53" s="149"/>
      <c r="DO53" s="149"/>
      <c r="DP53" s="149"/>
      <c r="DQ53" s="149"/>
      <c r="DR53" s="149"/>
      <c r="DS53" s="149"/>
      <c r="DT53" s="149"/>
      <c r="DU53" s="149"/>
      <c r="DV53" s="149"/>
      <c r="DW53" s="149"/>
      <c r="DX53" s="149"/>
      <c r="DY53" s="149"/>
      <c r="DZ53" s="149"/>
      <c r="EA53" s="149"/>
      <c r="EB53" s="149"/>
      <c r="EC53" s="149"/>
      <c r="ED53" s="149"/>
      <c r="EE53" s="149"/>
      <c r="EF53" s="149"/>
      <c r="EG53" s="149"/>
      <c r="EH53" s="149"/>
      <c r="EI53" s="149"/>
      <c r="EJ53" s="149"/>
      <c r="EK53" s="149"/>
      <c r="EL53" s="149"/>
      <c r="EM53" s="149"/>
      <c r="EN53" s="149"/>
      <c r="EO53" s="149"/>
      <c r="EP53" s="149"/>
      <c r="EQ53" s="149"/>
      <c r="ER53" s="149"/>
      <c r="ES53" s="149"/>
      <c r="ET53" s="149"/>
      <c r="EU53" s="149"/>
      <c r="EV53" s="149"/>
      <c r="EW53" s="149"/>
      <c r="EX53" s="149"/>
      <c r="EY53" s="149"/>
      <c r="EZ53" s="149"/>
      <c r="FA53" s="149"/>
      <c r="FB53" s="149"/>
      <c r="FC53" s="149"/>
      <c r="FD53" s="149"/>
      <c r="FE53" s="149"/>
      <c r="FF53" s="149"/>
      <c r="FG53" s="149"/>
      <c r="FH53" s="149"/>
      <c r="FI53" s="149"/>
      <c r="FJ53" s="149"/>
      <c r="FK53" s="149"/>
      <c r="FL53" s="149"/>
      <c r="FM53" s="149"/>
      <c r="FN53" s="149"/>
      <c r="FO53" s="149"/>
      <c r="FP53" s="149"/>
      <c r="FQ53" s="149"/>
      <c r="FR53" s="149"/>
    </row>
    <row r="54" spans="1:174" s="150" customFormat="1" ht="12.75">
      <c r="A54" s="167" t="s">
        <v>625</v>
      </c>
      <c r="B54" s="180" t="s">
        <v>626</v>
      </c>
      <c r="C54" s="155">
        <v>1044.6</v>
      </c>
      <c r="D54" s="155">
        <v>1117.8</v>
      </c>
      <c r="E54" s="155">
        <v>1644.5</v>
      </c>
      <c r="F54" s="142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149"/>
      <c r="BS54" s="149"/>
      <c r="BT54" s="149"/>
      <c r="BU54" s="149"/>
      <c r="BV54" s="149"/>
      <c r="BW54" s="149"/>
      <c r="BX54" s="149"/>
      <c r="BY54" s="149"/>
      <c r="BZ54" s="149"/>
      <c r="CA54" s="149"/>
      <c r="CB54" s="149"/>
      <c r="CC54" s="149"/>
      <c r="CD54" s="149"/>
      <c r="CE54" s="149"/>
      <c r="CF54" s="149"/>
      <c r="CG54" s="149"/>
      <c r="CH54" s="149"/>
      <c r="CI54" s="149"/>
      <c r="CJ54" s="149"/>
      <c r="CK54" s="149"/>
      <c r="CL54" s="149"/>
      <c r="CM54" s="149"/>
      <c r="CN54" s="149"/>
      <c r="CO54" s="149"/>
      <c r="CP54" s="149"/>
      <c r="CQ54" s="149"/>
      <c r="CR54" s="149"/>
      <c r="CS54" s="149"/>
      <c r="CT54" s="149"/>
      <c r="CU54" s="149"/>
      <c r="CV54" s="149"/>
      <c r="CW54" s="149"/>
      <c r="CX54" s="149"/>
      <c r="CY54" s="149"/>
      <c r="CZ54" s="149"/>
      <c r="DA54" s="149"/>
      <c r="DB54" s="149"/>
      <c r="DC54" s="149"/>
      <c r="DD54" s="149"/>
      <c r="DE54" s="149"/>
      <c r="DF54" s="149"/>
      <c r="DG54" s="149"/>
      <c r="DH54" s="149"/>
      <c r="DI54" s="149"/>
      <c r="DJ54" s="149"/>
      <c r="DK54" s="149"/>
      <c r="DL54" s="149"/>
      <c r="DM54" s="149"/>
      <c r="DN54" s="149"/>
      <c r="DO54" s="149"/>
      <c r="DP54" s="149"/>
      <c r="DQ54" s="149"/>
      <c r="DR54" s="149"/>
      <c r="DS54" s="149"/>
      <c r="DT54" s="149"/>
      <c r="DU54" s="149"/>
      <c r="DV54" s="149"/>
      <c r="DW54" s="149"/>
      <c r="DX54" s="149"/>
      <c r="DY54" s="149"/>
      <c r="DZ54" s="149"/>
      <c r="EA54" s="149"/>
      <c r="EB54" s="149"/>
      <c r="EC54" s="149"/>
      <c r="ED54" s="149"/>
      <c r="EE54" s="149"/>
      <c r="EF54" s="149"/>
      <c r="EG54" s="149"/>
      <c r="EH54" s="149"/>
      <c r="EI54" s="149"/>
      <c r="EJ54" s="149"/>
      <c r="EK54" s="149"/>
      <c r="EL54" s="149"/>
      <c r="EM54" s="149"/>
      <c r="EN54" s="149"/>
      <c r="EO54" s="149"/>
      <c r="EP54" s="149"/>
      <c r="EQ54" s="149"/>
      <c r="ER54" s="149"/>
      <c r="ES54" s="149"/>
      <c r="ET54" s="149"/>
      <c r="EU54" s="149"/>
      <c r="EV54" s="149"/>
      <c r="EW54" s="149"/>
      <c r="EX54" s="149"/>
      <c r="EY54" s="149"/>
      <c r="EZ54" s="149"/>
      <c r="FA54" s="149"/>
      <c r="FB54" s="149"/>
      <c r="FC54" s="149"/>
      <c r="FD54" s="149"/>
      <c r="FE54" s="149"/>
      <c r="FF54" s="149"/>
      <c r="FG54" s="149"/>
      <c r="FH54" s="149"/>
      <c r="FI54" s="149"/>
      <c r="FJ54" s="149"/>
      <c r="FK54" s="149"/>
      <c r="FL54" s="149"/>
      <c r="FM54" s="149"/>
      <c r="FN54" s="149"/>
      <c r="FO54" s="149"/>
      <c r="FP54" s="149"/>
      <c r="FQ54" s="149"/>
      <c r="FR54" s="149"/>
    </row>
    <row r="55" spans="1:174" s="150" customFormat="1" ht="12.75">
      <c r="A55" s="167" t="s">
        <v>627</v>
      </c>
      <c r="B55" s="180" t="s">
        <v>628</v>
      </c>
      <c r="C55" s="155">
        <v>446.8</v>
      </c>
      <c r="D55" s="155">
        <v>478</v>
      </c>
      <c r="E55" s="155">
        <v>703.3</v>
      </c>
      <c r="F55" s="142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49"/>
      <c r="BR55" s="149"/>
      <c r="BS55" s="149"/>
      <c r="BT55" s="149"/>
      <c r="BU55" s="149"/>
      <c r="BV55" s="149"/>
      <c r="BW55" s="149"/>
      <c r="BX55" s="149"/>
      <c r="BY55" s="149"/>
      <c r="BZ55" s="149"/>
      <c r="CA55" s="149"/>
      <c r="CB55" s="149"/>
      <c r="CC55" s="149"/>
      <c r="CD55" s="149"/>
      <c r="CE55" s="149"/>
      <c r="CF55" s="149"/>
      <c r="CG55" s="149"/>
      <c r="CH55" s="149"/>
      <c r="CI55" s="149"/>
      <c r="CJ55" s="149"/>
      <c r="CK55" s="149"/>
      <c r="CL55" s="149"/>
      <c r="CM55" s="149"/>
      <c r="CN55" s="149"/>
      <c r="CO55" s="149"/>
      <c r="CP55" s="149"/>
      <c r="CQ55" s="149"/>
      <c r="CR55" s="149"/>
      <c r="CS55" s="149"/>
      <c r="CT55" s="149"/>
      <c r="CU55" s="149"/>
      <c r="CV55" s="149"/>
      <c r="CW55" s="149"/>
      <c r="CX55" s="149"/>
      <c r="CY55" s="149"/>
      <c r="CZ55" s="149"/>
      <c r="DA55" s="149"/>
      <c r="DB55" s="149"/>
      <c r="DC55" s="149"/>
      <c r="DD55" s="149"/>
      <c r="DE55" s="149"/>
      <c r="DF55" s="149"/>
      <c r="DG55" s="149"/>
      <c r="DH55" s="149"/>
      <c r="DI55" s="149"/>
      <c r="DJ55" s="149"/>
      <c r="DK55" s="149"/>
      <c r="DL55" s="149"/>
      <c r="DM55" s="149"/>
      <c r="DN55" s="149"/>
      <c r="DO55" s="149"/>
      <c r="DP55" s="149"/>
      <c r="DQ55" s="149"/>
      <c r="DR55" s="149"/>
      <c r="DS55" s="149"/>
      <c r="DT55" s="149"/>
      <c r="DU55" s="149"/>
      <c r="DV55" s="149"/>
      <c r="DW55" s="149"/>
      <c r="DX55" s="149"/>
      <c r="DY55" s="149"/>
      <c r="DZ55" s="149"/>
      <c r="EA55" s="149"/>
      <c r="EB55" s="149"/>
      <c r="EC55" s="149"/>
      <c r="ED55" s="149"/>
      <c r="EE55" s="149"/>
      <c r="EF55" s="149"/>
      <c r="EG55" s="149"/>
      <c r="EH55" s="149"/>
      <c r="EI55" s="149"/>
      <c r="EJ55" s="149"/>
      <c r="EK55" s="149"/>
      <c r="EL55" s="149"/>
      <c r="EM55" s="149"/>
      <c r="EN55" s="149"/>
      <c r="EO55" s="149"/>
      <c r="EP55" s="149"/>
      <c r="EQ55" s="149"/>
      <c r="ER55" s="149"/>
      <c r="ES55" s="149"/>
      <c r="ET55" s="149"/>
      <c r="EU55" s="149"/>
      <c r="EV55" s="149"/>
      <c r="EW55" s="149"/>
      <c r="EX55" s="149"/>
      <c r="EY55" s="149"/>
      <c r="EZ55" s="149"/>
      <c r="FA55" s="149"/>
      <c r="FB55" s="149"/>
      <c r="FC55" s="149"/>
      <c r="FD55" s="149"/>
      <c r="FE55" s="149"/>
      <c r="FF55" s="149"/>
      <c r="FG55" s="149"/>
      <c r="FH55" s="149"/>
      <c r="FI55" s="149"/>
      <c r="FJ55" s="149"/>
      <c r="FK55" s="149"/>
      <c r="FL55" s="149"/>
      <c r="FM55" s="149"/>
      <c r="FN55" s="149"/>
      <c r="FO55" s="149"/>
      <c r="FP55" s="149"/>
      <c r="FQ55" s="149"/>
      <c r="FR55" s="149"/>
    </row>
    <row r="56" spans="1:174" s="150" customFormat="1" ht="33">
      <c r="A56" s="146" t="s">
        <v>629</v>
      </c>
      <c r="B56" s="181" t="s">
        <v>630</v>
      </c>
      <c r="C56" s="147">
        <f aca="true" t="shared" si="2" ref="C56:E57">C57</f>
        <v>264.9</v>
      </c>
      <c r="D56" s="147">
        <f t="shared" si="2"/>
        <v>264.9</v>
      </c>
      <c r="E56" s="147">
        <f t="shared" si="2"/>
        <v>264.9</v>
      </c>
      <c r="F56" s="158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49"/>
      <c r="BX56" s="149"/>
      <c r="BY56" s="149"/>
      <c r="BZ56" s="149"/>
      <c r="CA56" s="149"/>
      <c r="CB56" s="149"/>
      <c r="CC56" s="149"/>
      <c r="CD56" s="149"/>
      <c r="CE56" s="149"/>
      <c r="CF56" s="149"/>
      <c r="CG56" s="149"/>
      <c r="CH56" s="149"/>
      <c r="CI56" s="149"/>
      <c r="CJ56" s="149"/>
      <c r="CK56" s="149"/>
      <c r="CL56" s="149"/>
      <c r="CM56" s="149"/>
      <c r="CN56" s="149"/>
      <c r="CO56" s="149"/>
      <c r="CP56" s="149"/>
      <c r="CQ56" s="149"/>
      <c r="CR56" s="149"/>
      <c r="CS56" s="149"/>
      <c r="CT56" s="149"/>
      <c r="CU56" s="149"/>
      <c r="CV56" s="149"/>
      <c r="CW56" s="149"/>
      <c r="CX56" s="149"/>
      <c r="CY56" s="149"/>
      <c r="CZ56" s="149"/>
      <c r="DA56" s="149"/>
      <c r="DB56" s="149"/>
      <c r="DC56" s="149"/>
      <c r="DD56" s="149"/>
      <c r="DE56" s="149"/>
      <c r="DF56" s="149"/>
      <c r="DG56" s="149"/>
      <c r="DH56" s="149"/>
      <c r="DI56" s="149"/>
      <c r="DJ56" s="149"/>
      <c r="DK56" s="149"/>
      <c r="DL56" s="149"/>
      <c r="DM56" s="149"/>
      <c r="DN56" s="149"/>
      <c r="DO56" s="149"/>
      <c r="DP56" s="149"/>
      <c r="DQ56" s="149"/>
      <c r="DR56" s="149"/>
      <c r="DS56" s="149"/>
      <c r="DT56" s="149"/>
      <c r="DU56" s="149"/>
      <c r="DV56" s="149"/>
      <c r="DW56" s="149"/>
      <c r="DX56" s="149"/>
      <c r="DY56" s="149"/>
      <c r="DZ56" s="149"/>
      <c r="EA56" s="149"/>
      <c r="EB56" s="149"/>
      <c r="EC56" s="149"/>
      <c r="ED56" s="149"/>
      <c r="EE56" s="149"/>
      <c r="EF56" s="149"/>
      <c r="EG56" s="149"/>
      <c r="EH56" s="149"/>
      <c r="EI56" s="149"/>
      <c r="EJ56" s="149"/>
      <c r="EK56" s="149"/>
      <c r="EL56" s="149"/>
      <c r="EM56" s="149"/>
      <c r="EN56" s="149"/>
      <c r="EO56" s="149"/>
      <c r="EP56" s="149"/>
      <c r="EQ56" s="149"/>
      <c r="ER56" s="149"/>
      <c r="ES56" s="149"/>
      <c r="ET56" s="149"/>
      <c r="EU56" s="149"/>
      <c r="EV56" s="149"/>
      <c r="EW56" s="149"/>
      <c r="EX56" s="149"/>
      <c r="EY56" s="149"/>
      <c r="EZ56" s="149"/>
      <c r="FA56" s="149"/>
      <c r="FB56" s="149"/>
      <c r="FC56" s="149"/>
      <c r="FD56" s="149"/>
      <c r="FE56" s="149"/>
      <c r="FF56" s="149"/>
      <c r="FG56" s="149"/>
      <c r="FH56" s="149"/>
      <c r="FI56" s="149"/>
      <c r="FJ56" s="149"/>
      <c r="FK56" s="149"/>
      <c r="FL56" s="149"/>
      <c r="FM56" s="149"/>
      <c r="FN56" s="149"/>
      <c r="FO56" s="149"/>
      <c r="FP56" s="149"/>
      <c r="FQ56" s="149"/>
      <c r="FR56" s="149"/>
    </row>
    <row r="57" spans="1:174" s="166" customFormat="1" ht="17.25">
      <c r="A57" s="167" t="s">
        <v>631</v>
      </c>
      <c r="B57" s="180" t="s">
        <v>632</v>
      </c>
      <c r="C57" s="155">
        <f t="shared" si="2"/>
        <v>264.9</v>
      </c>
      <c r="D57" s="155">
        <f t="shared" si="2"/>
        <v>264.9</v>
      </c>
      <c r="E57" s="155">
        <f t="shared" si="2"/>
        <v>264.9</v>
      </c>
      <c r="F57" s="159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5"/>
      <c r="CC57" s="165"/>
      <c r="CD57" s="165"/>
      <c r="CE57" s="165"/>
      <c r="CF57" s="165"/>
      <c r="CG57" s="165"/>
      <c r="CH57" s="165"/>
      <c r="CI57" s="165"/>
      <c r="CJ57" s="165"/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5"/>
      <c r="DA57" s="165"/>
      <c r="DB57" s="165"/>
      <c r="DC57" s="165"/>
      <c r="DD57" s="165"/>
      <c r="DE57" s="165"/>
      <c r="DF57" s="165"/>
      <c r="DG57" s="165"/>
      <c r="DH57" s="165"/>
      <c r="DI57" s="165"/>
      <c r="DJ57" s="165"/>
      <c r="DK57" s="165"/>
      <c r="DL57" s="165"/>
      <c r="DM57" s="165"/>
      <c r="DN57" s="165"/>
      <c r="DO57" s="165"/>
      <c r="DP57" s="165"/>
      <c r="DQ57" s="165"/>
      <c r="DR57" s="165"/>
      <c r="DS57" s="165"/>
      <c r="DT57" s="165"/>
      <c r="DU57" s="165"/>
      <c r="DV57" s="165"/>
      <c r="DW57" s="165"/>
      <c r="DX57" s="165"/>
      <c r="DY57" s="165"/>
      <c r="DZ57" s="165"/>
      <c r="EA57" s="165"/>
      <c r="EB57" s="165"/>
      <c r="EC57" s="165"/>
      <c r="ED57" s="165"/>
      <c r="EE57" s="165"/>
      <c r="EF57" s="165"/>
      <c r="EG57" s="165"/>
      <c r="EH57" s="165"/>
      <c r="EI57" s="165"/>
      <c r="EJ57" s="165"/>
      <c r="EK57" s="165"/>
      <c r="EL57" s="165"/>
      <c r="EM57" s="165"/>
      <c r="EN57" s="165"/>
      <c r="EO57" s="165"/>
      <c r="EP57" s="165"/>
      <c r="EQ57" s="165"/>
      <c r="ER57" s="165"/>
      <c r="ES57" s="165"/>
      <c r="ET57" s="165"/>
      <c r="EU57" s="165"/>
      <c r="EV57" s="165"/>
      <c r="EW57" s="165"/>
      <c r="EX57" s="165"/>
      <c r="EY57" s="165"/>
      <c r="EZ57" s="165"/>
      <c r="FA57" s="165"/>
      <c r="FB57" s="165"/>
      <c r="FC57" s="165"/>
      <c r="FD57" s="165"/>
      <c r="FE57" s="165"/>
      <c r="FF57" s="165"/>
      <c r="FG57" s="165"/>
      <c r="FH57" s="165"/>
      <c r="FI57" s="165"/>
      <c r="FJ57" s="165"/>
      <c r="FK57" s="165"/>
      <c r="FL57" s="165"/>
      <c r="FM57" s="165"/>
      <c r="FN57" s="165"/>
      <c r="FO57" s="165"/>
      <c r="FP57" s="165"/>
      <c r="FQ57" s="165"/>
      <c r="FR57" s="165"/>
    </row>
    <row r="58" spans="1:174" s="150" customFormat="1" ht="33">
      <c r="A58" s="167" t="s">
        <v>633</v>
      </c>
      <c r="B58" s="180" t="s">
        <v>634</v>
      </c>
      <c r="C58" s="155">
        <v>264.9</v>
      </c>
      <c r="D58" s="155">
        <v>264.9</v>
      </c>
      <c r="E58" s="155">
        <v>264.9</v>
      </c>
      <c r="F58" s="142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  <c r="CM58" s="149"/>
      <c r="CN58" s="149"/>
      <c r="CO58" s="149"/>
      <c r="CP58" s="149"/>
      <c r="CQ58" s="149"/>
      <c r="CR58" s="149"/>
      <c r="CS58" s="149"/>
      <c r="CT58" s="149"/>
      <c r="CU58" s="149"/>
      <c r="CV58" s="149"/>
      <c r="CW58" s="149"/>
      <c r="CX58" s="149"/>
      <c r="CY58" s="149"/>
      <c r="CZ58" s="149"/>
      <c r="DA58" s="149"/>
      <c r="DB58" s="149"/>
      <c r="DC58" s="149"/>
      <c r="DD58" s="149"/>
      <c r="DE58" s="149"/>
      <c r="DF58" s="149"/>
      <c r="DG58" s="149"/>
      <c r="DH58" s="149"/>
      <c r="DI58" s="149"/>
      <c r="DJ58" s="149"/>
      <c r="DK58" s="149"/>
      <c r="DL58" s="149"/>
      <c r="DM58" s="149"/>
      <c r="DN58" s="149"/>
      <c r="DO58" s="149"/>
      <c r="DP58" s="149"/>
      <c r="DQ58" s="149"/>
      <c r="DR58" s="149"/>
      <c r="DS58" s="149"/>
      <c r="DT58" s="149"/>
      <c r="DU58" s="149"/>
      <c r="DV58" s="149"/>
      <c r="DW58" s="149"/>
      <c r="DX58" s="149"/>
      <c r="DY58" s="149"/>
      <c r="DZ58" s="149"/>
      <c r="EA58" s="149"/>
      <c r="EB58" s="149"/>
      <c r="EC58" s="149"/>
      <c r="ED58" s="149"/>
      <c r="EE58" s="149"/>
      <c r="EF58" s="149"/>
      <c r="EG58" s="149"/>
      <c r="EH58" s="149"/>
      <c r="EI58" s="149"/>
      <c r="EJ58" s="149"/>
      <c r="EK58" s="149"/>
      <c r="EL58" s="149"/>
      <c r="EM58" s="149"/>
      <c r="EN58" s="149"/>
      <c r="EO58" s="149"/>
      <c r="EP58" s="149"/>
      <c r="EQ58" s="149"/>
      <c r="ER58" s="149"/>
      <c r="ES58" s="149"/>
      <c r="ET58" s="149"/>
      <c r="EU58" s="149"/>
      <c r="EV58" s="149"/>
      <c r="EW58" s="149"/>
      <c r="EX58" s="149"/>
      <c r="EY58" s="149"/>
      <c r="EZ58" s="149"/>
      <c r="FA58" s="149"/>
      <c r="FB58" s="149"/>
      <c r="FC58" s="149"/>
      <c r="FD58" s="149"/>
      <c r="FE58" s="149"/>
      <c r="FF58" s="149"/>
      <c r="FG58" s="149"/>
      <c r="FH58" s="149"/>
      <c r="FI58" s="149"/>
      <c r="FJ58" s="149"/>
      <c r="FK58" s="149"/>
      <c r="FL58" s="149"/>
      <c r="FM58" s="149"/>
      <c r="FN58" s="149"/>
      <c r="FO58" s="149"/>
      <c r="FP58" s="149"/>
      <c r="FQ58" s="149"/>
      <c r="FR58" s="149"/>
    </row>
    <row r="59" spans="1:6" ht="33">
      <c r="A59" s="146" t="s">
        <v>635</v>
      </c>
      <c r="B59" s="145" t="s">
        <v>636</v>
      </c>
      <c r="C59" s="147">
        <f>C60+C63</f>
        <v>65910.3</v>
      </c>
      <c r="D59" s="147">
        <f>D60+D63</f>
        <v>7654.9</v>
      </c>
      <c r="E59" s="147">
        <f>E60+E63</f>
        <v>5256</v>
      </c>
      <c r="F59" s="142"/>
    </row>
    <row r="60" spans="1:174" s="153" customFormat="1" ht="66">
      <c r="A60" s="154" t="s">
        <v>637</v>
      </c>
      <c r="B60" s="157" t="s">
        <v>638</v>
      </c>
      <c r="C60" s="155">
        <f aca="true" t="shared" si="3" ref="C60:E61">C61</f>
        <v>49560.1</v>
      </c>
      <c r="D60" s="155">
        <f t="shared" si="3"/>
        <v>2585.6</v>
      </c>
      <c r="E60" s="155">
        <f t="shared" si="3"/>
        <v>1765</v>
      </c>
      <c r="F60" s="159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2"/>
      <c r="BT60" s="152"/>
      <c r="BU60" s="152"/>
      <c r="BV60" s="152"/>
      <c r="BW60" s="152"/>
      <c r="BX60" s="152"/>
      <c r="BY60" s="152"/>
      <c r="BZ60" s="152"/>
      <c r="CA60" s="152"/>
      <c r="CB60" s="152"/>
      <c r="CC60" s="152"/>
      <c r="CD60" s="152"/>
      <c r="CE60" s="152"/>
      <c r="CF60" s="152"/>
      <c r="CG60" s="152"/>
      <c r="CH60" s="152"/>
      <c r="CI60" s="152"/>
      <c r="CJ60" s="152"/>
      <c r="CK60" s="152"/>
      <c r="CL60" s="152"/>
      <c r="CM60" s="152"/>
      <c r="CN60" s="152"/>
      <c r="CO60" s="152"/>
      <c r="CP60" s="152"/>
      <c r="CQ60" s="152"/>
      <c r="CR60" s="152"/>
      <c r="CS60" s="152"/>
      <c r="CT60" s="152"/>
      <c r="CU60" s="152"/>
      <c r="CV60" s="152"/>
      <c r="CW60" s="152"/>
      <c r="CX60" s="152"/>
      <c r="CY60" s="152"/>
      <c r="CZ60" s="152"/>
      <c r="DA60" s="152"/>
      <c r="DB60" s="152"/>
      <c r="DC60" s="152"/>
      <c r="DD60" s="152"/>
      <c r="DE60" s="152"/>
      <c r="DF60" s="152"/>
      <c r="DG60" s="152"/>
      <c r="DH60" s="152"/>
      <c r="DI60" s="152"/>
      <c r="DJ60" s="152"/>
      <c r="DK60" s="152"/>
      <c r="DL60" s="152"/>
      <c r="DM60" s="152"/>
      <c r="DN60" s="152"/>
      <c r="DO60" s="152"/>
      <c r="DP60" s="152"/>
      <c r="DQ60" s="152"/>
      <c r="DR60" s="152"/>
      <c r="DS60" s="152"/>
      <c r="DT60" s="152"/>
      <c r="DU60" s="152"/>
      <c r="DV60" s="152"/>
      <c r="DW60" s="152"/>
      <c r="DX60" s="152"/>
      <c r="DY60" s="152"/>
      <c r="DZ60" s="152"/>
      <c r="EA60" s="152"/>
      <c r="EB60" s="152"/>
      <c r="EC60" s="152"/>
      <c r="ED60" s="152"/>
      <c r="EE60" s="152"/>
      <c r="EF60" s="152"/>
      <c r="EG60" s="152"/>
      <c r="EH60" s="152"/>
      <c r="EI60" s="152"/>
      <c r="EJ60" s="152"/>
      <c r="EK60" s="152"/>
      <c r="EL60" s="152"/>
      <c r="EM60" s="152"/>
      <c r="EN60" s="152"/>
      <c r="EO60" s="152"/>
      <c r="EP60" s="152"/>
      <c r="EQ60" s="152"/>
      <c r="ER60" s="152"/>
      <c r="ES60" s="152"/>
      <c r="ET60" s="152"/>
      <c r="EU60" s="152"/>
      <c r="EV60" s="152"/>
      <c r="EW60" s="152"/>
      <c r="EX60" s="152"/>
      <c r="EY60" s="152"/>
      <c r="EZ60" s="152"/>
      <c r="FA60" s="152"/>
      <c r="FB60" s="152"/>
      <c r="FC60" s="152"/>
      <c r="FD60" s="152"/>
      <c r="FE60" s="152"/>
      <c r="FF60" s="152"/>
      <c r="FG60" s="152"/>
      <c r="FH60" s="152"/>
      <c r="FI60" s="152"/>
      <c r="FJ60" s="152"/>
      <c r="FK60" s="152"/>
      <c r="FL60" s="152"/>
      <c r="FM60" s="152"/>
      <c r="FN60" s="152"/>
      <c r="FO60" s="152"/>
      <c r="FP60" s="152"/>
      <c r="FQ60" s="152"/>
      <c r="FR60" s="152"/>
    </row>
    <row r="61" spans="1:6" ht="66">
      <c r="A61" s="154" t="s">
        <v>639</v>
      </c>
      <c r="B61" s="157" t="s">
        <v>640</v>
      </c>
      <c r="C61" s="155">
        <f t="shared" si="3"/>
        <v>49560.1</v>
      </c>
      <c r="D61" s="155">
        <f t="shared" si="3"/>
        <v>2585.6</v>
      </c>
      <c r="E61" s="155">
        <f t="shared" si="3"/>
        <v>1765</v>
      </c>
      <c r="F61" s="142"/>
    </row>
    <row r="62" spans="1:6" ht="66">
      <c r="A62" s="154" t="s">
        <v>641</v>
      </c>
      <c r="B62" s="157" t="s">
        <v>642</v>
      </c>
      <c r="C62" s="155">
        <v>49560.1</v>
      </c>
      <c r="D62" s="155">
        <v>2585.6</v>
      </c>
      <c r="E62" s="155">
        <v>1765</v>
      </c>
      <c r="F62" s="142"/>
    </row>
    <row r="63" spans="1:174" s="166" customFormat="1" ht="33">
      <c r="A63" s="154" t="s">
        <v>643</v>
      </c>
      <c r="B63" s="157" t="s">
        <v>644</v>
      </c>
      <c r="C63" s="155">
        <f>C64+C66</f>
        <v>16350.2</v>
      </c>
      <c r="D63" s="155">
        <f>D64+D66</f>
        <v>5069.3</v>
      </c>
      <c r="E63" s="155">
        <f>E64+E66</f>
        <v>3491</v>
      </c>
      <c r="F63" s="168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  <c r="BI63" s="165"/>
      <c r="BJ63" s="165"/>
      <c r="BK63" s="165"/>
      <c r="BL63" s="165"/>
      <c r="BM63" s="165"/>
      <c r="BN63" s="165"/>
      <c r="BO63" s="165"/>
      <c r="BP63" s="165"/>
      <c r="BQ63" s="165"/>
      <c r="BR63" s="165"/>
      <c r="BS63" s="165"/>
      <c r="BT63" s="165"/>
      <c r="BU63" s="165"/>
      <c r="BV63" s="165"/>
      <c r="BW63" s="165"/>
      <c r="BX63" s="165"/>
      <c r="BY63" s="165"/>
      <c r="BZ63" s="165"/>
      <c r="CA63" s="165"/>
      <c r="CB63" s="165"/>
      <c r="CC63" s="165"/>
      <c r="CD63" s="165"/>
      <c r="CE63" s="165"/>
      <c r="CF63" s="165"/>
      <c r="CG63" s="165"/>
      <c r="CH63" s="165"/>
      <c r="CI63" s="165"/>
      <c r="CJ63" s="165"/>
      <c r="CK63" s="165"/>
      <c r="CL63" s="165"/>
      <c r="CM63" s="165"/>
      <c r="CN63" s="165"/>
      <c r="CO63" s="165"/>
      <c r="CP63" s="165"/>
      <c r="CQ63" s="165"/>
      <c r="CR63" s="165"/>
      <c r="CS63" s="165"/>
      <c r="CT63" s="165"/>
      <c r="CU63" s="165"/>
      <c r="CV63" s="165"/>
      <c r="CW63" s="165"/>
      <c r="CX63" s="165"/>
      <c r="CY63" s="165"/>
      <c r="CZ63" s="165"/>
      <c r="DA63" s="165"/>
      <c r="DB63" s="165"/>
      <c r="DC63" s="165"/>
      <c r="DD63" s="165"/>
      <c r="DE63" s="165"/>
      <c r="DF63" s="165"/>
      <c r="DG63" s="165"/>
      <c r="DH63" s="165"/>
      <c r="DI63" s="165"/>
      <c r="DJ63" s="165"/>
      <c r="DK63" s="165"/>
      <c r="DL63" s="165"/>
      <c r="DM63" s="165"/>
      <c r="DN63" s="165"/>
      <c r="DO63" s="165"/>
      <c r="DP63" s="165"/>
      <c r="DQ63" s="165"/>
      <c r="DR63" s="165"/>
      <c r="DS63" s="165"/>
      <c r="DT63" s="165"/>
      <c r="DU63" s="165"/>
      <c r="DV63" s="165"/>
      <c r="DW63" s="165"/>
      <c r="DX63" s="165"/>
      <c r="DY63" s="165"/>
      <c r="DZ63" s="165"/>
      <c r="EA63" s="165"/>
      <c r="EB63" s="165"/>
      <c r="EC63" s="165"/>
      <c r="ED63" s="165"/>
      <c r="EE63" s="165"/>
      <c r="EF63" s="165"/>
      <c r="EG63" s="165"/>
      <c r="EH63" s="165"/>
      <c r="EI63" s="165"/>
      <c r="EJ63" s="165"/>
      <c r="EK63" s="165"/>
      <c r="EL63" s="165"/>
      <c r="EM63" s="165"/>
      <c r="EN63" s="165"/>
      <c r="EO63" s="165"/>
      <c r="EP63" s="165"/>
      <c r="EQ63" s="165"/>
      <c r="ER63" s="165"/>
      <c r="ES63" s="165"/>
      <c r="ET63" s="165"/>
      <c r="EU63" s="165"/>
      <c r="EV63" s="165"/>
      <c r="EW63" s="165"/>
      <c r="EX63" s="165"/>
      <c r="EY63" s="165"/>
      <c r="EZ63" s="165"/>
      <c r="FA63" s="165"/>
      <c r="FB63" s="165"/>
      <c r="FC63" s="165"/>
      <c r="FD63" s="165"/>
      <c r="FE63" s="165"/>
      <c r="FF63" s="165"/>
      <c r="FG63" s="165"/>
      <c r="FH63" s="165"/>
      <c r="FI63" s="165"/>
      <c r="FJ63" s="165"/>
      <c r="FK63" s="165"/>
      <c r="FL63" s="165"/>
      <c r="FM63" s="165"/>
      <c r="FN63" s="165"/>
      <c r="FO63" s="165"/>
      <c r="FP63" s="165"/>
      <c r="FQ63" s="165"/>
      <c r="FR63" s="165"/>
    </row>
    <row r="64" spans="1:6" ht="33">
      <c r="A64" s="154" t="s">
        <v>645</v>
      </c>
      <c r="B64" s="157" t="s">
        <v>646</v>
      </c>
      <c r="C64" s="155">
        <f>C65</f>
        <v>5617.2</v>
      </c>
      <c r="D64" s="155">
        <f>D65</f>
        <v>5069.3</v>
      </c>
      <c r="E64" s="155">
        <f>E65</f>
        <v>3491</v>
      </c>
      <c r="F64" s="161"/>
    </row>
    <row r="65" spans="1:6" ht="33">
      <c r="A65" s="154" t="s">
        <v>647</v>
      </c>
      <c r="B65" s="157" t="s">
        <v>648</v>
      </c>
      <c r="C65" s="155">
        <v>5617.2</v>
      </c>
      <c r="D65" s="155">
        <v>5069.3</v>
      </c>
      <c r="E65" s="155">
        <v>3491</v>
      </c>
      <c r="F65" s="161"/>
    </row>
    <row r="66" spans="1:6" ht="49.5">
      <c r="A66" s="160" t="s">
        <v>649</v>
      </c>
      <c r="B66" s="180" t="s">
        <v>650</v>
      </c>
      <c r="C66" s="155">
        <f>C67</f>
        <v>10733</v>
      </c>
      <c r="D66" s="155">
        <f>D67</f>
        <v>0</v>
      </c>
      <c r="E66" s="155">
        <f>E67</f>
        <v>0</v>
      </c>
      <c r="F66" s="142"/>
    </row>
    <row r="67" spans="1:6" ht="49.5">
      <c r="A67" s="160" t="s">
        <v>651</v>
      </c>
      <c r="B67" s="180" t="s">
        <v>652</v>
      </c>
      <c r="C67" s="155">
        <v>10733</v>
      </c>
      <c r="D67" s="155">
        <v>0</v>
      </c>
      <c r="E67" s="155">
        <v>0</v>
      </c>
      <c r="F67" s="161"/>
    </row>
    <row r="68" spans="1:6" ht="12.75">
      <c r="A68" s="146" t="s">
        <v>653</v>
      </c>
      <c r="B68" s="145" t="s">
        <v>654</v>
      </c>
      <c r="C68" s="147">
        <f>C69+C72+C74+C75+C77+C79</f>
        <v>3083.9</v>
      </c>
      <c r="D68" s="147">
        <f>D69+D72+D74+D75+D77+D79</f>
        <v>2953.4</v>
      </c>
      <c r="E68" s="147">
        <f>E69+E72+E74+E75+E77+E79</f>
        <v>2970.4</v>
      </c>
      <c r="F68" s="142"/>
    </row>
    <row r="69" spans="1:174" s="153" customFormat="1" ht="33">
      <c r="A69" s="154" t="s">
        <v>655</v>
      </c>
      <c r="B69" s="157" t="s">
        <v>656</v>
      </c>
      <c r="C69" s="155">
        <f>C70+C71</f>
        <v>130</v>
      </c>
      <c r="D69" s="155">
        <f>D70+D71</f>
        <v>117</v>
      </c>
      <c r="E69" s="155">
        <f>E70+E71</f>
        <v>105</v>
      </c>
      <c r="F69" s="169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2"/>
      <c r="CO69" s="152"/>
      <c r="CP69" s="152"/>
      <c r="CQ69" s="152"/>
      <c r="CR69" s="152"/>
      <c r="CS69" s="152"/>
      <c r="CT69" s="152"/>
      <c r="CU69" s="152"/>
      <c r="CV69" s="152"/>
      <c r="CW69" s="152"/>
      <c r="CX69" s="152"/>
      <c r="CY69" s="152"/>
      <c r="CZ69" s="152"/>
      <c r="DA69" s="152"/>
      <c r="DB69" s="152"/>
      <c r="DC69" s="152"/>
      <c r="DD69" s="152"/>
      <c r="DE69" s="152"/>
      <c r="DF69" s="152"/>
      <c r="DG69" s="152"/>
      <c r="DH69" s="152"/>
      <c r="DI69" s="152"/>
      <c r="DJ69" s="152"/>
      <c r="DK69" s="152"/>
      <c r="DL69" s="152"/>
      <c r="DM69" s="152"/>
      <c r="DN69" s="152"/>
      <c r="DO69" s="152"/>
      <c r="DP69" s="152"/>
      <c r="DQ69" s="152"/>
      <c r="DR69" s="152"/>
      <c r="DS69" s="152"/>
      <c r="DT69" s="152"/>
      <c r="DU69" s="152"/>
      <c r="DV69" s="152"/>
      <c r="DW69" s="152"/>
      <c r="DX69" s="152"/>
      <c r="DY69" s="152"/>
      <c r="DZ69" s="152"/>
      <c r="EA69" s="152"/>
      <c r="EB69" s="152"/>
      <c r="EC69" s="152"/>
      <c r="ED69" s="152"/>
      <c r="EE69" s="152"/>
      <c r="EF69" s="152"/>
      <c r="EG69" s="152"/>
      <c r="EH69" s="152"/>
      <c r="EI69" s="152"/>
      <c r="EJ69" s="152"/>
      <c r="EK69" s="152"/>
      <c r="EL69" s="152"/>
      <c r="EM69" s="152"/>
      <c r="EN69" s="152"/>
      <c r="EO69" s="152"/>
      <c r="EP69" s="152"/>
      <c r="EQ69" s="152"/>
      <c r="ER69" s="152"/>
      <c r="ES69" s="152"/>
      <c r="ET69" s="152"/>
      <c r="EU69" s="152"/>
      <c r="EV69" s="152"/>
      <c r="EW69" s="152"/>
      <c r="EX69" s="152"/>
      <c r="EY69" s="152"/>
      <c r="EZ69" s="152"/>
      <c r="FA69" s="152"/>
      <c r="FB69" s="152"/>
      <c r="FC69" s="152"/>
      <c r="FD69" s="152"/>
      <c r="FE69" s="152"/>
      <c r="FF69" s="152"/>
      <c r="FG69" s="152"/>
      <c r="FH69" s="152"/>
      <c r="FI69" s="152"/>
      <c r="FJ69" s="152"/>
      <c r="FK69" s="152"/>
      <c r="FL69" s="152"/>
      <c r="FM69" s="152"/>
      <c r="FN69" s="152"/>
      <c r="FO69" s="152"/>
      <c r="FP69" s="152"/>
      <c r="FQ69" s="152"/>
      <c r="FR69" s="152"/>
    </row>
    <row r="70" spans="1:6" ht="66">
      <c r="A70" s="154" t="s">
        <v>657</v>
      </c>
      <c r="B70" s="157" t="s">
        <v>658</v>
      </c>
      <c r="C70" s="155">
        <v>125</v>
      </c>
      <c r="D70" s="155">
        <v>114</v>
      </c>
      <c r="E70" s="155">
        <v>103</v>
      </c>
      <c r="F70" s="142"/>
    </row>
    <row r="71" spans="1:174" s="150" customFormat="1" ht="49.5">
      <c r="A71" s="154" t="s">
        <v>659</v>
      </c>
      <c r="B71" s="157" t="s">
        <v>660</v>
      </c>
      <c r="C71" s="155">
        <v>5</v>
      </c>
      <c r="D71" s="155">
        <v>3</v>
      </c>
      <c r="E71" s="155">
        <v>2</v>
      </c>
      <c r="F71" s="148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  <c r="BI71" s="149"/>
      <c r="BJ71" s="149"/>
      <c r="BK71" s="149"/>
      <c r="BL71" s="149"/>
      <c r="BM71" s="149"/>
      <c r="BN71" s="149"/>
      <c r="BO71" s="149"/>
      <c r="BP71" s="149"/>
      <c r="BQ71" s="149"/>
      <c r="BR71" s="149"/>
      <c r="BS71" s="149"/>
      <c r="BT71" s="149"/>
      <c r="BU71" s="149"/>
      <c r="BV71" s="149"/>
      <c r="BW71" s="149"/>
      <c r="BX71" s="149"/>
      <c r="BY71" s="149"/>
      <c r="BZ71" s="149"/>
      <c r="CA71" s="149"/>
      <c r="CB71" s="149"/>
      <c r="CC71" s="149"/>
      <c r="CD71" s="149"/>
      <c r="CE71" s="149"/>
      <c r="CF71" s="149"/>
      <c r="CG71" s="149"/>
      <c r="CH71" s="149"/>
      <c r="CI71" s="149"/>
      <c r="CJ71" s="149"/>
      <c r="CK71" s="149"/>
      <c r="CL71" s="149"/>
      <c r="CM71" s="149"/>
      <c r="CN71" s="149"/>
      <c r="CO71" s="149"/>
      <c r="CP71" s="149"/>
      <c r="CQ71" s="149"/>
      <c r="CR71" s="149"/>
      <c r="CS71" s="149"/>
      <c r="CT71" s="149"/>
      <c r="CU71" s="149"/>
      <c r="CV71" s="149"/>
      <c r="CW71" s="149"/>
      <c r="CX71" s="149"/>
      <c r="CY71" s="149"/>
      <c r="CZ71" s="149"/>
      <c r="DA71" s="149"/>
      <c r="DB71" s="149"/>
      <c r="DC71" s="149"/>
      <c r="DD71" s="149"/>
      <c r="DE71" s="149"/>
      <c r="DF71" s="149"/>
      <c r="DG71" s="149"/>
      <c r="DH71" s="149"/>
      <c r="DI71" s="149"/>
      <c r="DJ71" s="149"/>
      <c r="DK71" s="149"/>
      <c r="DL71" s="149"/>
      <c r="DM71" s="149"/>
      <c r="DN71" s="149"/>
      <c r="DO71" s="149"/>
      <c r="DP71" s="149"/>
      <c r="DQ71" s="149"/>
      <c r="DR71" s="149"/>
      <c r="DS71" s="149"/>
      <c r="DT71" s="149"/>
      <c r="DU71" s="149"/>
      <c r="DV71" s="149"/>
      <c r="DW71" s="149"/>
      <c r="DX71" s="149"/>
      <c r="DY71" s="149"/>
      <c r="DZ71" s="149"/>
      <c r="EA71" s="149"/>
      <c r="EB71" s="149"/>
      <c r="EC71" s="149"/>
      <c r="ED71" s="149"/>
      <c r="EE71" s="149"/>
      <c r="EF71" s="149"/>
      <c r="EG71" s="149"/>
      <c r="EH71" s="149"/>
      <c r="EI71" s="149"/>
      <c r="EJ71" s="149"/>
      <c r="EK71" s="149"/>
      <c r="EL71" s="149"/>
      <c r="EM71" s="149"/>
      <c r="EN71" s="149"/>
      <c r="EO71" s="149"/>
      <c r="EP71" s="149"/>
      <c r="EQ71" s="149"/>
      <c r="ER71" s="149"/>
      <c r="ES71" s="149"/>
      <c r="ET71" s="149"/>
      <c r="EU71" s="149"/>
      <c r="EV71" s="149"/>
      <c r="EW71" s="149"/>
      <c r="EX71" s="149"/>
      <c r="EY71" s="149"/>
      <c r="EZ71" s="149"/>
      <c r="FA71" s="149"/>
      <c r="FB71" s="149"/>
      <c r="FC71" s="149"/>
      <c r="FD71" s="149"/>
      <c r="FE71" s="149"/>
      <c r="FF71" s="149"/>
      <c r="FG71" s="149"/>
      <c r="FH71" s="149"/>
      <c r="FI71" s="149"/>
      <c r="FJ71" s="149"/>
      <c r="FK71" s="149"/>
      <c r="FL71" s="149"/>
      <c r="FM71" s="149"/>
      <c r="FN71" s="149"/>
      <c r="FO71" s="149"/>
      <c r="FP71" s="149"/>
      <c r="FQ71" s="149"/>
      <c r="FR71" s="149"/>
    </row>
    <row r="72" spans="1:174" s="153" customFormat="1" ht="66">
      <c r="A72" s="154" t="s">
        <v>661</v>
      </c>
      <c r="B72" s="157" t="s">
        <v>662</v>
      </c>
      <c r="C72" s="155">
        <f>C73</f>
        <v>49</v>
      </c>
      <c r="D72" s="155">
        <f>D73</f>
        <v>48</v>
      </c>
      <c r="E72" s="155">
        <f>E73</f>
        <v>47</v>
      </c>
      <c r="F72" s="159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  <c r="BW72" s="152"/>
      <c r="BX72" s="152"/>
      <c r="BY72" s="152"/>
      <c r="BZ72" s="152"/>
      <c r="CA72" s="152"/>
      <c r="CB72" s="152"/>
      <c r="CC72" s="152"/>
      <c r="CD72" s="152"/>
      <c r="CE72" s="152"/>
      <c r="CF72" s="152"/>
      <c r="CG72" s="152"/>
      <c r="CH72" s="152"/>
      <c r="CI72" s="152"/>
      <c r="CJ72" s="152"/>
      <c r="CK72" s="152"/>
      <c r="CL72" s="152"/>
      <c r="CM72" s="152"/>
      <c r="CN72" s="152"/>
      <c r="CO72" s="152"/>
      <c r="CP72" s="152"/>
      <c r="CQ72" s="152"/>
      <c r="CR72" s="152"/>
      <c r="CS72" s="152"/>
      <c r="CT72" s="152"/>
      <c r="CU72" s="152"/>
      <c r="CV72" s="152"/>
      <c r="CW72" s="152"/>
      <c r="CX72" s="152"/>
      <c r="CY72" s="152"/>
      <c r="CZ72" s="152"/>
      <c r="DA72" s="152"/>
      <c r="DB72" s="152"/>
      <c r="DC72" s="152"/>
      <c r="DD72" s="152"/>
      <c r="DE72" s="152"/>
      <c r="DF72" s="152"/>
      <c r="DG72" s="152"/>
      <c r="DH72" s="152"/>
      <c r="DI72" s="152"/>
      <c r="DJ72" s="152"/>
      <c r="DK72" s="152"/>
      <c r="DL72" s="152"/>
      <c r="DM72" s="152"/>
      <c r="DN72" s="152"/>
      <c r="DO72" s="152"/>
      <c r="DP72" s="152"/>
      <c r="DQ72" s="152"/>
      <c r="DR72" s="152"/>
      <c r="DS72" s="152"/>
      <c r="DT72" s="152"/>
      <c r="DU72" s="152"/>
      <c r="DV72" s="152"/>
      <c r="DW72" s="152"/>
      <c r="DX72" s="152"/>
      <c r="DY72" s="152"/>
      <c r="DZ72" s="152"/>
      <c r="EA72" s="152"/>
      <c r="EB72" s="152"/>
      <c r="EC72" s="152"/>
      <c r="ED72" s="152"/>
      <c r="EE72" s="152"/>
      <c r="EF72" s="152"/>
      <c r="EG72" s="152"/>
      <c r="EH72" s="152"/>
      <c r="EI72" s="152"/>
      <c r="EJ72" s="152"/>
      <c r="EK72" s="152"/>
      <c r="EL72" s="152"/>
      <c r="EM72" s="152"/>
      <c r="EN72" s="152"/>
      <c r="EO72" s="152"/>
      <c r="EP72" s="152"/>
      <c r="EQ72" s="152"/>
      <c r="ER72" s="152"/>
      <c r="ES72" s="152"/>
      <c r="ET72" s="152"/>
      <c r="EU72" s="152"/>
      <c r="EV72" s="152"/>
      <c r="EW72" s="152"/>
      <c r="EX72" s="152"/>
      <c r="EY72" s="152"/>
      <c r="EZ72" s="152"/>
      <c r="FA72" s="152"/>
      <c r="FB72" s="152"/>
      <c r="FC72" s="152"/>
      <c r="FD72" s="152"/>
      <c r="FE72" s="152"/>
      <c r="FF72" s="152"/>
      <c r="FG72" s="152"/>
      <c r="FH72" s="152"/>
      <c r="FI72" s="152"/>
      <c r="FJ72" s="152"/>
      <c r="FK72" s="152"/>
      <c r="FL72" s="152"/>
      <c r="FM72" s="152"/>
      <c r="FN72" s="152"/>
      <c r="FO72" s="152"/>
      <c r="FP72" s="152"/>
      <c r="FQ72" s="152"/>
      <c r="FR72" s="152"/>
    </row>
    <row r="73" spans="1:6" ht="12.75">
      <c r="A73" s="154" t="s">
        <v>663</v>
      </c>
      <c r="B73" s="157" t="s">
        <v>664</v>
      </c>
      <c r="C73" s="155">
        <v>49</v>
      </c>
      <c r="D73" s="155">
        <v>48</v>
      </c>
      <c r="E73" s="155">
        <v>47</v>
      </c>
      <c r="F73" s="142"/>
    </row>
    <row r="74" spans="1:174" s="153" customFormat="1" ht="49.5">
      <c r="A74" s="154" t="s">
        <v>665</v>
      </c>
      <c r="B74" s="157" t="s">
        <v>666</v>
      </c>
      <c r="C74" s="155">
        <v>1456</v>
      </c>
      <c r="D74" s="155">
        <v>1456</v>
      </c>
      <c r="E74" s="155">
        <v>1456</v>
      </c>
      <c r="F74" s="159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2"/>
      <c r="BM74" s="152"/>
      <c r="BN74" s="152"/>
      <c r="BO74" s="152"/>
      <c r="BP74" s="152"/>
      <c r="BQ74" s="152"/>
      <c r="BR74" s="152"/>
      <c r="BS74" s="152"/>
      <c r="BT74" s="152"/>
      <c r="BU74" s="152"/>
      <c r="BV74" s="152"/>
      <c r="BW74" s="152"/>
      <c r="BX74" s="152"/>
      <c r="BY74" s="152"/>
      <c r="BZ74" s="152"/>
      <c r="CA74" s="152"/>
      <c r="CB74" s="152"/>
      <c r="CC74" s="152"/>
      <c r="CD74" s="152"/>
      <c r="CE74" s="152"/>
      <c r="CF74" s="152"/>
      <c r="CG74" s="152"/>
      <c r="CH74" s="152"/>
      <c r="CI74" s="152"/>
      <c r="CJ74" s="152"/>
      <c r="CK74" s="152"/>
      <c r="CL74" s="152"/>
      <c r="CM74" s="152"/>
      <c r="CN74" s="152"/>
      <c r="CO74" s="152"/>
      <c r="CP74" s="152"/>
      <c r="CQ74" s="152"/>
      <c r="CR74" s="152"/>
      <c r="CS74" s="152"/>
      <c r="CT74" s="152"/>
      <c r="CU74" s="152"/>
      <c r="CV74" s="152"/>
      <c r="CW74" s="152"/>
      <c r="CX74" s="152"/>
      <c r="CY74" s="152"/>
      <c r="CZ74" s="152"/>
      <c r="DA74" s="152"/>
      <c r="DB74" s="152"/>
      <c r="DC74" s="152"/>
      <c r="DD74" s="152"/>
      <c r="DE74" s="152"/>
      <c r="DF74" s="152"/>
      <c r="DG74" s="152"/>
      <c r="DH74" s="152"/>
      <c r="DI74" s="152"/>
      <c r="DJ74" s="152"/>
      <c r="DK74" s="152"/>
      <c r="DL74" s="152"/>
      <c r="DM74" s="152"/>
      <c r="DN74" s="152"/>
      <c r="DO74" s="152"/>
      <c r="DP74" s="152"/>
      <c r="DQ74" s="152"/>
      <c r="DR74" s="152"/>
      <c r="DS74" s="152"/>
      <c r="DT74" s="152"/>
      <c r="DU74" s="152"/>
      <c r="DV74" s="152"/>
      <c r="DW74" s="152"/>
      <c r="DX74" s="152"/>
      <c r="DY74" s="152"/>
      <c r="DZ74" s="152"/>
      <c r="EA74" s="152"/>
      <c r="EB74" s="152"/>
      <c r="EC74" s="152"/>
      <c r="ED74" s="152"/>
      <c r="EE74" s="152"/>
      <c r="EF74" s="152"/>
      <c r="EG74" s="152"/>
      <c r="EH74" s="152"/>
      <c r="EI74" s="152"/>
      <c r="EJ74" s="152"/>
      <c r="EK74" s="152"/>
      <c r="EL74" s="152"/>
      <c r="EM74" s="152"/>
      <c r="EN74" s="152"/>
      <c r="EO74" s="152"/>
      <c r="EP74" s="152"/>
      <c r="EQ74" s="152"/>
      <c r="ER74" s="152"/>
      <c r="ES74" s="152"/>
      <c r="ET74" s="152"/>
      <c r="EU74" s="152"/>
      <c r="EV74" s="152"/>
      <c r="EW74" s="152"/>
      <c r="EX74" s="152"/>
      <c r="EY74" s="152"/>
      <c r="EZ74" s="152"/>
      <c r="FA74" s="152"/>
      <c r="FB74" s="152"/>
      <c r="FC74" s="152"/>
      <c r="FD74" s="152"/>
      <c r="FE74" s="152"/>
      <c r="FF74" s="152"/>
      <c r="FG74" s="152"/>
      <c r="FH74" s="152"/>
      <c r="FI74" s="152"/>
      <c r="FJ74" s="152"/>
      <c r="FK74" s="152"/>
      <c r="FL74" s="152"/>
      <c r="FM74" s="152"/>
      <c r="FN74" s="152"/>
      <c r="FO74" s="152"/>
      <c r="FP74" s="152"/>
      <c r="FQ74" s="152"/>
      <c r="FR74" s="152"/>
    </row>
    <row r="75" spans="1:174" s="153" customFormat="1" ht="49.5">
      <c r="A75" s="154" t="s">
        <v>667</v>
      </c>
      <c r="B75" s="157" t="s">
        <v>668</v>
      </c>
      <c r="C75" s="155">
        <f>C76</f>
        <v>171.5</v>
      </c>
      <c r="D75" s="155">
        <f>D76</f>
        <v>33</v>
      </c>
      <c r="E75" s="155">
        <f>E76</f>
        <v>33</v>
      </c>
      <c r="F75" s="159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2"/>
      <c r="BK75" s="152"/>
      <c r="BL75" s="152"/>
      <c r="BM75" s="152"/>
      <c r="BN75" s="152"/>
      <c r="BO75" s="152"/>
      <c r="BP75" s="152"/>
      <c r="BQ75" s="152"/>
      <c r="BR75" s="152"/>
      <c r="BS75" s="152"/>
      <c r="BT75" s="152"/>
      <c r="BU75" s="152"/>
      <c r="BV75" s="152"/>
      <c r="BW75" s="152"/>
      <c r="BX75" s="152"/>
      <c r="BY75" s="152"/>
      <c r="BZ75" s="152"/>
      <c r="CA75" s="152"/>
      <c r="CB75" s="152"/>
      <c r="CC75" s="152"/>
      <c r="CD75" s="152"/>
      <c r="CE75" s="152"/>
      <c r="CF75" s="152"/>
      <c r="CG75" s="152"/>
      <c r="CH75" s="152"/>
      <c r="CI75" s="152"/>
      <c r="CJ75" s="152"/>
      <c r="CK75" s="152"/>
      <c r="CL75" s="152"/>
      <c r="CM75" s="152"/>
      <c r="CN75" s="152"/>
      <c r="CO75" s="152"/>
      <c r="CP75" s="152"/>
      <c r="CQ75" s="152"/>
      <c r="CR75" s="152"/>
      <c r="CS75" s="152"/>
      <c r="CT75" s="152"/>
      <c r="CU75" s="152"/>
      <c r="CV75" s="152"/>
      <c r="CW75" s="152"/>
      <c r="CX75" s="152"/>
      <c r="CY75" s="152"/>
      <c r="CZ75" s="152"/>
      <c r="DA75" s="152"/>
      <c r="DB75" s="152"/>
      <c r="DC75" s="152"/>
      <c r="DD75" s="152"/>
      <c r="DE75" s="152"/>
      <c r="DF75" s="152"/>
      <c r="DG75" s="152"/>
      <c r="DH75" s="152"/>
      <c r="DI75" s="152"/>
      <c r="DJ75" s="152"/>
      <c r="DK75" s="152"/>
      <c r="DL75" s="152"/>
      <c r="DM75" s="152"/>
      <c r="DN75" s="152"/>
      <c r="DO75" s="152"/>
      <c r="DP75" s="152"/>
      <c r="DQ75" s="152"/>
      <c r="DR75" s="152"/>
      <c r="DS75" s="152"/>
      <c r="DT75" s="152"/>
      <c r="DU75" s="152"/>
      <c r="DV75" s="152"/>
      <c r="DW75" s="152"/>
      <c r="DX75" s="152"/>
      <c r="DY75" s="152"/>
      <c r="DZ75" s="152"/>
      <c r="EA75" s="152"/>
      <c r="EB75" s="152"/>
      <c r="EC75" s="152"/>
      <c r="ED75" s="152"/>
      <c r="EE75" s="152"/>
      <c r="EF75" s="152"/>
      <c r="EG75" s="152"/>
      <c r="EH75" s="152"/>
      <c r="EI75" s="152"/>
      <c r="EJ75" s="152"/>
      <c r="EK75" s="152"/>
      <c r="EL75" s="152"/>
      <c r="EM75" s="152"/>
      <c r="EN75" s="152"/>
      <c r="EO75" s="152"/>
      <c r="EP75" s="152"/>
      <c r="EQ75" s="152"/>
      <c r="ER75" s="152"/>
      <c r="ES75" s="152"/>
      <c r="ET75" s="152"/>
      <c r="EU75" s="152"/>
      <c r="EV75" s="152"/>
      <c r="EW75" s="152"/>
      <c r="EX75" s="152"/>
      <c r="EY75" s="152"/>
      <c r="EZ75" s="152"/>
      <c r="FA75" s="152"/>
      <c r="FB75" s="152"/>
      <c r="FC75" s="152"/>
      <c r="FD75" s="152"/>
      <c r="FE75" s="152"/>
      <c r="FF75" s="152"/>
      <c r="FG75" s="152"/>
      <c r="FH75" s="152"/>
      <c r="FI75" s="152"/>
      <c r="FJ75" s="152"/>
      <c r="FK75" s="152"/>
      <c r="FL75" s="152"/>
      <c r="FM75" s="152"/>
      <c r="FN75" s="152"/>
      <c r="FO75" s="152"/>
      <c r="FP75" s="152"/>
      <c r="FQ75" s="152"/>
      <c r="FR75" s="152"/>
    </row>
    <row r="76" spans="1:6" ht="66">
      <c r="A76" s="193" t="s">
        <v>669</v>
      </c>
      <c r="B76" s="157" t="s">
        <v>670</v>
      </c>
      <c r="C76" s="155">
        <v>171.5</v>
      </c>
      <c r="D76" s="155">
        <v>33</v>
      </c>
      <c r="E76" s="155">
        <v>33</v>
      </c>
      <c r="F76" s="142"/>
    </row>
    <row r="77" spans="1:174" s="153" customFormat="1" ht="33">
      <c r="A77" s="170" t="s">
        <v>671</v>
      </c>
      <c r="B77" s="180" t="s">
        <v>672</v>
      </c>
      <c r="C77" s="155">
        <f>C78</f>
        <v>72</v>
      </c>
      <c r="D77" s="155">
        <f>D78</f>
        <v>72</v>
      </c>
      <c r="E77" s="155">
        <f>E78</f>
        <v>72</v>
      </c>
      <c r="F77" s="159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  <c r="BL77" s="152"/>
      <c r="BM77" s="152"/>
      <c r="BN77" s="152"/>
      <c r="BO77" s="152"/>
      <c r="BP77" s="152"/>
      <c r="BQ77" s="152"/>
      <c r="BR77" s="152"/>
      <c r="BS77" s="152"/>
      <c r="BT77" s="152"/>
      <c r="BU77" s="152"/>
      <c r="BV77" s="152"/>
      <c r="BW77" s="152"/>
      <c r="BX77" s="152"/>
      <c r="BY77" s="152"/>
      <c r="BZ77" s="152"/>
      <c r="CA77" s="152"/>
      <c r="CB77" s="152"/>
      <c r="CC77" s="152"/>
      <c r="CD77" s="152"/>
      <c r="CE77" s="152"/>
      <c r="CF77" s="152"/>
      <c r="CG77" s="152"/>
      <c r="CH77" s="152"/>
      <c r="CI77" s="152"/>
      <c r="CJ77" s="152"/>
      <c r="CK77" s="152"/>
      <c r="CL77" s="152"/>
      <c r="CM77" s="152"/>
      <c r="CN77" s="152"/>
      <c r="CO77" s="152"/>
      <c r="CP77" s="152"/>
      <c r="CQ77" s="152"/>
      <c r="CR77" s="152"/>
      <c r="CS77" s="152"/>
      <c r="CT77" s="152"/>
      <c r="CU77" s="152"/>
      <c r="CV77" s="152"/>
      <c r="CW77" s="152"/>
      <c r="CX77" s="152"/>
      <c r="CY77" s="152"/>
      <c r="CZ77" s="152"/>
      <c r="DA77" s="152"/>
      <c r="DB77" s="152"/>
      <c r="DC77" s="152"/>
      <c r="DD77" s="152"/>
      <c r="DE77" s="152"/>
      <c r="DF77" s="152"/>
      <c r="DG77" s="152"/>
      <c r="DH77" s="152"/>
      <c r="DI77" s="152"/>
      <c r="DJ77" s="152"/>
      <c r="DK77" s="152"/>
      <c r="DL77" s="152"/>
      <c r="DM77" s="152"/>
      <c r="DN77" s="152"/>
      <c r="DO77" s="152"/>
      <c r="DP77" s="152"/>
      <c r="DQ77" s="152"/>
      <c r="DR77" s="152"/>
      <c r="DS77" s="152"/>
      <c r="DT77" s="152"/>
      <c r="DU77" s="152"/>
      <c r="DV77" s="152"/>
      <c r="DW77" s="152"/>
      <c r="DX77" s="152"/>
      <c r="DY77" s="152"/>
      <c r="DZ77" s="152"/>
      <c r="EA77" s="152"/>
      <c r="EB77" s="152"/>
      <c r="EC77" s="152"/>
      <c r="ED77" s="152"/>
      <c r="EE77" s="152"/>
      <c r="EF77" s="152"/>
      <c r="EG77" s="152"/>
      <c r="EH77" s="152"/>
      <c r="EI77" s="152"/>
      <c r="EJ77" s="152"/>
      <c r="EK77" s="152"/>
      <c r="EL77" s="152"/>
      <c r="EM77" s="152"/>
      <c r="EN77" s="152"/>
      <c r="EO77" s="152"/>
      <c r="EP77" s="152"/>
      <c r="EQ77" s="152"/>
      <c r="ER77" s="152"/>
      <c r="ES77" s="152"/>
      <c r="ET77" s="152"/>
      <c r="EU77" s="152"/>
      <c r="EV77" s="152"/>
      <c r="EW77" s="152"/>
      <c r="EX77" s="152"/>
      <c r="EY77" s="152"/>
      <c r="EZ77" s="152"/>
      <c r="FA77" s="152"/>
      <c r="FB77" s="152"/>
      <c r="FC77" s="152"/>
      <c r="FD77" s="152"/>
      <c r="FE77" s="152"/>
      <c r="FF77" s="152"/>
      <c r="FG77" s="152"/>
      <c r="FH77" s="152"/>
      <c r="FI77" s="152"/>
      <c r="FJ77" s="152"/>
      <c r="FK77" s="152"/>
      <c r="FL77" s="152"/>
      <c r="FM77" s="152"/>
      <c r="FN77" s="152"/>
      <c r="FO77" s="152"/>
      <c r="FP77" s="152"/>
      <c r="FQ77" s="152"/>
      <c r="FR77" s="152"/>
    </row>
    <row r="78" spans="1:6" ht="49.5">
      <c r="A78" s="170" t="s">
        <v>673</v>
      </c>
      <c r="B78" s="180" t="s">
        <v>674</v>
      </c>
      <c r="C78" s="155">
        <v>72</v>
      </c>
      <c r="D78" s="155">
        <v>72</v>
      </c>
      <c r="E78" s="155">
        <v>72</v>
      </c>
      <c r="F78" s="142"/>
    </row>
    <row r="79" spans="1:174" s="153" customFormat="1" ht="33">
      <c r="A79" s="154" t="s">
        <v>675</v>
      </c>
      <c r="B79" s="157" t="s">
        <v>676</v>
      </c>
      <c r="C79" s="155">
        <f>C80</f>
        <v>1205.4</v>
      </c>
      <c r="D79" s="155">
        <f>D80</f>
        <v>1227.4</v>
      </c>
      <c r="E79" s="155">
        <f>E80</f>
        <v>1257.4</v>
      </c>
      <c r="F79" s="151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2"/>
      <c r="BT79" s="152"/>
      <c r="BU79" s="152"/>
      <c r="BV79" s="152"/>
      <c r="BW79" s="152"/>
      <c r="BX79" s="152"/>
      <c r="BY79" s="152"/>
      <c r="BZ79" s="152"/>
      <c r="CA79" s="152"/>
      <c r="CB79" s="152"/>
      <c r="CC79" s="152"/>
      <c r="CD79" s="152"/>
      <c r="CE79" s="152"/>
      <c r="CF79" s="152"/>
      <c r="CG79" s="152"/>
      <c r="CH79" s="152"/>
      <c r="CI79" s="152"/>
      <c r="CJ79" s="152"/>
      <c r="CK79" s="152"/>
      <c r="CL79" s="152"/>
      <c r="CM79" s="152"/>
      <c r="CN79" s="152"/>
      <c r="CO79" s="152"/>
      <c r="CP79" s="152"/>
      <c r="CQ79" s="152"/>
      <c r="CR79" s="152"/>
      <c r="CS79" s="152"/>
      <c r="CT79" s="152"/>
      <c r="CU79" s="152"/>
      <c r="CV79" s="152"/>
      <c r="CW79" s="152"/>
      <c r="CX79" s="152"/>
      <c r="CY79" s="152"/>
      <c r="CZ79" s="152"/>
      <c r="DA79" s="152"/>
      <c r="DB79" s="152"/>
      <c r="DC79" s="152"/>
      <c r="DD79" s="152"/>
      <c r="DE79" s="152"/>
      <c r="DF79" s="152"/>
      <c r="DG79" s="152"/>
      <c r="DH79" s="152"/>
      <c r="DI79" s="152"/>
      <c r="DJ79" s="152"/>
      <c r="DK79" s="152"/>
      <c r="DL79" s="152"/>
      <c r="DM79" s="152"/>
      <c r="DN79" s="152"/>
      <c r="DO79" s="152"/>
      <c r="DP79" s="152"/>
      <c r="DQ79" s="152"/>
      <c r="DR79" s="152"/>
      <c r="DS79" s="152"/>
      <c r="DT79" s="152"/>
      <c r="DU79" s="152"/>
      <c r="DV79" s="152"/>
      <c r="DW79" s="152"/>
      <c r="DX79" s="152"/>
      <c r="DY79" s="152"/>
      <c r="DZ79" s="152"/>
      <c r="EA79" s="152"/>
      <c r="EB79" s="152"/>
      <c r="EC79" s="152"/>
      <c r="ED79" s="152"/>
      <c r="EE79" s="152"/>
      <c r="EF79" s="152"/>
      <c r="EG79" s="152"/>
      <c r="EH79" s="152"/>
      <c r="EI79" s="152"/>
      <c r="EJ79" s="152"/>
      <c r="EK79" s="152"/>
      <c r="EL79" s="152"/>
      <c r="EM79" s="152"/>
      <c r="EN79" s="152"/>
      <c r="EO79" s="152"/>
      <c r="EP79" s="152"/>
      <c r="EQ79" s="152"/>
      <c r="ER79" s="152"/>
      <c r="ES79" s="152"/>
      <c r="ET79" s="152"/>
      <c r="EU79" s="152"/>
      <c r="EV79" s="152"/>
      <c r="EW79" s="152"/>
      <c r="EX79" s="152"/>
      <c r="EY79" s="152"/>
      <c r="EZ79" s="152"/>
      <c r="FA79" s="152"/>
      <c r="FB79" s="152"/>
      <c r="FC79" s="152"/>
      <c r="FD79" s="152"/>
      <c r="FE79" s="152"/>
      <c r="FF79" s="152"/>
      <c r="FG79" s="152"/>
      <c r="FH79" s="152"/>
      <c r="FI79" s="152"/>
      <c r="FJ79" s="152"/>
      <c r="FK79" s="152"/>
      <c r="FL79" s="152"/>
      <c r="FM79" s="152"/>
      <c r="FN79" s="152"/>
      <c r="FO79" s="152"/>
      <c r="FP79" s="152"/>
      <c r="FQ79" s="152"/>
      <c r="FR79" s="152"/>
    </row>
    <row r="80" spans="1:6" ht="33">
      <c r="A80" s="154" t="s">
        <v>677</v>
      </c>
      <c r="B80" s="157" t="s">
        <v>678</v>
      </c>
      <c r="C80" s="155">
        <v>1205.4</v>
      </c>
      <c r="D80" s="155">
        <v>1227.4</v>
      </c>
      <c r="E80" s="155">
        <v>1257.4</v>
      </c>
      <c r="F80" s="161"/>
    </row>
    <row r="81" spans="1:6" ht="12.75">
      <c r="A81" s="146" t="s">
        <v>679</v>
      </c>
      <c r="B81" s="145" t="s">
        <v>680</v>
      </c>
      <c r="C81" s="147">
        <f>C82+C116</f>
        <v>316816.60000000003</v>
      </c>
      <c r="D81" s="147">
        <f>D82+D116</f>
        <v>269507.7</v>
      </c>
      <c r="E81" s="147">
        <f>E82+E116</f>
        <v>282589.1</v>
      </c>
      <c r="F81" s="161"/>
    </row>
    <row r="82" spans="1:6" ht="33">
      <c r="A82" s="171" t="s">
        <v>681</v>
      </c>
      <c r="B82" s="172" t="s">
        <v>682</v>
      </c>
      <c r="C82" s="147">
        <f>C83+C102+C85+C113</f>
        <v>308826.60000000003</v>
      </c>
      <c r="D82" s="147">
        <f>D83+D102+D85+D113</f>
        <v>269507.7</v>
      </c>
      <c r="E82" s="147">
        <f>E83+E102+E85+E113</f>
        <v>282589.1</v>
      </c>
      <c r="F82" s="161"/>
    </row>
    <row r="83" spans="1:6" ht="33">
      <c r="A83" s="171" t="s">
        <v>683</v>
      </c>
      <c r="B83" s="172" t="s">
        <v>684</v>
      </c>
      <c r="C83" s="147">
        <f>C84</f>
        <v>363.7</v>
      </c>
      <c r="D83" s="147">
        <f>D84</f>
        <v>2000</v>
      </c>
      <c r="E83" s="147">
        <f>E84</f>
        <v>15321</v>
      </c>
      <c r="F83" s="161"/>
    </row>
    <row r="84" spans="1:6" ht="33">
      <c r="A84" s="173" t="s">
        <v>685</v>
      </c>
      <c r="B84" s="182" t="s">
        <v>686</v>
      </c>
      <c r="C84" s="155">
        <v>363.7</v>
      </c>
      <c r="D84" s="155">
        <v>2000</v>
      </c>
      <c r="E84" s="155">
        <v>15321</v>
      </c>
      <c r="F84" s="161"/>
    </row>
    <row r="85" spans="1:6" ht="33">
      <c r="A85" s="174" t="s">
        <v>687</v>
      </c>
      <c r="B85" s="183" t="s">
        <v>688</v>
      </c>
      <c r="C85" s="147">
        <f>C89+C90+C93+C88+C92+C86+C87+C91</f>
        <v>39356.700000000004</v>
      </c>
      <c r="D85" s="147">
        <f aca="true" t="shared" si="4" ref="D85:E85">D89+D90+D93+D88+D92+D86+D87+D91</f>
        <v>0</v>
      </c>
      <c r="E85" s="147">
        <f t="shared" si="4"/>
        <v>0</v>
      </c>
      <c r="F85" s="161"/>
    </row>
    <row r="86" spans="1:6" ht="33">
      <c r="A86" s="197" t="s">
        <v>770</v>
      </c>
      <c r="B86" s="198" t="s">
        <v>771</v>
      </c>
      <c r="C86" s="199">
        <v>141.9</v>
      </c>
      <c r="D86" s="199">
        <v>0</v>
      </c>
      <c r="E86" s="199">
        <v>0</v>
      </c>
      <c r="F86" s="161"/>
    </row>
    <row r="87" spans="1:6" ht="33">
      <c r="A87" s="197" t="s">
        <v>772</v>
      </c>
      <c r="B87" s="198" t="s">
        <v>773</v>
      </c>
      <c r="C87" s="199">
        <v>448.3</v>
      </c>
      <c r="D87" s="199">
        <v>0</v>
      </c>
      <c r="E87" s="199">
        <v>0</v>
      </c>
      <c r="F87" s="161"/>
    </row>
    <row r="88" spans="1:6" ht="33">
      <c r="A88" s="175" t="s">
        <v>689</v>
      </c>
      <c r="B88" s="184" t="s">
        <v>690</v>
      </c>
      <c r="C88" s="155">
        <v>2478</v>
      </c>
      <c r="D88" s="155">
        <v>0</v>
      </c>
      <c r="E88" s="155">
        <v>0</v>
      </c>
      <c r="F88" s="161"/>
    </row>
    <row r="89" spans="1:6" ht="66">
      <c r="A89" s="175" t="s">
        <v>691</v>
      </c>
      <c r="B89" s="184" t="s">
        <v>692</v>
      </c>
      <c r="C89" s="155">
        <v>495.1</v>
      </c>
      <c r="D89" s="155">
        <v>0</v>
      </c>
      <c r="E89" s="155">
        <v>0</v>
      </c>
      <c r="F89" s="161"/>
    </row>
    <row r="90" spans="1:6" ht="66">
      <c r="A90" s="175" t="s">
        <v>693</v>
      </c>
      <c r="B90" s="184" t="s">
        <v>694</v>
      </c>
      <c r="C90" s="155">
        <v>579.4</v>
      </c>
      <c r="D90" s="155">
        <v>0</v>
      </c>
      <c r="E90" s="155">
        <v>0</v>
      </c>
      <c r="F90" s="161"/>
    </row>
    <row r="91" spans="1:6" ht="33">
      <c r="A91" s="197" t="s">
        <v>774</v>
      </c>
      <c r="B91" s="200" t="s">
        <v>775</v>
      </c>
      <c r="C91" s="199">
        <v>194.5</v>
      </c>
      <c r="D91" s="199">
        <v>0</v>
      </c>
      <c r="E91" s="199">
        <v>0</v>
      </c>
      <c r="F91" s="161"/>
    </row>
    <row r="92" spans="1:6" ht="66">
      <c r="A92" s="170" t="s">
        <v>695</v>
      </c>
      <c r="B92" s="184" t="s">
        <v>696</v>
      </c>
      <c r="C92" s="155">
        <v>21934.5</v>
      </c>
      <c r="D92" s="155">
        <v>0</v>
      </c>
      <c r="E92" s="155">
        <v>0</v>
      </c>
      <c r="F92" s="161"/>
    </row>
    <row r="93" spans="1:174" s="153" customFormat="1" ht="12.75">
      <c r="A93" s="176" t="s">
        <v>697</v>
      </c>
      <c r="B93" s="184" t="s">
        <v>698</v>
      </c>
      <c r="C93" s="155">
        <f>SUM(C94:C101)</f>
        <v>13085</v>
      </c>
      <c r="D93" s="155">
        <f aca="true" t="shared" si="5" ref="D93:E93">SUM(D94:D101)</f>
        <v>0</v>
      </c>
      <c r="E93" s="155">
        <f t="shared" si="5"/>
        <v>0</v>
      </c>
      <c r="F93" s="151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  <c r="AJ93" s="152"/>
      <c r="AK93" s="152"/>
      <c r="AL93" s="152"/>
      <c r="AM93" s="152"/>
      <c r="AN93" s="152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  <c r="BI93" s="152"/>
      <c r="BJ93" s="152"/>
      <c r="BK93" s="152"/>
      <c r="BL93" s="152"/>
      <c r="BM93" s="152"/>
      <c r="BN93" s="152"/>
      <c r="BO93" s="152"/>
      <c r="BP93" s="152"/>
      <c r="BQ93" s="152"/>
      <c r="BR93" s="152"/>
      <c r="BS93" s="152"/>
      <c r="BT93" s="152"/>
      <c r="BU93" s="152"/>
      <c r="BV93" s="152"/>
      <c r="BW93" s="152"/>
      <c r="BX93" s="152"/>
      <c r="BY93" s="152"/>
      <c r="BZ93" s="152"/>
      <c r="CA93" s="152"/>
      <c r="CB93" s="152"/>
      <c r="CC93" s="152"/>
      <c r="CD93" s="152"/>
      <c r="CE93" s="152"/>
      <c r="CF93" s="152"/>
      <c r="CG93" s="152"/>
      <c r="CH93" s="152"/>
      <c r="CI93" s="152"/>
      <c r="CJ93" s="152"/>
      <c r="CK93" s="152"/>
      <c r="CL93" s="152"/>
      <c r="CM93" s="152"/>
      <c r="CN93" s="152"/>
      <c r="CO93" s="152"/>
      <c r="CP93" s="152"/>
      <c r="CQ93" s="152"/>
      <c r="CR93" s="152"/>
      <c r="CS93" s="152"/>
      <c r="CT93" s="152"/>
      <c r="CU93" s="152"/>
      <c r="CV93" s="152"/>
      <c r="CW93" s="152"/>
      <c r="CX93" s="152"/>
      <c r="CY93" s="152"/>
      <c r="CZ93" s="152"/>
      <c r="DA93" s="152"/>
      <c r="DB93" s="152"/>
      <c r="DC93" s="152"/>
      <c r="DD93" s="152"/>
      <c r="DE93" s="152"/>
      <c r="DF93" s="152"/>
      <c r="DG93" s="152"/>
      <c r="DH93" s="152"/>
      <c r="DI93" s="152"/>
      <c r="DJ93" s="152"/>
      <c r="DK93" s="152"/>
      <c r="DL93" s="152"/>
      <c r="DM93" s="152"/>
      <c r="DN93" s="152"/>
      <c r="DO93" s="152"/>
      <c r="DP93" s="152"/>
      <c r="DQ93" s="152"/>
      <c r="DR93" s="152"/>
      <c r="DS93" s="152"/>
      <c r="DT93" s="152"/>
      <c r="DU93" s="152"/>
      <c r="DV93" s="152"/>
      <c r="DW93" s="152"/>
      <c r="DX93" s="152"/>
      <c r="DY93" s="152"/>
      <c r="DZ93" s="152"/>
      <c r="EA93" s="152"/>
      <c r="EB93" s="152"/>
      <c r="EC93" s="152"/>
      <c r="ED93" s="152"/>
      <c r="EE93" s="152"/>
      <c r="EF93" s="152"/>
      <c r="EG93" s="152"/>
      <c r="EH93" s="152"/>
      <c r="EI93" s="152"/>
      <c r="EJ93" s="152"/>
      <c r="EK93" s="152"/>
      <c r="EL93" s="152"/>
      <c r="EM93" s="152"/>
      <c r="EN93" s="152"/>
      <c r="EO93" s="152"/>
      <c r="EP93" s="152"/>
      <c r="EQ93" s="152"/>
      <c r="ER93" s="152"/>
      <c r="ES93" s="152"/>
      <c r="ET93" s="152"/>
      <c r="EU93" s="152"/>
      <c r="EV93" s="152"/>
      <c r="EW93" s="152"/>
      <c r="EX93" s="152"/>
      <c r="EY93" s="152"/>
      <c r="EZ93" s="152"/>
      <c r="FA93" s="152"/>
      <c r="FB93" s="152"/>
      <c r="FC93" s="152"/>
      <c r="FD93" s="152"/>
      <c r="FE93" s="152"/>
      <c r="FF93" s="152"/>
      <c r="FG93" s="152"/>
      <c r="FH93" s="152"/>
      <c r="FI93" s="152"/>
      <c r="FJ93" s="152"/>
      <c r="FK93" s="152"/>
      <c r="FL93" s="152"/>
      <c r="FM93" s="152"/>
      <c r="FN93" s="152"/>
      <c r="FO93" s="152"/>
      <c r="FP93" s="152"/>
      <c r="FQ93" s="152"/>
      <c r="FR93" s="152"/>
    </row>
    <row r="94" spans="1:6" ht="33">
      <c r="A94" s="176" t="s">
        <v>699</v>
      </c>
      <c r="B94" s="182" t="s">
        <v>700</v>
      </c>
      <c r="C94" s="155">
        <v>4234</v>
      </c>
      <c r="D94" s="155">
        <v>0</v>
      </c>
      <c r="E94" s="155">
        <v>0</v>
      </c>
      <c r="F94" s="161"/>
    </row>
    <row r="95" spans="1:6" ht="12.75">
      <c r="A95" s="176" t="s">
        <v>699</v>
      </c>
      <c r="B95" s="185" t="s">
        <v>701</v>
      </c>
      <c r="C95" s="155">
        <v>2890.8</v>
      </c>
      <c r="D95" s="155">
        <v>0</v>
      </c>
      <c r="E95" s="155">
        <v>0</v>
      </c>
      <c r="F95" s="161"/>
    </row>
    <row r="96" spans="1:6" s="140" customFormat="1" ht="66">
      <c r="A96" s="176" t="s">
        <v>699</v>
      </c>
      <c r="B96" s="184" t="s">
        <v>702</v>
      </c>
      <c r="C96" s="155">
        <v>114.7</v>
      </c>
      <c r="D96" s="155">
        <v>0</v>
      </c>
      <c r="E96" s="155">
        <v>0</v>
      </c>
      <c r="F96" s="161"/>
    </row>
    <row r="97" spans="1:6" s="140" customFormat="1" ht="12.75">
      <c r="A97" s="176" t="s">
        <v>699</v>
      </c>
      <c r="B97" s="184" t="s">
        <v>513</v>
      </c>
      <c r="C97" s="155">
        <v>521.6</v>
      </c>
      <c r="D97" s="155">
        <v>0</v>
      </c>
      <c r="E97" s="155">
        <v>0</v>
      </c>
      <c r="F97" s="161"/>
    </row>
    <row r="98" spans="1:6" s="140" customFormat="1" ht="49.5">
      <c r="A98" s="176" t="s">
        <v>699</v>
      </c>
      <c r="B98" s="184" t="s">
        <v>703</v>
      </c>
      <c r="C98" s="155">
        <v>4369.4</v>
      </c>
      <c r="D98" s="155">
        <v>0</v>
      </c>
      <c r="E98" s="155">
        <v>0</v>
      </c>
      <c r="F98" s="161"/>
    </row>
    <row r="99" spans="1:6" s="140" customFormat="1" ht="33">
      <c r="A99" s="176" t="s">
        <v>699</v>
      </c>
      <c r="B99" s="184" t="s">
        <v>704</v>
      </c>
      <c r="C99" s="155">
        <v>742.3</v>
      </c>
      <c r="D99" s="155">
        <v>0</v>
      </c>
      <c r="E99" s="155">
        <v>0</v>
      </c>
      <c r="F99" s="161"/>
    </row>
    <row r="100" spans="1:6" ht="12.75">
      <c r="A100" s="176" t="s">
        <v>699</v>
      </c>
      <c r="B100" s="184" t="s">
        <v>705</v>
      </c>
      <c r="C100" s="155">
        <v>45.1</v>
      </c>
      <c r="D100" s="155">
        <v>0</v>
      </c>
      <c r="E100" s="155">
        <v>0</v>
      </c>
      <c r="F100" s="161"/>
    </row>
    <row r="101" spans="1:6" ht="49.5">
      <c r="A101" s="176" t="s">
        <v>699</v>
      </c>
      <c r="B101" s="184" t="s">
        <v>763</v>
      </c>
      <c r="C101" s="155">
        <v>167.1</v>
      </c>
      <c r="D101" s="155">
        <v>0</v>
      </c>
      <c r="E101" s="155">
        <v>0</v>
      </c>
      <c r="F101" s="161"/>
    </row>
    <row r="102" spans="1:6" ht="33">
      <c r="A102" s="171" t="s">
        <v>706</v>
      </c>
      <c r="B102" s="172" t="s">
        <v>707</v>
      </c>
      <c r="C102" s="147">
        <f>SUM(C103:C107)</f>
        <v>268918</v>
      </c>
      <c r="D102" s="147">
        <f>SUM(D103:D107)</f>
        <v>267507.7</v>
      </c>
      <c r="E102" s="147">
        <f>SUM(E103:E107)</f>
        <v>267268.1</v>
      </c>
      <c r="F102" s="161"/>
    </row>
    <row r="103" spans="1:6" ht="33">
      <c r="A103" s="177" t="s">
        <v>708</v>
      </c>
      <c r="B103" s="178" t="s">
        <v>709</v>
      </c>
      <c r="C103" s="155">
        <v>1404</v>
      </c>
      <c r="D103" s="155">
        <v>1393</v>
      </c>
      <c r="E103" s="155">
        <v>1393</v>
      </c>
      <c r="F103" s="161"/>
    </row>
    <row r="104" spans="1:6" ht="49.5">
      <c r="A104" s="176" t="s">
        <v>710</v>
      </c>
      <c r="B104" s="178" t="s">
        <v>711</v>
      </c>
      <c r="C104" s="155">
        <v>0</v>
      </c>
      <c r="D104" s="155">
        <v>0</v>
      </c>
      <c r="E104" s="155">
        <v>56</v>
      </c>
      <c r="F104" s="161"/>
    </row>
    <row r="105" spans="1:6" ht="66">
      <c r="A105" s="177" t="s">
        <v>712</v>
      </c>
      <c r="B105" s="178" t="s">
        <v>713</v>
      </c>
      <c r="C105" s="155">
        <v>5083.8</v>
      </c>
      <c r="D105" s="155">
        <v>5083.8</v>
      </c>
      <c r="E105" s="155">
        <v>5083.8</v>
      </c>
      <c r="F105" s="161"/>
    </row>
    <row r="106" spans="1:6" ht="49.5">
      <c r="A106" s="177" t="s">
        <v>714</v>
      </c>
      <c r="B106" s="178" t="s">
        <v>715</v>
      </c>
      <c r="C106" s="155">
        <v>6421.5</v>
      </c>
      <c r="D106" s="155">
        <v>4281</v>
      </c>
      <c r="E106" s="155">
        <v>4281</v>
      </c>
      <c r="F106" s="161"/>
    </row>
    <row r="107" spans="1:6" s="152" customFormat="1" ht="12.75">
      <c r="A107" s="177" t="s">
        <v>716</v>
      </c>
      <c r="B107" s="178" t="s">
        <v>717</v>
      </c>
      <c r="C107" s="155">
        <f>SUM(C108:C112)</f>
        <v>256008.69999999998</v>
      </c>
      <c r="D107" s="155">
        <f>SUM(D108:D112)</f>
        <v>256749.9</v>
      </c>
      <c r="E107" s="155">
        <f>SUM(E108:E112)</f>
        <v>256454.3</v>
      </c>
      <c r="F107" s="151"/>
    </row>
    <row r="108" spans="1:6" ht="66">
      <c r="A108" s="177" t="s">
        <v>718</v>
      </c>
      <c r="B108" s="178" t="s">
        <v>719</v>
      </c>
      <c r="C108" s="155">
        <v>170210</v>
      </c>
      <c r="D108" s="155">
        <v>170210</v>
      </c>
      <c r="E108" s="155">
        <v>170210</v>
      </c>
      <c r="F108" s="161"/>
    </row>
    <row r="109" spans="1:6" ht="49.5">
      <c r="A109" s="177" t="s">
        <v>718</v>
      </c>
      <c r="B109" s="178" t="s">
        <v>720</v>
      </c>
      <c r="C109" s="155">
        <v>84922</v>
      </c>
      <c r="D109" s="155">
        <v>84922</v>
      </c>
      <c r="E109" s="155">
        <v>84922</v>
      </c>
      <c r="F109" s="161"/>
    </row>
    <row r="110" spans="1:5" ht="49.5">
      <c r="A110" s="177" t="s">
        <v>718</v>
      </c>
      <c r="B110" s="178" t="s">
        <v>721</v>
      </c>
      <c r="C110" s="155">
        <v>623.4</v>
      </c>
      <c r="D110" s="155">
        <v>623.4</v>
      </c>
      <c r="E110" s="155">
        <v>623.4</v>
      </c>
    </row>
    <row r="111" spans="1:5" ht="66">
      <c r="A111" s="177" t="s">
        <v>718</v>
      </c>
      <c r="B111" s="178" t="s">
        <v>722</v>
      </c>
      <c r="C111" s="155">
        <v>253.3</v>
      </c>
      <c r="D111" s="155">
        <v>253.3</v>
      </c>
      <c r="E111" s="155">
        <v>253.3</v>
      </c>
    </row>
    <row r="112" spans="1:5" ht="66">
      <c r="A112" s="177" t="s">
        <v>718</v>
      </c>
      <c r="B112" s="178" t="s">
        <v>723</v>
      </c>
      <c r="C112" s="155">
        <v>0</v>
      </c>
      <c r="D112" s="155">
        <v>741.2</v>
      </c>
      <c r="E112" s="155">
        <v>445.6</v>
      </c>
    </row>
    <row r="113" spans="1:5" ht="12.75">
      <c r="A113" s="179" t="s">
        <v>724</v>
      </c>
      <c r="B113" s="172" t="s">
        <v>725</v>
      </c>
      <c r="C113" s="147">
        <f>C114</f>
        <v>188.2</v>
      </c>
      <c r="D113" s="147">
        <f>D115</f>
        <v>0</v>
      </c>
      <c r="E113" s="147">
        <f>E115</f>
        <v>0</v>
      </c>
    </row>
    <row r="114" spans="1:5" s="152" customFormat="1" ht="12.75">
      <c r="A114" s="176" t="s">
        <v>726</v>
      </c>
      <c r="B114" s="182" t="s">
        <v>727</v>
      </c>
      <c r="C114" s="155">
        <f>C115</f>
        <v>188.2</v>
      </c>
      <c r="D114" s="155">
        <f>D115</f>
        <v>0</v>
      </c>
      <c r="E114" s="155">
        <f>E115</f>
        <v>0</v>
      </c>
    </row>
    <row r="115" spans="1:5" ht="33">
      <c r="A115" s="177" t="s">
        <v>728</v>
      </c>
      <c r="B115" s="182" t="s">
        <v>729</v>
      </c>
      <c r="C115" s="155">
        <v>188.2</v>
      </c>
      <c r="D115" s="155">
        <v>0</v>
      </c>
      <c r="E115" s="155">
        <v>0</v>
      </c>
    </row>
    <row r="116" spans="1:5" ht="12.75">
      <c r="A116" s="171" t="s">
        <v>730</v>
      </c>
      <c r="B116" s="172" t="s">
        <v>731</v>
      </c>
      <c r="C116" s="147">
        <f>C117</f>
        <v>7990</v>
      </c>
      <c r="D116" s="147">
        <f>D117</f>
        <v>0</v>
      </c>
      <c r="E116" s="147">
        <f>E117</f>
        <v>0</v>
      </c>
    </row>
    <row r="117" spans="1:5" s="152" customFormat="1" ht="12.75">
      <c r="A117" s="177" t="s">
        <v>732</v>
      </c>
      <c r="B117" s="178" t="s">
        <v>733</v>
      </c>
      <c r="C117" s="155">
        <f>SUM(C118:C119)</f>
        <v>7990</v>
      </c>
      <c r="D117" s="155">
        <f>SUM(D118:D119)</f>
        <v>0</v>
      </c>
      <c r="E117" s="155">
        <f>SUM(E118:E119)</f>
        <v>0</v>
      </c>
    </row>
    <row r="118" spans="1:5" ht="66">
      <c r="A118" s="177" t="s">
        <v>734</v>
      </c>
      <c r="B118" s="178" t="s">
        <v>735</v>
      </c>
      <c r="C118" s="155">
        <v>400</v>
      </c>
      <c r="D118" s="155">
        <v>0</v>
      </c>
      <c r="E118" s="155">
        <v>0</v>
      </c>
    </row>
    <row r="119" spans="1:5" ht="12.75">
      <c r="A119" s="177" t="s">
        <v>736</v>
      </c>
      <c r="B119" s="178" t="s">
        <v>737</v>
      </c>
      <c r="C119" s="155">
        <v>7590</v>
      </c>
      <c r="D119" s="155">
        <v>0</v>
      </c>
      <c r="E119" s="155">
        <v>0</v>
      </c>
    </row>
    <row r="120" spans="1:5" ht="12.75">
      <c r="A120" s="146"/>
      <c r="B120" s="145" t="s">
        <v>63</v>
      </c>
      <c r="C120" s="147">
        <f>C9+C81</f>
        <v>661056.0000000001</v>
      </c>
      <c r="D120" s="147">
        <f>D9+D81</f>
        <v>554620.6000000001</v>
      </c>
      <c r="E120" s="147">
        <f>E9+E81</f>
        <v>565151.6000000001</v>
      </c>
    </row>
    <row r="121" spans="1:5" ht="12.75">
      <c r="A121" s="138"/>
      <c r="B121" s="139"/>
      <c r="C121" s="161"/>
      <c r="D121" s="161"/>
      <c r="E121" s="161"/>
    </row>
    <row r="122" spans="1:2" ht="12.75">
      <c r="A122" s="138"/>
      <c r="B122" s="139"/>
    </row>
    <row r="123" spans="1:2" ht="12.75">
      <c r="A123" s="138"/>
      <c r="B123" s="139"/>
    </row>
    <row r="124" spans="1:3" ht="12.75">
      <c r="A124" s="138"/>
      <c r="B124" s="139"/>
      <c r="C124" s="192"/>
    </row>
    <row r="125" spans="1:22" s="142" customFormat="1" ht="12.75">
      <c r="A125" s="138"/>
      <c r="B125" s="139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</row>
    <row r="126" spans="1:22" s="142" customFormat="1" ht="12.75">
      <c r="A126" s="138"/>
      <c r="B126" s="139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</row>
    <row r="127" spans="1:22" s="142" customFormat="1" ht="12.75">
      <c r="A127" s="138"/>
      <c r="B127" s="139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</row>
    <row r="128" spans="1:22" s="142" customFormat="1" ht="12.75">
      <c r="A128" s="138"/>
      <c r="B128" s="139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</row>
    <row r="129" spans="1:22" s="142" customFormat="1" ht="12.75">
      <c r="A129" s="138"/>
      <c r="B129" s="139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</row>
    <row r="130" spans="1:22" s="142" customFormat="1" ht="12.75">
      <c r="A130" s="138"/>
      <c r="B130" s="139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</row>
    <row r="131" spans="1:22" s="142" customFormat="1" ht="12.75">
      <c r="A131" s="138"/>
      <c r="B131" s="139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40"/>
      <c r="U131" s="140"/>
      <c r="V131" s="140"/>
    </row>
    <row r="132" spans="1:22" s="142" customFormat="1" ht="12.75">
      <c r="A132" s="138"/>
      <c r="B132" s="139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</row>
    <row r="133" spans="1:22" s="142" customFormat="1" ht="12.75">
      <c r="A133" s="138"/>
      <c r="B133" s="139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40"/>
      <c r="U133" s="140"/>
      <c r="V133" s="140"/>
    </row>
    <row r="134" spans="1:22" s="142" customFormat="1" ht="12.75">
      <c r="A134" s="138"/>
      <c r="B134" s="139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</row>
    <row r="135" spans="1:22" s="142" customFormat="1" ht="12.75">
      <c r="A135" s="138"/>
      <c r="B135" s="139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40"/>
      <c r="U135" s="140"/>
      <c r="V135" s="140"/>
    </row>
    <row r="136" spans="1:22" s="142" customFormat="1" ht="12.75">
      <c r="A136" s="138"/>
      <c r="B136" s="139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</row>
    <row r="137" spans="1:22" s="142" customFormat="1" ht="12.75">
      <c r="A137" s="138"/>
      <c r="B137" s="139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</row>
    <row r="138" spans="1:22" s="142" customFormat="1" ht="12.75">
      <c r="A138" s="138"/>
      <c r="B138" s="139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</row>
    <row r="139" spans="1:22" s="142" customFormat="1" ht="12.75">
      <c r="A139" s="138"/>
      <c r="B139" s="139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</row>
    <row r="140" spans="1:22" s="142" customFormat="1" ht="12.75">
      <c r="A140" s="138"/>
      <c r="B140" s="139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</row>
    <row r="141" spans="1:22" s="142" customFormat="1" ht="12.75">
      <c r="A141" s="138"/>
      <c r="B141" s="139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</row>
    <row r="142" spans="1:22" s="142" customFormat="1" ht="12.75">
      <c r="A142" s="138"/>
      <c r="B142" s="139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</row>
    <row r="143" spans="1:22" s="142" customFormat="1" ht="12.75">
      <c r="A143" s="138"/>
      <c r="B143" s="139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140"/>
      <c r="U143" s="140"/>
      <c r="V143" s="140"/>
    </row>
    <row r="144" spans="1:22" s="142" customFormat="1" ht="12.75">
      <c r="A144" s="138"/>
      <c r="B144" s="139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</row>
    <row r="145" spans="1:22" s="142" customFormat="1" ht="12.75">
      <c r="A145" s="138"/>
      <c r="B145" s="139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</row>
    <row r="146" spans="1:22" s="142" customFormat="1" ht="12.75">
      <c r="A146" s="138"/>
      <c r="B146" s="139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</row>
    <row r="147" spans="1:22" s="142" customFormat="1" ht="12.75">
      <c r="A147" s="138"/>
      <c r="B147" s="139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</row>
    <row r="148" spans="1:22" s="142" customFormat="1" ht="12.75">
      <c r="A148" s="138"/>
      <c r="B148" s="139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</row>
    <row r="149" spans="1:22" s="142" customFormat="1" ht="12.75">
      <c r="A149" s="138"/>
      <c r="B149" s="139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</row>
    <row r="150" spans="1:22" s="142" customFormat="1" ht="12.75">
      <c r="A150" s="138"/>
      <c r="B150" s="139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</row>
    <row r="151" spans="1:22" s="142" customFormat="1" ht="12.75">
      <c r="A151" s="138"/>
      <c r="B151" s="139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</row>
    <row r="152" spans="1:22" s="142" customFormat="1" ht="12.75">
      <c r="A152" s="138"/>
      <c r="B152" s="139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</row>
    <row r="153" spans="1:22" s="142" customFormat="1" ht="12.75">
      <c r="A153" s="138"/>
      <c r="B153" s="139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</row>
    <row r="154" spans="1:22" s="142" customFormat="1" ht="12.75">
      <c r="A154" s="138"/>
      <c r="B154" s="139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</row>
    <row r="155" spans="1:22" s="142" customFormat="1" ht="12.75">
      <c r="A155" s="138"/>
      <c r="B155" s="139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</row>
    <row r="156" spans="1:22" s="142" customFormat="1" ht="12.75">
      <c r="A156" s="138"/>
      <c r="B156" s="139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</row>
    <row r="157" spans="1:22" s="142" customFormat="1" ht="12.75">
      <c r="A157" s="138"/>
      <c r="B157" s="139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</row>
    <row r="158" spans="1:22" s="142" customFormat="1" ht="12.75">
      <c r="A158" s="138"/>
      <c r="B158" s="139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</row>
    <row r="159" spans="1:22" s="142" customFormat="1" ht="12.75">
      <c r="A159" s="138"/>
      <c r="B159" s="139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</row>
    <row r="160" spans="1:22" s="142" customFormat="1" ht="12.75">
      <c r="A160" s="138"/>
      <c r="B160" s="139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</row>
    <row r="161" spans="1:22" s="142" customFormat="1" ht="12.75">
      <c r="A161" s="138"/>
      <c r="B161" s="139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</row>
    <row r="162" spans="1:22" s="142" customFormat="1" ht="12.75">
      <c r="A162" s="138"/>
      <c r="B162" s="139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140"/>
      <c r="U162" s="140"/>
      <c r="V162" s="140"/>
    </row>
    <row r="163" spans="1:22" s="142" customFormat="1" ht="12.75">
      <c r="A163" s="138"/>
      <c r="B163" s="139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140"/>
      <c r="U163" s="140"/>
      <c r="V163" s="140"/>
    </row>
    <row r="164" spans="1:22" s="142" customFormat="1" ht="12.75">
      <c r="A164" s="138"/>
      <c r="B164" s="139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</row>
    <row r="165" spans="1:22" s="142" customFormat="1" ht="12.75">
      <c r="A165" s="138"/>
      <c r="B165" s="139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</row>
    <row r="166" spans="1:22" s="142" customFormat="1" ht="12.75">
      <c r="A166" s="138"/>
      <c r="B166" s="139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140"/>
      <c r="U166" s="140"/>
      <c r="V166" s="140"/>
    </row>
    <row r="167" spans="1:22" s="142" customFormat="1" ht="12.75">
      <c r="A167" s="138"/>
      <c r="B167" s="139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140"/>
      <c r="U167" s="140"/>
      <c r="V167" s="140"/>
    </row>
    <row r="168" spans="1:22" s="142" customFormat="1" ht="12.75">
      <c r="A168" s="138"/>
      <c r="B168" s="139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</row>
    <row r="169" spans="1:22" s="142" customFormat="1" ht="12.75">
      <c r="A169" s="138"/>
      <c r="B169" s="139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140"/>
      <c r="U169" s="140"/>
      <c r="V169" s="140"/>
    </row>
    <row r="170" spans="1:22" s="142" customFormat="1" ht="12.75">
      <c r="A170" s="138"/>
      <c r="B170" s="139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140"/>
      <c r="U170" s="140"/>
      <c r="V170" s="140"/>
    </row>
    <row r="171" spans="1:22" s="142" customFormat="1" ht="12.75">
      <c r="A171" s="138"/>
      <c r="B171" s="139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140"/>
      <c r="U171" s="140"/>
      <c r="V171" s="140"/>
    </row>
    <row r="172" spans="1:22" s="142" customFormat="1" ht="12.75">
      <c r="A172" s="138"/>
      <c r="B172" s="139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</row>
    <row r="173" spans="1:22" s="142" customFormat="1" ht="12.75">
      <c r="A173" s="138"/>
      <c r="B173" s="139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140"/>
      <c r="U173" s="140"/>
      <c r="V173" s="140"/>
    </row>
    <row r="174" spans="1:22" s="142" customFormat="1" ht="12.75">
      <c r="A174" s="138"/>
      <c r="B174" s="139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140"/>
      <c r="U174" s="140"/>
      <c r="V174" s="140"/>
    </row>
    <row r="175" spans="1:22" s="142" customFormat="1" ht="12.75">
      <c r="A175" s="138"/>
      <c r="B175" s="139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</row>
    <row r="176" spans="1:22" s="142" customFormat="1" ht="12.75">
      <c r="A176" s="138"/>
      <c r="B176" s="139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140"/>
      <c r="U176" s="140"/>
      <c r="V176" s="140"/>
    </row>
    <row r="177" spans="1:22" s="142" customFormat="1" ht="12.75">
      <c r="A177" s="138"/>
      <c r="B177" s="139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140"/>
      <c r="U177" s="140"/>
      <c r="V177" s="140"/>
    </row>
    <row r="178" spans="1:22" s="142" customFormat="1" ht="12.75">
      <c r="A178" s="138"/>
      <c r="B178" s="139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</row>
    <row r="179" spans="1:22" s="142" customFormat="1" ht="12.75">
      <c r="A179" s="138"/>
      <c r="B179" s="139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140"/>
      <c r="U179" s="140"/>
      <c r="V179" s="140"/>
    </row>
    <row r="180" spans="1:22" s="142" customFormat="1" ht="12.75">
      <c r="A180" s="138"/>
      <c r="B180" s="139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</row>
    <row r="181" spans="1:22" s="142" customFormat="1" ht="12.75">
      <c r="A181" s="138"/>
      <c r="B181" s="139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</row>
    <row r="182" spans="1:22" s="142" customFormat="1" ht="12.75">
      <c r="A182" s="138"/>
      <c r="B182" s="139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</row>
    <row r="183" spans="1:22" s="142" customFormat="1" ht="12.75">
      <c r="A183" s="138"/>
      <c r="B183" s="139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140"/>
      <c r="U183" s="140"/>
      <c r="V183" s="140"/>
    </row>
    <row r="184" spans="1:22" s="142" customFormat="1" ht="12.75">
      <c r="A184" s="138"/>
      <c r="B184" s="139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</row>
    <row r="185" spans="1:22" s="142" customFormat="1" ht="12.75">
      <c r="A185" s="138"/>
      <c r="B185" s="139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140"/>
      <c r="U185" s="140"/>
      <c r="V185" s="140"/>
    </row>
    <row r="186" spans="1:22" s="142" customFormat="1" ht="12.75">
      <c r="A186" s="138"/>
      <c r="B186" s="139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140"/>
      <c r="U186" s="140"/>
      <c r="V186" s="140"/>
    </row>
    <row r="187" spans="1:22" s="142" customFormat="1" ht="12.75">
      <c r="A187" s="138"/>
      <c r="B187" s="139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140"/>
      <c r="U187" s="140"/>
      <c r="V187" s="140"/>
    </row>
    <row r="188" spans="1:22" s="142" customFormat="1" ht="12.75">
      <c r="A188" s="138"/>
      <c r="B188" s="139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140"/>
      <c r="U188" s="140"/>
      <c r="V188" s="140"/>
    </row>
    <row r="189" spans="1:22" s="142" customFormat="1" ht="12.75">
      <c r="A189" s="138"/>
      <c r="B189" s="139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140"/>
      <c r="U189" s="140"/>
      <c r="V189" s="140"/>
    </row>
    <row r="190" spans="1:22" s="142" customFormat="1" ht="12.75">
      <c r="A190" s="138"/>
      <c r="B190" s="139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</row>
    <row r="191" spans="1:22" s="142" customFormat="1" ht="12.75">
      <c r="A191" s="138"/>
      <c r="B191" s="139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140"/>
      <c r="U191" s="140"/>
      <c r="V191" s="140"/>
    </row>
    <row r="192" spans="1:22" s="142" customFormat="1" ht="12.75">
      <c r="A192" s="138"/>
      <c r="B192" s="139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</row>
    <row r="193" spans="1:22" s="142" customFormat="1" ht="12.75">
      <c r="A193" s="138"/>
      <c r="B193" s="139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140"/>
      <c r="U193" s="140"/>
      <c r="V193" s="140"/>
    </row>
    <row r="194" spans="1:22" s="142" customFormat="1" ht="12.75">
      <c r="A194" s="138"/>
      <c r="B194" s="139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140"/>
      <c r="U194" s="140"/>
      <c r="V194" s="140"/>
    </row>
    <row r="195" spans="1:22" s="142" customFormat="1" ht="12.75">
      <c r="A195" s="138"/>
      <c r="B195" s="139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140"/>
      <c r="U195" s="140"/>
      <c r="V195" s="140"/>
    </row>
    <row r="196" spans="1:22" s="142" customFormat="1" ht="12.75">
      <c r="A196" s="138"/>
      <c r="B196" s="139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</row>
    <row r="197" spans="1:22" s="142" customFormat="1" ht="12.75">
      <c r="A197" s="138"/>
      <c r="B197" s="139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140"/>
      <c r="U197" s="140"/>
      <c r="V197" s="140"/>
    </row>
    <row r="198" spans="1:22" s="142" customFormat="1" ht="12.75">
      <c r="A198" s="138"/>
      <c r="B198" s="139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140"/>
      <c r="U198" s="140"/>
      <c r="V198" s="140"/>
    </row>
    <row r="199" spans="1:22" s="142" customFormat="1" ht="12.75">
      <c r="A199" s="138"/>
      <c r="B199" s="139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140"/>
      <c r="U199" s="140"/>
      <c r="V199" s="140"/>
    </row>
    <row r="200" spans="1:22" s="142" customFormat="1" ht="12.75">
      <c r="A200" s="138"/>
      <c r="B200" s="139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140"/>
      <c r="U200" s="140"/>
      <c r="V200" s="140"/>
    </row>
    <row r="201" spans="1:22" s="142" customFormat="1" ht="12.75">
      <c r="A201" s="138"/>
      <c r="B201" s="139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</row>
    <row r="202" spans="1:22" s="142" customFormat="1" ht="12.75">
      <c r="A202" s="138"/>
      <c r="B202" s="139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140"/>
      <c r="U202" s="140"/>
      <c r="V202" s="140"/>
    </row>
    <row r="203" spans="1:22" s="142" customFormat="1" ht="12.75">
      <c r="A203" s="138"/>
      <c r="B203" s="139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140"/>
      <c r="U203" s="140"/>
      <c r="V203" s="140"/>
    </row>
    <row r="204" spans="1:22" s="142" customFormat="1" ht="12.75">
      <c r="A204" s="138"/>
      <c r="B204" s="139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140"/>
      <c r="U204" s="140"/>
      <c r="V204" s="140"/>
    </row>
    <row r="205" spans="1:22" s="142" customFormat="1" ht="12.75">
      <c r="A205" s="138"/>
      <c r="B205" s="139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140"/>
      <c r="U205" s="140"/>
      <c r="V205" s="140"/>
    </row>
    <row r="206" spans="1:22" s="142" customFormat="1" ht="12.75">
      <c r="A206" s="138"/>
      <c r="B206" s="139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</row>
    <row r="207" spans="1:22" s="142" customFormat="1" ht="12.75">
      <c r="A207" s="138"/>
      <c r="B207" s="139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140"/>
      <c r="U207" s="140"/>
      <c r="V207" s="140"/>
    </row>
    <row r="208" spans="1:22" s="142" customFormat="1" ht="12.75">
      <c r="A208" s="138"/>
      <c r="B208" s="139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140"/>
      <c r="U208" s="140"/>
      <c r="V208" s="140"/>
    </row>
    <row r="209" spans="1:22" s="142" customFormat="1" ht="12.75">
      <c r="A209" s="138"/>
      <c r="B209" s="139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140"/>
      <c r="U209" s="140"/>
      <c r="V209" s="140"/>
    </row>
    <row r="210" spans="1:22" s="142" customFormat="1" ht="12.75">
      <c r="A210" s="138"/>
      <c r="B210" s="139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140"/>
      <c r="U210" s="140"/>
      <c r="V210" s="140"/>
    </row>
    <row r="211" spans="1:22" s="142" customFormat="1" ht="12.75">
      <c r="A211" s="138"/>
      <c r="B211" s="139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140"/>
      <c r="U211" s="140"/>
      <c r="V211" s="140"/>
    </row>
    <row r="212" spans="1:22" s="142" customFormat="1" ht="12.75">
      <c r="A212" s="138"/>
      <c r="B212" s="139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140"/>
      <c r="U212" s="140"/>
      <c r="V212" s="140"/>
    </row>
    <row r="213" spans="1:22" s="142" customFormat="1" ht="12.75">
      <c r="A213" s="138"/>
      <c r="B213" s="139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140"/>
      <c r="U213" s="140"/>
      <c r="V213" s="140"/>
    </row>
    <row r="214" spans="1:22" s="142" customFormat="1" ht="12.75">
      <c r="A214" s="138"/>
      <c r="B214" s="139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140"/>
      <c r="U214" s="140"/>
      <c r="V214" s="140"/>
    </row>
    <row r="215" spans="1:22" s="142" customFormat="1" ht="12.75">
      <c r="A215" s="138"/>
      <c r="B215" s="139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140"/>
      <c r="U215" s="140"/>
      <c r="V215" s="140"/>
    </row>
    <row r="216" spans="1:22" s="142" customFormat="1" ht="12.75">
      <c r="A216" s="138"/>
      <c r="B216" s="139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140"/>
      <c r="U216" s="140"/>
      <c r="V216" s="140"/>
    </row>
    <row r="217" spans="1:22" s="142" customFormat="1" ht="12.75">
      <c r="A217" s="138"/>
      <c r="B217" s="139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140"/>
      <c r="U217" s="140"/>
      <c r="V217" s="140"/>
    </row>
    <row r="218" spans="1:22" s="142" customFormat="1" ht="12.75">
      <c r="A218" s="138"/>
      <c r="B218" s="139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140"/>
      <c r="U218" s="140"/>
      <c r="V218" s="140"/>
    </row>
    <row r="219" spans="1:22" s="142" customFormat="1" ht="12.75">
      <c r="A219" s="138"/>
      <c r="B219" s="139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140"/>
      <c r="U219" s="140"/>
      <c r="V219" s="140"/>
    </row>
    <row r="220" spans="1:22" s="142" customFormat="1" ht="12.75">
      <c r="A220" s="138"/>
      <c r="B220" s="139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140"/>
      <c r="U220" s="140"/>
      <c r="V220" s="140"/>
    </row>
    <row r="221" spans="1:22" s="142" customFormat="1" ht="12.75">
      <c r="A221" s="138"/>
      <c r="B221" s="139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140"/>
      <c r="U221" s="140"/>
      <c r="V221" s="140"/>
    </row>
    <row r="222" spans="1:22" s="142" customFormat="1" ht="12.75">
      <c r="A222" s="138"/>
      <c r="B222" s="139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140"/>
      <c r="U222" s="140"/>
      <c r="V222" s="140"/>
    </row>
    <row r="223" spans="1:22" s="142" customFormat="1" ht="12.75">
      <c r="A223" s="138"/>
      <c r="B223" s="139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140"/>
      <c r="U223" s="140"/>
      <c r="V223" s="140"/>
    </row>
    <row r="224" spans="1:22" s="142" customFormat="1" ht="12.75">
      <c r="A224" s="138"/>
      <c r="B224" s="139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140"/>
      <c r="U224" s="140"/>
      <c r="V224" s="140"/>
    </row>
    <row r="225" spans="1:22" s="142" customFormat="1" ht="12.75">
      <c r="A225" s="138"/>
      <c r="B225" s="139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140"/>
      <c r="U225" s="140"/>
      <c r="V225" s="140"/>
    </row>
    <row r="226" spans="1:22" s="142" customFormat="1" ht="12.75">
      <c r="A226" s="138"/>
      <c r="B226" s="139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140"/>
      <c r="U226" s="140"/>
      <c r="V226" s="140"/>
    </row>
    <row r="227" spans="1:22" s="142" customFormat="1" ht="12.75">
      <c r="A227" s="138"/>
      <c r="B227" s="139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140"/>
      <c r="U227" s="140"/>
      <c r="V227" s="140"/>
    </row>
    <row r="228" spans="1:22" s="142" customFormat="1" ht="12.75">
      <c r="A228" s="138"/>
      <c r="B228" s="139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140"/>
      <c r="U228" s="140"/>
      <c r="V228" s="140"/>
    </row>
    <row r="229" spans="1:22" s="142" customFormat="1" ht="12.75">
      <c r="A229" s="138"/>
      <c r="B229" s="139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140"/>
      <c r="U229" s="140"/>
      <c r="V229" s="140"/>
    </row>
    <row r="230" spans="1:22" s="142" customFormat="1" ht="12.75">
      <c r="A230" s="138"/>
      <c r="B230" s="139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140"/>
      <c r="U230" s="140"/>
      <c r="V230" s="140"/>
    </row>
    <row r="231" spans="1:22" s="142" customFormat="1" ht="12.75">
      <c r="A231" s="138"/>
      <c r="B231" s="139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140"/>
      <c r="U231" s="140"/>
      <c r="V231" s="140"/>
    </row>
    <row r="232" spans="1:22" s="142" customFormat="1" ht="12.75">
      <c r="A232" s="138"/>
      <c r="B232" s="139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140"/>
      <c r="U232" s="140"/>
      <c r="V232" s="140"/>
    </row>
    <row r="233" spans="1:22" s="142" customFormat="1" ht="12.75">
      <c r="A233" s="138"/>
      <c r="B233" s="139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</row>
    <row r="234" spans="1:22" s="142" customFormat="1" ht="12.75">
      <c r="A234" s="138"/>
      <c r="B234" s="139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140"/>
      <c r="U234" s="140"/>
      <c r="V234" s="140"/>
    </row>
    <row r="235" spans="1:22" s="142" customFormat="1" ht="12.75">
      <c r="A235" s="138"/>
      <c r="B235" s="139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140"/>
      <c r="U235" s="140"/>
      <c r="V235" s="140"/>
    </row>
    <row r="236" spans="1:22" s="142" customFormat="1" ht="12.75">
      <c r="A236" s="138"/>
      <c r="B236" s="139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140"/>
      <c r="U236" s="140"/>
      <c r="V236" s="140"/>
    </row>
    <row r="237" spans="1:22" s="142" customFormat="1" ht="12.75">
      <c r="A237" s="138"/>
      <c r="B237" s="139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140"/>
      <c r="U237" s="140"/>
      <c r="V237" s="140"/>
    </row>
    <row r="238" spans="1:22" s="142" customFormat="1" ht="12.75">
      <c r="A238" s="138"/>
      <c r="B238" s="139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140"/>
      <c r="U238" s="140"/>
      <c r="V238" s="140"/>
    </row>
    <row r="239" spans="1:2" ht="12.75">
      <c r="A239" s="138"/>
      <c r="B239" s="139"/>
    </row>
    <row r="240" spans="1:2" ht="12.75">
      <c r="A240" s="138"/>
      <c r="B240" s="139"/>
    </row>
    <row r="241" spans="1:2" ht="12.75">
      <c r="A241" s="138"/>
      <c r="B241" s="139"/>
    </row>
    <row r="242" spans="1:2" ht="12.75">
      <c r="A242" s="138"/>
      <c r="B242" s="139"/>
    </row>
    <row r="243" spans="1:2" ht="12.75">
      <c r="A243" s="138"/>
      <c r="B243" s="139"/>
    </row>
    <row r="244" spans="1:2" ht="12.75">
      <c r="A244" s="138"/>
      <c r="B244" s="139"/>
    </row>
    <row r="245" spans="1:2" ht="12.75">
      <c r="A245" s="138"/>
      <c r="B245" s="139"/>
    </row>
    <row r="246" spans="1:2" ht="12.75">
      <c r="A246" s="138"/>
      <c r="B246" s="139"/>
    </row>
    <row r="247" spans="1:2" ht="12.75">
      <c r="A247" s="138"/>
      <c r="B247" s="139"/>
    </row>
    <row r="248" spans="1:2" ht="12.75">
      <c r="A248" s="138"/>
      <c r="B248" s="139"/>
    </row>
    <row r="249" spans="1:2" ht="12.75">
      <c r="A249" s="138"/>
      <c r="B249" s="139"/>
    </row>
    <row r="250" spans="1:2" ht="12.75">
      <c r="A250" s="138"/>
      <c r="B250" s="139"/>
    </row>
    <row r="251" spans="1:2" ht="12.75">
      <c r="A251" s="138"/>
      <c r="B251" s="139"/>
    </row>
    <row r="252" spans="1:2" ht="12.75">
      <c r="A252" s="138"/>
      <c r="B252" s="139"/>
    </row>
    <row r="253" spans="1:2" ht="12.75">
      <c r="A253" s="138"/>
      <c r="B253" s="139"/>
    </row>
    <row r="254" spans="1:2" ht="12.75">
      <c r="A254" s="138"/>
      <c r="B254" s="139"/>
    </row>
    <row r="255" spans="1:2" ht="12.75">
      <c r="A255" s="138"/>
      <c r="B255" s="139"/>
    </row>
    <row r="256" spans="1:2" ht="12.75">
      <c r="A256" s="138"/>
      <c r="B256" s="139"/>
    </row>
    <row r="257" spans="1:2" ht="12.75">
      <c r="A257" s="138"/>
      <c r="B257" s="139"/>
    </row>
    <row r="258" spans="1:2" ht="12.75">
      <c r="A258" s="138"/>
      <c r="B258" s="139"/>
    </row>
    <row r="259" spans="1:2" ht="12.75">
      <c r="A259" s="138"/>
      <c r="B259" s="139"/>
    </row>
    <row r="260" spans="1:2" ht="12.75">
      <c r="A260" s="138"/>
      <c r="B260" s="139"/>
    </row>
    <row r="261" spans="1:2" ht="12.75">
      <c r="A261" s="138"/>
      <c r="B261" s="139"/>
    </row>
    <row r="262" spans="1:2" ht="12.75">
      <c r="A262" s="138"/>
      <c r="B262" s="139"/>
    </row>
    <row r="263" spans="1:2" ht="12.75">
      <c r="A263" s="138"/>
      <c r="B263" s="139"/>
    </row>
    <row r="264" spans="1:2" ht="12.75">
      <c r="A264" s="138"/>
      <c r="B264" s="139"/>
    </row>
    <row r="265" spans="1:2" ht="12.75">
      <c r="A265" s="138"/>
      <c r="B265" s="139"/>
    </row>
    <row r="266" spans="1:2" ht="12.75">
      <c r="A266" s="138"/>
      <c r="B266" s="139"/>
    </row>
    <row r="267" spans="1:2" ht="12.75">
      <c r="A267" s="138"/>
      <c r="B267" s="139"/>
    </row>
    <row r="268" spans="1:2" ht="12.75">
      <c r="A268" s="138"/>
      <c r="B268" s="139"/>
    </row>
    <row r="269" spans="1:2" ht="12.75">
      <c r="A269" s="138"/>
      <c r="B269" s="139"/>
    </row>
    <row r="270" spans="1:2" ht="12.75">
      <c r="A270" s="138"/>
      <c r="B270" s="139"/>
    </row>
    <row r="271" spans="1:2" ht="12.75">
      <c r="A271" s="138"/>
      <c r="B271" s="139"/>
    </row>
    <row r="272" spans="1:2" ht="12.75">
      <c r="A272" s="138"/>
      <c r="B272" s="139"/>
    </row>
    <row r="273" spans="1:2" ht="12.75">
      <c r="A273" s="138"/>
      <c r="B273" s="139"/>
    </row>
    <row r="274" spans="1:2" ht="12.75">
      <c r="A274" s="138"/>
      <c r="B274" s="139"/>
    </row>
    <row r="275" spans="1:2" ht="12.75">
      <c r="A275" s="138"/>
      <c r="B275" s="139"/>
    </row>
    <row r="276" spans="1:2" ht="12.75">
      <c r="A276" s="138"/>
      <c r="B276" s="139"/>
    </row>
    <row r="277" spans="1:2" ht="12.75">
      <c r="A277" s="138"/>
      <c r="B277" s="139"/>
    </row>
    <row r="278" spans="1:2" ht="12.75">
      <c r="A278" s="138"/>
      <c r="B278" s="139"/>
    </row>
    <row r="279" spans="1:2" ht="12.75">
      <c r="A279" s="138"/>
      <c r="B279" s="139"/>
    </row>
    <row r="280" spans="1:2" ht="12.75">
      <c r="A280" s="138"/>
      <c r="B280" s="139"/>
    </row>
    <row r="281" spans="1:2" ht="12.75">
      <c r="A281" s="138"/>
      <c r="B281" s="139"/>
    </row>
    <row r="282" spans="1:2" ht="12.75">
      <c r="A282" s="138"/>
      <c r="B282" s="139"/>
    </row>
    <row r="283" spans="1:2" ht="12.75">
      <c r="A283" s="138"/>
      <c r="B283" s="139"/>
    </row>
    <row r="284" spans="1:2" ht="12.75">
      <c r="A284" s="138"/>
      <c r="B284" s="139"/>
    </row>
    <row r="285" spans="1:2" ht="12.75">
      <c r="A285" s="138"/>
      <c r="B285" s="139"/>
    </row>
    <row r="286" spans="1:2" ht="12.75">
      <c r="A286" s="138"/>
      <c r="B286" s="139"/>
    </row>
    <row r="287" spans="1:2" ht="12.75">
      <c r="A287" s="138"/>
      <c r="B287" s="139"/>
    </row>
    <row r="288" spans="1:2" ht="12.75">
      <c r="A288" s="138"/>
      <c r="B288" s="139"/>
    </row>
    <row r="289" spans="1:2" ht="12.75">
      <c r="A289" s="138"/>
      <c r="B289" s="139"/>
    </row>
    <row r="290" spans="1:2" ht="12.75">
      <c r="A290" s="138"/>
      <c r="B290" s="139"/>
    </row>
    <row r="291" spans="1:2" ht="12.75">
      <c r="A291" s="138"/>
      <c r="B291" s="139"/>
    </row>
    <row r="292" spans="1:2" ht="12.75">
      <c r="A292" s="138"/>
      <c r="B292" s="139"/>
    </row>
    <row r="293" spans="1:2" ht="12.75">
      <c r="A293" s="138"/>
      <c r="B293" s="139"/>
    </row>
    <row r="294" spans="1:2" ht="12.75">
      <c r="A294" s="138"/>
      <c r="B294" s="139"/>
    </row>
    <row r="295" spans="1:2" ht="12.75">
      <c r="A295" s="138"/>
      <c r="B295" s="139"/>
    </row>
    <row r="296" spans="1:2" ht="12.75">
      <c r="A296" s="138"/>
      <c r="B296" s="139"/>
    </row>
    <row r="297" spans="1:2" ht="12.75">
      <c r="A297" s="138"/>
      <c r="B297" s="139"/>
    </row>
    <row r="298" spans="1:2" ht="12.75">
      <c r="A298" s="138"/>
      <c r="B298" s="139"/>
    </row>
    <row r="299" spans="1:2" ht="12.75">
      <c r="A299" s="138"/>
      <c r="B299" s="139"/>
    </row>
    <row r="300" spans="1:2" ht="12.75">
      <c r="A300" s="138"/>
      <c r="B300" s="139"/>
    </row>
    <row r="301" spans="1:2" ht="12.75">
      <c r="A301" s="138"/>
      <c r="B301" s="139"/>
    </row>
    <row r="302" spans="1:2" ht="12.75">
      <c r="A302" s="138"/>
      <c r="B302" s="139"/>
    </row>
    <row r="303" spans="1:2" ht="12.75">
      <c r="A303" s="138"/>
      <c r="B303" s="139"/>
    </row>
    <row r="304" spans="1:2" ht="12.75">
      <c r="A304" s="138"/>
      <c r="B304" s="139"/>
    </row>
    <row r="305" spans="1:2" ht="12.75">
      <c r="A305" s="138"/>
      <c r="B305" s="139"/>
    </row>
    <row r="306" spans="1:2" ht="12.75">
      <c r="A306" s="138"/>
      <c r="B306" s="139"/>
    </row>
    <row r="307" spans="1:2" ht="12.75">
      <c r="A307" s="138"/>
      <c r="B307" s="139"/>
    </row>
    <row r="308" spans="1:2" ht="12.75">
      <c r="A308" s="138"/>
      <c r="B308" s="139"/>
    </row>
    <row r="309" spans="1:2" ht="12.75">
      <c r="A309" s="138"/>
      <c r="B309" s="139"/>
    </row>
    <row r="310" spans="1:2" ht="12.75">
      <c r="A310" s="138"/>
      <c r="B310" s="139"/>
    </row>
    <row r="311" spans="1:2" ht="12.75">
      <c r="A311" s="138"/>
      <c r="B311" s="139"/>
    </row>
    <row r="312" spans="1:2" ht="12.75">
      <c r="A312" s="138"/>
      <c r="B312" s="139"/>
    </row>
    <row r="313" spans="1:2" ht="12.75">
      <c r="A313" s="138"/>
      <c r="B313" s="139"/>
    </row>
    <row r="314" spans="1:2" ht="12.75">
      <c r="A314" s="138"/>
      <c r="B314" s="139"/>
    </row>
    <row r="315" spans="1:2" ht="12.75">
      <c r="A315" s="138"/>
      <c r="B315" s="139"/>
    </row>
    <row r="316" spans="1:2" ht="12.75">
      <c r="A316" s="138"/>
      <c r="B316" s="139"/>
    </row>
    <row r="317" spans="1:2" ht="12.75">
      <c r="A317" s="138"/>
      <c r="B317" s="139"/>
    </row>
    <row r="318" spans="1:2" ht="12.75">
      <c r="A318" s="138"/>
      <c r="B318" s="139"/>
    </row>
    <row r="319" spans="1:2" ht="12.75">
      <c r="A319" s="138"/>
      <c r="B319" s="139"/>
    </row>
    <row r="320" spans="1:2" ht="12.75">
      <c r="A320" s="138"/>
      <c r="B320" s="139"/>
    </row>
    <row r="321" spans="1:2" ht="12.75">
      <c r="A321" s="138"/>
      <c r="B321" s="139"/>
    </row>
    <row r="322" spans="1:2" ht="12.75">
      <c r="A322" s="138"/>
      <c r="B322" s="139"/>
    </row>
    <row r="323" spans="1:2" ht="12.75">
      <c r="A323" s="138"/>
      <c r="B323" s="139"/>
    </row>
    <row r="324" spans="1:2" ht="12.75">
      <c r="A324" s="138"/>
      <c r="B324" s="139"/>
    </row>
    <row r="325" spans="1:2" ht="12.75">
      <c r="A325" s="138"/>
      <c r="B325" s="139"/>
    </row>
    <row r="326" spans="1:2" ht="12.75">
      <c r="A326" s="138"/>
      <c r="B326" s="139"/>
    </row>
    <row r="327" spans="1:2" ht="12.75">
      <c r="A327" s="138"/>
      <c r="B327" s="139"/>
    </row>
    <row r="328" spans="1:2" ht="12.75">
      <c r="A328" s="138"/>
      <c r="B328" s="139"/>
    </row>
    <row r="329" spans="1:2" ht="12.75">
      <c r="A329" s="138"/>
      <c r="B329" s="139"/>
    </row>
    <row r="330" spans="1:2" ht="12.75">
      <c r="A330" s="138"/>
      <c r="B330" s="139"/>
    </row>
    <row r="331" spans="1:2" ht="12.75">
      <c r="A331" s="138"/>
      <c r="B331" s="139"/>
    </row>
    <row r="332" spans="1:2" ht="12.75">
      <c r="A332" s="138"/>
      <c r="B332" s="139"/>
    </row>
    <row r="333" spans="1:2" ht="12.75">
      <c r="A333" s="138"/>
      <c r="B333" s="139"/>
    </row>
    <row r="334" spans="1:2" ht="12.75">
      <c r="A334" s="138"/>
      <c r="B334" s="139"/>
    </row>
    <row r="335" spans="1:2" ht="12.75">
      <c r="A335" s="138"/>
      <c r="B335" s="139"/>
    </row>
    <row r="336" spans="1:2" ht="12.75">
      <c r="A336" s="138"/>
      <c r="B336" s="139"/>
    </row>
    <row r="337" spans="1:2" ht="12.75">
      <c r="A337" s="138"/>
      <c r="B337" s="139"/>
    </row>
    <row r="338" spans="1:2" ht="12.75">
      <c r="A338" s="138"/>
      <c r="B338" s="139"/>
    </row>
    <row r="339" spans="1:2" ht="12.75">
      <c r="A339" s="138"/>
      <c r="B339" s="139"/>
    </row>
    <row r="340" spans="1:2" ht="12.75">
      <c r="A340" s="138"/>
      <c r="B340" s="139"/>
    </row>
    <row r="341" spans="1:2" ht="12.75">
      <c r="A341" s="138"/>
      <c r="B341" s="139"/>
    </row>
    <row r="342" spans="1:2" ht="12.75">
      <c r="A342" s="138"/>
      <c r="B342" s="139"/>
    </row>
    <row r="343" spans="1:2" ht="12.75">
      <c r="A343" s="138"/>
      <c r="B343" s="139"/>
    </row>
    <row r="344" spans="1:2" ht="12.75">
      <c r="A344" s="138"/>
      <c r="B344" s="139"/>
    </row>
    <row r="345" spans="1:2" ht="12.75">
      <c r="A345" s="138"/>
      <c r="B345" s="139"/>
    </row>
    <row r="346" spans="1:2" ht="12.75">
      <c r="A346" s="138"/>
      <c r="B346" s="139"/>
    </row>
    <row r="347" spans="1:2" ht="12.75">
      <c r="A347" s="138"/>
      <c r="B347" s="139"/>
    </row>
    <row r="348" spans="1:2" ht="12.75">
      <c r="A348" s="138"/>
      <c r="B348" s="139"/>
    </row>
    <row r="349" spans="1:2" ht="12.75">
      <c r="A349" s="138"/>
      <c r="B349" s="139"/>
    </row>
    <row r="350" spans="1:2" ht="12.75">
      <c r="A350" s="138"/>
      <c r="B350" s="139"/>
    </row>
    <row r="351" spans="1:2" ht="12.75">
      <c r="A351" s="138"/>
      <c r="B351" s="139"/>
    </row>
    <row r="352" spans="1:2" ht="12.75">
      <c r="A352" s="138"/>
      <c r="B352" s="139"/>
    </row>
    <row r="353" spans="1:2" ht="12.75">
      <c r="A353" s="138"/>
      <c r="B353" s="139"/>
    </row>
    <row r="354" spans="1:2" ht="12.75">
      <c r="A354" s="138"/>
      <c r="B354" s="139"/>
    </row>
    <row r="355" spans="1:2" ht="12.75">
      <c r="A355" s="138"/>
      <c r="B355" s="139"/>
    </row>
    <row r="356" spans="1:2" ht="12.75">
      <c r="A356" s="138"/>
      <c r="B356" s="139"/>
    </row>
    <row r="357" spans="1:2" ht="12.75">
      <c r="A357" s="138"/>
      <c r="B357" s="139"/>
    </row>
    <row r="358" spans="1:2" ht="12.75">
      <c r="A358" s="138"/>
      <c r="B358" s="139"/>
    </row>
    <row r="359" spans="1:2" ht="12.75">
      <c r="A359" s="138"/>
      <c r="B359" s="139"/>
    </row>
    <row r="360" spans="1:2" ht="12.75">
      <c r="A360" s="138"/>
      <c r="B360" s="139"/>
    </row>
    <row r="361" spans="1:2" ht="12.75">
      <c r="A361" s="138"/>
      <c r="B361" s="139"/>
    </row>
    <row r="362" spans="1:2" ht="12.75">
      <c r="A362" s="138"/>
      <c r="B362" s="139"/>
    </row>
    <row r="363" spans="1:2" ht="12.75">
      <c r="A363" s="138"/>
      <c r="B363" s="139"/>
    </row>
    <row r="364" spans="1:2" ht="12.75">
      <c r="A364" s="138"/>
      <c r="B364" s="139"/>
    </row>
    <row r="365" spans="1:2" ht="12.75">
      <c r="A365" s="138"/>
      <c r="B365" s="139"/>
    </row>
    <row r="366" spans="1:2" ht="12.75">
      <c r="A366" s="138"/>
      <c r="B366" s="139"/>
    </row>
    <row r="367" spans="1:2" ht="12.75">
      <c r="A367" s="138"/>
      <c r="B367" s="139"/>
    </row>
    <row r="368" spans="1:2" ht="12.75">
      <c r="A368" s="138"/>
      <c r="B368" s="139"/>
    </row>
    <row r="369" spans="1:2" ht="12.75">
      <c r="A369" s="138"/>
      <c r="B369" s="139"/>
    </row>
    <row r="370" spans="1:2" ht="12.75">
      <c r="A370" s="138"/>
      <c r="B370" s="139"/>
    </row>
    <row r="371" spans="1:2" ht="12.75">
      <c r="A371" s="138"/>
      <c r="B371" s="139"/>
    </row>
    <row r="372" spans="1:2" ht="12.75">
      <c r="A372" s="138"/>
      <c r="B372" s="139"/>
    </row>
    <row r="373" spans="1:2" ht="12.75">
      <c r="A373" s="138"/>
      <c r="B373" s="139"/>
    </row>
    <row r="374" spans="1:2" ht="12.75">
      <c r="A374" s="138"/>
      <c r="B374" s="139"/>
    </row>
    <row r="375" spans="1:2" ht="12.75">
      <c r="A375" s="138"/>
      <c r="B375" s="139"/>
    </row>
    <row r="376" spans="1:2" ht="12.75">
      <c r="A376" s="138"/>
      <c r="B376" s="139"/>
    </row>
    <row r="377" spans="1:2" ht="12.75">
      <c r="A377" s="138"/>
      <c r="B377" s="139"/>
    </row>
    <row r="378" spans="1:2" ht="12.75">
      <c r="A378" s="138"/>
      <c r="B378" s="139"/>
    </row>
    <row r="379" spans="1:2" ht="12.75">
      <c r="A379" s="138"/>
      <c r="B379" s="139"/>
    </row>
    <row r="380" spans="1:2" ht="12.75">
      <c r="A380" s="138"/>
      <c r="B380" s="139"/>
    </row>
    <row r="381" spans="1:2" ht="12.75">
      <c r="A381" s="138"/>
      <c r="B381" s="139"/>
    </row>
    <row r="382" spans="1:2" ht="12.75">
      <c r="A382" s="138"/>
      <c r="B382" s="139"/>
    </row>
    <row r="383" spans="1:2" ht="12.75">
      <c r="A383" s="138"/>
      <c r="B383" s="139"/>
    </row>
    <row r="384" spans="1:2" ht="12.75">
      <c r="A384" s="138"/>
      <c r="B384" s="139"/>
    </row>
    <row r="385" spans="1:2" ht="12.75">
      <c r="A385" s="138"/>
      <c r="B385" s="139"/>
    </row>
    <row r="386" spans="1:2" ht="12.75">
      <c r="A386" s="138"/>
      <c r="B386" s="139"/>
    </row>
    <row r="387" spans="1:2" ht="12.75">
      <c r="A387" s="138"/>
      <c r="B387" s="139"/>
    </row>
    <row r="388" spans="1:2" ht="12.75">
      <c r="A388" s="138"/>
      <c r="B388" s="139"/>
    </row>
    <row r="389" spans="1:2" ht="12.75">
      <c r="A389" s="138"/>
      <c r="B389" s="139"/>
    </row>
    <row r="390" spans="1:2" ht="12.75">
      <c r="A390" s="138"/>
      <c r="B390" s="139"/>
    </row>
    <row r="391" spans="1:2" ht="12.75">
      <c r="A391" s="138"/>
      <c r="B391" s="139"/>
    </row>
    <row r="392" spans="1:2" ht="12.75">
      <c r="A392" s="138"/>
      <c r="B392" s="139"/>
    </row>
    <row r="393" spans="1:2" ht="12.75">
      <c r="A393" s="138"/>
      <c r="B393" s="139"/>
    </row>
    <row r="394" spans="1:2" ht="12.75">
      <c r="A394" s="138"/>
      <c r="B394" s="139"/>
    </row>
    <row r="395" spans="1:2" ht="12.75">
      <c r="A395" s="138"/>
      <c r="B395" s="139"/>
    </row>
    <row r="396" spans="1:2" ht="12.75">
      <c r="A396" s="138"/>
      <c r="B396" s="139"/>
    </row>
    <row r="397" spans="1:2" ht="12.75">
      <c r="A397" s="138"/>
      <c r="B397" s="139"/>
    </row>
    <row r="398" spans="1:2" ht="12.75">
      <c r="A398" s="138"/>
      <c r="B398" s="139"/>
    </row>
    <row r="399" spans="1:2" ht="12.75">
      <c r="A399" s="138"/>
      <c r="B399" s="139"/>
    </row>
    <row r="400" spans="1:2" ht="12.75">
      <c r="A400" s="138"/>
      <c r="B400" s="139"/>
    </row>
    <row r="401" spans="1:2" ht="12.75">
      <c r="A401" s="138"/>
      <c r="B401" s="139"/>
    </row>
    <row r="402" spans="1:2" ht="12.75">
      <c r="A402" s="138"/>
      <c r="B402" s="139"/>
    </row>
    <row r="403" spans="1:2" ht="12.75">
      <c r="A403" s="138"/>
      <c r="B403" s="139"/>
    </row>
    <row r="404" spans="1:2" ht="12.75">
      <c r="A404" s="138"/>
      <c r="B404" s="139"/>
    </row>
    <row r="405" spans="1:2" ht="12.75">
      <c r="A405" s="138"/>
      <c r="B405" s="139"/>
    </row>
    <row r="406" spans="1:2" ht="12.75">
      <c r="A406" s="138"/>
      <c r="B406" s="139"/>
    </row>
    <row r="407" spans="1:2" ht="12.75">
      <c r="A407" s="138"/>
      <c r="B407" s="139"/>
    </row>
    <row r="408" spans="1:2" ht="12.75">
      <c r="A408" s="138"/>
      <c r="B408" s="139"/>
    </row>
    <row r="409" spans="1:2" ht="12.75">
      <c r="A409" s="138"/>
      <c r="B409" s="139"/>
    </row>
    <row r="410" spans="1:2" ht="12.75">
      <c r="A410" s="138"/>
      <c r="B410" s="139"/>
    </row>
    <row r="411" spans="1:2" ht="12.75">
      <c r="A411" s="138"/>
      <c r="B411" s="139"/>
    </row>
    <row r="412" spans="1:2" ht="12.75">
      <c r="A412" s="138"/>
      <c r="B412" s="139"/>
    </row>
    <row r="413" spans="1:2" ht="12.75">
      <c r="A413" s="138"/>
      <c r="B413" s="139"/>
    </row>
    <row r="414" spans="1:2" ht="12.75">
      <c r="A414" s="138"/>
      <c r="B414" s="139"/>
    </row>
    <row r="415" spans="1:2" ht="12.75">
      <c r="A415" s="138"/>
      <c r="B415" s="139"/>
    </row>
    <row r="416" spans="1:2" ht="12.75">
      <c r="A416" s="138"/>
      <c r="B416" s="139"/>
    </row>
    <row r="417" spans="1:2" ht="12.75">
      <c r="A417" s="138"/>
      <c r="B417" s="139"/>
    </row>
    <row r="418" spans="1:2" ht="12.75">
      <c r="A418" s="138"/>
      <c r="B418" s="139"/>
    </row>
    <row r="419" spans="1:2" ht="12.75">
      <c r="A419" s="138"/>
      <c r="B419" s="139"/>
    </row>
    <row r="420" spans="1:2" ht="12.75">
      <c r="A420" s="138"/>
      <c r="B420" s="139"/>
    </row>
    <row r="421" spans="1:2" ht="12.75">
      <c r="A421" s="138"/>
      <c r="B421" s="139"/>
    </row>
    <row r="422" spans="1:2" ht="12.75">
      <c r="A422" s="138"/>
      <c r="B422" s="139"/>
    </row>
    <row r="423" spans="1:2" ht="12.75">
      <c r="A423" s="138"/>
      <c r="B423" s="139"/>
    </row>
    <row r="424" spans="1:2" ht="12.75">
      <c r="A424" s="138"/>
      <c r="B424" s="139"/>
    </row>
    <row r="425" spans="1:2" ht="12.75">
      <c r="A425" s="138"/>
      <c r="B425" s="139"/>
    </row>
    <row r="426" spans="1:2" ht="12.75">
      <c r="A426" s="138"/>
      <c r="B426" s="139"/>
    </row>
    <row r="427" spans="1:2" ht="12.75">
      <c r="A427" s="138"/>
      <c r="B427" s="139"/>
    </row>
    <row r="428" spans="1:2" ht="12.75">
      <c r="A428" s="138"/>
      <c r="B428" s="139"/>
    </row>
    <row r="429" spans="1:2" ht="12.75">
      <c r="A429" s="138"/>
      <c r="B429" s="139"/>
    </row>
    <row r="430" spans="1:2" ht="12.75">
      <c r="A430" s="138"/>
      <c r="B430" s="139"/>
    </row>
    <row r="431" spans="1:2" ht="12.75">
      <c r="A431" s="138"/>
      <c r="B431" s="139"/>
    </row>
    <row r="432" spans="1:2" ht="12.75">
      <c r="A432" s="138"/>
      <c r="B432" s="139"/>
    </row>
    <row r="433" spans="1:2" ht="12.75">
      <c r="A433" s="138"/>
      <c r="B433" s="139"/>
    </row>
    <row r="434" spans="1:2" ht="12.75">
      <c r="A434" s="138"/>
      <c r="B434" s="139"/>
    </row>
    <row r="435" spans="1:2" ht="12.75">
      <c r="A435" s="138"/>
      <c r="B435" s="139"/>
    </row>
    <row r="436" spans="1:2" ht="12.75">
      <c r="A436" s="138"/>
      <c r="B436" s="139"/>
    </row>
    <row r="437" spans="1:2" ht="12.75">
      <c r="A437" s="138"/>
      <c r="B437" s="139"/>
    </row>
    <row r="438" spans="1:2" ht="12.75">
      <c r="A438" s="138"/>
      <c r="B438" s="139"/>
    </row>
    <row r="439" spans="1:2" ht="12.75">
      <c r="A439" s="138"/>
      <c r="B439" s="139"/>
    </row>
    <row r="440" spans="1:2" ht="12.75">
      <c r="A440" s="138"/>
      <c r="B440" s="139"/>
    </row>
    <row r="441" spans="1:2" ht="12.75">
      <c r="A441" s="138"/>
      <c r="B441" s="139"/>
    </row>
    <row r="442" spans="1:2" ht="12.75">
      <c r="A442" s="138"/>
      <c r="B442" s="139"/>
    </row>
    <row r="443" spans="1:2" ht="12.75">
      <c r="A443" s="138"/>
      <c r="B443" s="139"/>
    </row>
    <row r="444" spans="1:2" ht="12.75">
      <c r="A444" s="138"/>
      <c r="B444" s="139"/>
    </row>
    <row r="445" spans="1:2" ht="12.75">
      <c r="A445" s="138"/>
      <c r="B445" s="139"/>
    </row>
    <row r="446" spans="1:2" ht="12.75">
      <c r="A446" s="138"/>
      <c r="B446" s="139"/>
    </row>
    <row r="447" spans="1:2" ht="12.75">
      <c r="A447" s="138"/>
      <c r="B447" s="139"/>
    </row>
    <row r="448" spans="1:2" ht="12.75">
      <c r="A448" s="138"/>
      <c r="B448" s="139"/>
    </row>
    <row r="449" spans="1:2" ht="12.75">
      <c r="A449" s="138"/>
      <c r="B449" s="139"/>
    </row>
    <row r="450" spans="1:2" ht="12.75">
      <c r="A450" s="138"/>
      <c r="B450" s="139"/>
    </row>
    <row r="451" spans="1:2" ht="12.75">
      <c r="A451" s="138"/>
      <c r="B451" s="139"/>
    </row>
    <row r="452" spans="1:2" ht="12.75">
      <c r="A452" s="138"/>
      <c r="B452" s="139"/>
    </row>
    <row r="453" spans="1:2" ht="12.75">
      <c r="A453" s="138"/>
      <c r="B453" s="139"/>
    </row>
    <row r="454" spans="1:2" ht="12.75">
      <c r="A454" s="138"/>
      <c r="B454" s="139"/>
    </row>
    <row r="455" spans="1:2" ht="12.75">
      <c r="A455" s="138"/>
      <c r="B455" s="139"/>
    </row>
    <row r="456" spans="1:2" ht="12.75">
      <c r="A456" s="138"/>
      <c r="B456" s="139"/>
    </row>
    <row r="457" spans="1:2" ht="12.75">
      <c r="A457" s="138"/>
      <c r="B457" s="139"/>
    </row>
    <row r="458" spans="1:2" ht="12.75">
      <c r="A458" s="138"/>
      <c r="B458" s="139"/>
    </row>
    <row r="459" spans="1:2" ht="12.75">
      <c r="A459" s="138"/>
      <c r="B459" s="139"/>
    </row>
    <row r="460" spans="1:2" ht="12.75">
      <c r="A460" s="138"/>
      <c r="B460" s="139"/>
    </row>
    <row r="461" spans="1:2" ht="12.75">
      <c r="A461" s="138"/>
      <c r="B461" s="139"/>
    </row>
    <row r="462" spans="1:2" ht="12.75">
      <c r="A462" s="138"/>
      <c r="B462" s="139"/>
    </row>
    <row r="463" spans="1:2" ht="12.75">
      <c r="A463" s="138"/>
      <c r="B463" s="139"/>
    </row>
    <row r="464" spans="1:2" ht="12.75">
      <c r="A464" s="138"/>
      <c r="B464" s="139"/>
    </row>
    <row r="465" spans="1:2" ht="12.75">
      <c r="A465" s="138"/>
      <c r="B465" s="139"/>
    </row>
    <row r="466" spans="1:2" ht="12.75">
      <c r="A466" s="138"/>
      <c r="B466" s="139"/>
    </row>
    <row r="467" spans="1:2" ht="12.75">
      <c r="A467" s="138"/>
      <c r="B467" s="139"/>
    </row>
    <row r="468" spans="1:2" ht="12.75">
      <c r="A468" s="138"/>
      <c r="B468" s="139"/>
    </row>
    <row r="469" spans="1:2" ht="12.75">
      <c r="A469" s="138"/>
      <c r="B469" s="139"/>
    </row>
    <row r="470" spans="1:2" ht="12.75">
      <c r="A470" s="138"/>
      <c r="B470" s="139"/>
    </row>
    <row r="471" spans="1:2" ht="12.75">
      <c r="A471" s="138"/>
      <c r="B471" s="139"/>
    </row>
    <row r="472" spans="1:2" ht="12.75">
      <c r="A472" s="138"/>
      <c r="B472" s="139"/>
    </row>
    <row r="473" spans="1:2" ht="12.75">
      <c r="A473" s="138"/>
      <c r="B473" s="139"/>
    </row>
    <row r="474" spans="1:2" ht="12.75">
      <c r="A474" s="138"/>
      <c r="B474" s="139"/>
    </row>
    <row r="475" spans="1:2" ht="12.75">
      <c r="A475" s="138"/>
      <c r="B475" s="139"/>
    </row>
    <row r="476" spans="1:2" ht="12.75">
      <c r="A476" s="138"/>
      <c r="B476" s="139"/>
    </row>
    <row r="477" spans="1:2" ht="12.75">
      <c r="A477" s="138"/>
      <c r="B477" s="139"/>
    </row>
    <row r="478" spans="1:2" ht="12.75">
      <c r="A478" s="138"/>
      <c r="B478" s="139"/>
    </row>
    <row r="479" spans="1:2" ht="12.75">
      <c r="A479" s="138"/>
      <c r="B479" s="139"/>
    </row>
    <row r="480" spans="1:2" ht="12.75">
      <c r="A480" s="138"/>
      <c r="B480" s="139"/>
    </row>
    <row r="481" spans="1:2" ht="12.75">
      <c r="A481" s="138"/>
      <c r="B481" s="139"/>
    </row>
    <row r="482" spans="1:2" ht="12.75">
      <c r="A482" s="138"/>
      <c r="B482" s="139"/>
    </row>
    <row r="483" spans="1:2" ht="12.75">
      <c r="A483" s="138"/>
      <c r="B483" s="139"/>
    </row>
    <row r="484" spans="1:2" ht="12.75">
      <c r="A484" s="138"/>
      <c r="B484" s="139"/>
    </row>
    <row r="485" spans="1:2" ht="12.75">
      <c r="A485" s="138"/>
      <c r="B485" s="139"/>
    </row>
    <row r="486" spans="1:2" ht="12.75">
      <c r="A486" s="138"/>
      <c r="B486" s="139"/>
    </row>
    <row r="487" spans="1:2" ht="12.75">
      <c r="A487" s="138"/>
      <c r="B487" s="139"/>
    </row>
    <row r="488" spans="1:2" ht="12.75">
      <c r="A488" s="138"/>
      <c r="B488" s="139"/>
    </row>
    <row r="489" spans="1:2" ht="12.75">
      <c r="A489" s="138"/>
      <c r="B489" s="139"/>
    </row>
    <row r="490" spans="1:2" ht="12.75">
      <c r="A490" s="138"/>
      <c r="B490" s="139"/>
    </row>
    <row r="491" spans="1:2" ht="12.75">
      <c r="A491" s="138"/>
      <c r="B491" s="139"/>
    </row>
    <row r="492" spans="1:2" ht="12.75">
      <c r="A492" s="138"/>
      <c r="B492" s="139"/>
    </row>
    <row r="493" spans="1:2" ht="12.75">
      <c r="A493" s="138"/>
      <c r="B493" s="139"/>
    </row>
    <row r="494" spans="1:2" ht="12.75">
      <c r="A494" s="138"/>
      <c r="B494" s="139"/>
    </row>
    <row r="495" spans="1:2" ht="12.75">
      <c r="A495" s="138"/>
      <c r="B495" s="139"/>
    </row>
    <row r="496" spans="1:2" ht="12.75">
      <c r="A496" s="138"/>
      <c r="B496" s="139"/>
    </row>
    <row r="497" spans="1:2" ht="12.75">
      <c r="A497" s="138"/>
      <c r="B497" s="139"/>
    </row>
    <row r="498" spans="1:2" ht="12.75">
      <c r="A498" s="138"/>
      <c r="B498" s="139"/>
    </row>
    <row r="499" spans="1:2" ht="12.75">
      <c r="A499" s="138"/>
      <c r="B499" s="139"/>
    </row>
    <row r="500" spans="1:2" ht="12.75">
      <c r="A500" s="138"/>
      <c r="B500" s="139"/>
    </row>
    <row r="501" spans="1:2" ht="12.75">
      <c r="A501" s="138"/>
      <c r="B501" s="139"/>
    </row>
    <row r="502" spans="1:2" ht="12.75">
      <c r="A502" s="138"/>
      <c r="B502" s="139"/>
    </row>
    <row r="503" spans="1:2" ht="12.75">
      <c r="A503" s="138"/>
      <c r="B503" s="139"/>
    </row>
    <row r="504" spans="1:2" ht="12.75">
      <c r="A504" s="138"/>
      <c r="B504" s="139"/>
    </row>
    <row r="505" spans="1:2" ht="12.75">
      <c r="A505" s="138"/>
      <c r="B505" s="139"/>
    </row>
    <row r="506" spans="1:2" ht="12.75">
      <c r="A506" s="138"/>
      <c r="B506" s="139"/>
    </row>
    <row r="507" spans="1:2" ht="12.75">
      <c r="A507" s="138"/>
      <c r="B507" s="139"/>
    </row>
    <row r="508" spans="1:2" ht="12.75">
      <c r="A508" s="138"/>
      <c r="B508" s="139"/>
    </row>
    <row r="509" spans="1:2" ht="12.75">
      <c r="A509" s="138"/>
      <c r="B509" s="139"/>
    </row>
    <row r="510" spans="1:2" ht="12.75">
      <c r="A510" s="138"/>
      <c r="B510" s="139"/>
    </row>
    <row r="511" spans="1:2" ht="12.75">
      <c r="A511" s="138"/>
      <c r="B511" s="139"/>
    </row>
    <row r="512" spans="1:2" ht="12.75">
      <c r="A512" s="138"/>
      <c r="B512" s="139"/>
    </row>
    <row r="513" spans="1:2" ht="12.75">
      <c r="A513" s="138"/>
      <c r="B513" s="139"/>
    </row>
    <row r="514" spans="1:2" ht="12.75">
      <c r="A514" s="138"/>
      <c r="B514" s="139"/>
    </row>
    <row r="515" spans="1:2" ht="12.75">
      <c r="A515" s="138"/>
      <c r="B515" s="139"/>
    </row>
    <row r="516" spans="1:2" ht="12.75">
      <c r="A516" s="138"/>
      <c r="B516" s="139"/>
    </row>
    <row r="517" spans="1:2" ht="12.75">
      <c r="A517" s="138"/>
      <c r="B517" s="139"/>
    </row>
    <row r="518" spans="1:2" ht="12.75">
      <c r="A518" s="138"/>
      <c r="B518" s="139"/>
    </row>
    <row r="519" spans="1:2" ht="12.75">
      <c r="A519" s="138"/>
      <c r="B519" s="139"/>
    </row>
    <row r="520" spans="1:2" ht="12.75">
      <c r="A520" s="138"/>
      <c r="B520" s="139"/>
    </row>
    <row r="521" spans="1:2" ht="12.75">
      <c r="A521" s="138"/>
      <c r="B521" s="139"/>
    </row>
    <row r="522" spans="1:2" ht="12.75">
      <c r="A522" s="138"/>
      <c r="B522" s="139"/>
    </row>
    <row r="523" spans="1:2" ht="12.75">
      <c r="A523" s="138"/>
      <c r="B523" s="139"/>
    </row>
    <row r="524" spans="1:2" ht="12.75">
      <c r="A524" s="138"/>
      <c r="B524" s="139"/>
    </row>
    <row r="525" spans="1:2" ht="12.75">
      <c r="A525" s="138"/>
      <c r="B525" s="139"/>
    </row>
    <row r="526" spans="1:2" ht="12.75">
      <c r="A526" s="138"/>
      <c r="B526" s="139"/>
    </row>
    <row r="527" spans="1:2" ht="12.75">
      <c r="A527" s="138"/>
      <c r="B527" s="139"/>
    </row>
    <row r="528" spans="1:2" ht="12.75">
      <c r="A528" s="138"/>
      <c r="B528" s="139"/>
    </row>
    <row r="529" spans="1:2" ht="12.75">
      <c r="A529" s="138"/>
      <c r="B529" s="139"/>
    </row>
    <row r="530" spans="1:2" ht="12.75">
      <c r="A530" s="138"/>
      <c r="B530" s="139"/>
    </row>
    <row r="531" spans="1:2" ht="12.75">
      <c r="A531" s="138"/>
      <c r="B531" s="139"/>
    </row>
    <row r="532" spans="1:2" ht="12.75">
      <c r="A532" s="138"/>
      <c r="B532" s="139"/>
    </row>
    <row r="533" spans="1:2" ht="12.75">
      <c r="A533" s="138"/>
      <c r="B533" s="139"/>
    </row>
    <row r="534" spans="1:2" ht="12.75">
      <c r="A534" s="138"/>
      <c r="B534" s="139"/>
    </row>
    <row r="535" spans="1:2" ht="12.75">
      <c r="A535" s="138"/>
      <c r="B535" s="139"/>
    </row>
    <row r="536" spans="1:2" ht="12.75">
      <c r="A536" s="138"/>
      <c r="B536" s="139"/>
    </row>
    <row r="537" spans="1:2" ht="12.75">
      <c r="A537" s="138"/>
      <c r="B537" s="139"/>
    </row>
    <row r="538" spans="1:2" ht="12.75">
      <c r="A538" s="138"/>
      <c r="B538" s="139"/>
    </row>
    <row r="539" spans="1:2" ht="12.75">
      <c r="A539" s="138"/>
      <c r="B539" s="139"/>
    </row>
    <row r="540" spans="1:2" ht="12.75">
      <c r="A540" s="138"/>
      <c r="B540" s="139"/>
    </row>
    <row r="541" spans="1:2" ht="12.75">
      <c r="A541" s="138"/>
      <c r="B541" s="139"/>
    </row>
    <row r="542" spans="1:2" ht="12.75">
      <c r="A542" s="138"/>
      <c r="B542" s="139"/>
    </row>
    <row r="543" spans="1:2" ht="12.75">
      <c r="A543" s="138"/>
      <c r="B543" s="139"/>
    </row>
    <row r="544" spans="1:2" ht="12.75">
      <c r="A544" s="138"/>
      <c r="B544" s="139"/>
    </row>
    <row r="545" spans="1:2" ht="12.75">
      <c r="A545" s="138"/>
      <c r="B545" s="139"/>
    </row>
    <row r="546" spans="1:2" ht="12.75">
      <c r="A546" s="138"/>
      <c r="B546" s="139"/>
    </row>
    <row r="547" spans="1:2" ht="12.75">
      <c r="A547" s="138"/>
      <c r="B547" s="139"/>
    </row>
    <row r="548" spans="1:2" ht="12.75">
      <c r="A548" s="138"/>
      <c r="B548" s="139"/>
    </row>
    <row r="549" spans="1:2" ht="12.75">
      <c r="A549" s="138"/>
      <c r="B549" s="139"/>
    </row>
    <row r="550" spans="1:2" ht="12.75">
      <c r="A550" s="138"/>
      <c r="B550" s="139"/>
    </row>
    <row r="551" spans="1:2" ht="12.75">
      <c r="A551" s="138"/>
      <c r="B551" s="139"/>
    </row>
    <row r="552" spans="1:2" ht="12.75">
      <c r="A552" s="138"/>
      <c r="B552" s="139"/>
    </row>
    <row r="553" spans="1:2" ht="12.75">
      <c r="A553" s="138"/>
      <c r="B553" s="139"/>
    </row>
    <row r="554" spans="1:2" ht="12.75">
      <c r="A554" s="138"/>
      <c r="B554" s="139"/>
    </row>
    <row r="555" spans="1:2" ht="12.75">
      <c r="A555" s="138"/>
      <c r="B555" s="139"/>
    </row>
    <row r="556" spans="1:2" ht="12.75">
      <c r="A556" s="138"/>
      <c r="B556" s="139"/>
    </row>
    <row r="557" spans="1:2" ht="12.75">
      <c r="A557" s="138"/>
      <c r="B557" s="139"/>
    </row>
    <row r="558" spans="1:2" ht="12.75">
      <c r="A558" s="138"/>
      <c r="B558" s="139"/>
    </row>
    <row r="559" spans="1:2" ht="12.75">
      <c r="A559" s="138"/>
      <c r="B559" s="139"/>
    </row>
    <row r="560" spans="1:2" ht="12.75">
      <c r="A560" s="138"/>
      <c r="B560" s="139"/>
    </row>
    <row r="561" spans="1:2" ht="12.75">
      <c r="A561" s="138"/>
      <c r="B561" s="139"/>
    </row>
    <row r="562" spans="1:2" ht="12.75">
      <c r="A562" s="138"/>
      <c r="B562" s="139"/>
    </row>
    <row r="563" spans="1:2" ht="12.75">
      <c r="A563" s="138"/>
      <c r="B563" s="139"/>
    </row>
    <row r="564" spans="1:2" ht="12.75">
      <c r="A564" s="138"/>
      <c r="B564" s="139"/>
    </row>
    <row r="565" spans="1:2" ht="12.75">
      <c r="A565" s="138"/>
      <c r="B565" s="139"/>
    </row>
    <row r="566" spans="1:2" ht="12.75">
      <c r="A566" s="138"/>
      <c r="B566" s="139"/>
    </row>
    <row r="567" spans="1:2" ht="12.75">
      <c r="A567" s="138"/>
      <c r="B567" s="139"/>
    </row>
    <row r="568" spans="1:2" ht="12.75">
      <c r="A568" s="138"/>
      <c r="B568" s="139"/>
    </row>
    <row r="569" spans="1:2" ht="12.75">
      <c r="A569" s="138"/>
      <c r="B569" s="139"/>
    </row>
    <row r="570" spans="1:2" ht="12.75">
      <c r="A570" s="138"/>
      <c r="B570" s="139"/>
    </row>
    <row r="571" spans="1:2" ht="12.75">
      <c r="A571" s="138"/>
      <c r="B571" s="139"/>
    </row>
    <row r="572" spans="1:2" ht="12.75">
      <c r="A572" s="138"/>
      <c r="B572" s="139"/>
    </row>
    <row r="573" spans="1:2" ht="12.75">
      <c r="A573" s="138"/>
      <c r="B573" s="139"/>
    </row>
    <row r="574" spans="1:2" ht="12.75">
      <c r="A574" s="138"/>
      <c r="B574" s="139"/>
    </row>
    <row r="575" spans="1:2" ht="12.75">
      <c r="A575" s="138"/>
      <c r="B575" s="139"/>
    </row>
    <row r="576" spans="1:2" ht="12.75">
      <c r="A576" s="138"/>
      <c r="B576" s="139"/>
    </row>
    <row r="577" spans="1:2" ht="12.75">
      <c r="A577" s="138"/>
      <c r="B577" s="139"/>
    </row>
    <row r="578" spans="1:2" ht="12.75">
      <c r="A578" s="138"/>
      <c r="B578" s="139"/>
    </row>
    <row r="579" spans="1:2" ht="12.75">
      <c r="A579" s="138"/>
      <c r="B579" s="139"/>
    </row>
    <row r="580" spans="1:2" ht="12.75">
      <c r="A580" s="138"/>
      <c r="B580" s="139"/>
    </row>
    <row r="581" spans="1:2" ht="12.75">
      <c r="A581" s="138"/>
      <c r="B581" s="139"/>
    </row>
    <row r="582" spans="1:2" ht="12.75">
      <c r="A582" s="138"/>
      <c r="B582" s="139"/>
    </row>
    <row r="583" spans="1:2" ht="12.75">
      <c r="A583" s="138"/>
      <c r="B583" s="139"/>
    </row>
    <row r="584" spans="1:2" ht="12.75">
      <c r="A584" s="138"/>
      <c r="B584" s="139"/>
    </row>
    <row r="585" spans="1:2" ht="12.75">
      <c r="A585" s="138"/>
      <c r="B585" s="139"/>
    </row>
    <row r="586" spans="1:2" ht="12.75">
      <c r="A586" s="138"/>
      <c r="B586" s="139"/>
    </row>
    <row r="587" spans="1:2" ht="12.75">
      <c r="A587" s="138"/>
      <c r="B587" s="139"/>
    </row>
    <row r="588" spans="1:2" ht="12.75">
      <c r="A588" s="138"/>
      <c r="B588" s="139"/>
    </row>
    <row r="589" spans="1:2" ht="12.75">
      <c r="A589" s="138"/>
      <c r="B589" s="139"/>
    </row>
    <row r="590" spans="1:2" ht="12.75">
      <c r="A590" s="138"/>
      <c r="B590" s="139"/>
    </row>
    <row r="591" spans="1:2" ht="12.75">
      <c r="A591" s="138"/>
      <c r="B591" s="139"/>
    </row>
    <row r="592" spans="1:2" ht="12.75">
      <c r="A592" s="138"/>
      <c r="B592" s="139"/>
    </row>
    <row r="593" spans="1:2" ht="12.75">
      <c r="A593" s="138"/>
      <c r="B593" s="139"/>
    </row>
    <row r="594" spans="1:2" ht="12.75">
      <c r="A594" s="138"/>
      <c r="B594" s="139"/>
    </row>
    <row r="595" spans="1:2" ht="12.75">
      <c r="A595" s="138"/>
      <c r="B595" s="139"/>
    </row>
    <row r="596" spans="1:2" ht="12.75">
      <c r="A596" s="138"/>
      <c r="B596" s="139"/>
    </row>
    <row r="597" spans="1:2" ht="12.75">
      <c r="A597" s="138"/>
      <c r="B597" s="139"/>
    </row>
    <row r="598" spans="1:2" ht="12.75">
      <c r="A598" s="138"/>
      <c r="B598" s="139"/>
    </row>
    <row r="599" spans="1:2" ht="12.75">
      <c r="A599" s="138"/>
      <c r="B599" s="139"/>
    </row>
    <row r="600" spans="1:2" ht="12.75">
      <c r="A600" s="138"/>
      <c r="B600" s="139"/>
    </row>
    <row r="601" spans="1:2" ht="12.75">
      <c r="A601" s="138"/>
      <c r="B601" s="139"/>
    </row>
    <row r="602" spans="1:2" ht="12.75">
      <c r="A602" s="138"/>
      <c r="B602" s="139"/>
    </row>
    <row r="603" spans="1:2" ht="12.75">
      <c r="A603" s="138"/>
      <c r="B603" s="139"/>
    </row>
    <row r="604" spans="1:2" ht="12.75">
      <c r="A604" s="138"/>
      <c r="B604" s="139"/>
    </row>
    <row r="605" spans="1:2" ht="12.75">
      <c r="A605" s="138"/>
      <c r="B605" s="139"/>
    </row>
    <row r="606" spans="1:2" ht="12.75">
      <c r="A606" s="138"/>
      <c r="B606" s="139"/>
    </row>
    <row r="607" spans="1:2" ht="12.75">
      <c r="A607" s="138"/>
      <c r="B607" s="139"/>
    </row>
    <row r="608" spans="1:2" ht="12.75">
      <c r="A608" s="138"/>
      <c r="B608" s="139"/>
    </row>
    <row r="609" spans="1:2" ht="12.75">
      <c r="A609" s="138"/>
      <c r="B609" s="139"/>
    </row>
    <row r="610" spans="1:2" ht="12.75">
      <c r="A610" s="138"/>
      <c r="B610" s="139"/>
    </row>
    <row r="611" spans="1:2" ht="12.75">
      <c r="A611" s="138"/>
      <c r="B611" s="139"/>
    </row>
    <row r="612" spans="1:2" ht="12.75">
      <c r="A612" s="138"/>
      <c r="B612" s="139"/>
    </row>
    <row r="613" spans="1:2" ht="12.75">
      <c r="A613" s="138"/>
      <c r="B613" s="139"/>
    </row>
    <row r="614" spans="1:2" ht="12.75">
      <c r="A614" s="138"/>
      <c r="B614" s="139"/>
    </row>
    <row r="615" spans="1:2" ht="12.75">
      <c r="A615" s="138"/>
      <c r="B615" s="139"/>
    </row>
    <row r="616" spans="1:2" ht="12.75">
      <c r="A616" s="138"/>
      <c r="B616" s="139"/>
    </row>
    <row r="617" spans="1:2" ht="12.75">
      <c r="A617" s="138"/>
      <c r="B617" s="139"/>
    </row>
    <row r="618" spans="1:2" ht="12.75">
      <c r="A618" s="138"/>
      <c r="B618" s="139"/>
    </row>
    <row r="619" spans="1:2" ht="12.75">
      <c r="A619" s="138"/>
      <c r="B619" s="139"/>
    </row>
    <row r="620" spans="1:2" ht="12.75">
      <c r="A620" s="138"/>
      <c r="B620" s="139"/>
    </row>
    <row r="621" spans="1:2" ht="12.75">
      <c r="A621" s="138"/>
      <c r="B621" s="139"/>
    </row>
    <row r="622" spans="1:2" ht="12.75">
      <c r="A622" s="138"/>
      <c r="B622" s="139"/>
    </row>
    <row r="623" spans="1:2" ht="12.75">
      <c r="A623" s="138"/>
      <c r="B623" s="139"/>
    </row>
    <row r="624" spans="1:2" ht="12.75">
      <c r="A624" s="138"/>
      <c r="B624" s="139"/>
    </row>
    <row r="625" spans="1:2" ht="12.75">
      <c r="A625" s="138"/>
      <c r="B625" s="139"/>
    </row>
    <row r="626" spans="1:2" ht="12.75">
      <c r="A626" s="138"/>
      <c r="B626" s="139"/>
    </row>
    <row r="627" spans="1:2" ht="12.75">
      <c r="A627" s="138"/>
      <c r="B627" s="139"/>
    </row>
    <row r="628" spans="1:2" ht="12.75">
      <c r="A628" s="138"/>
      <c r="B628" s="139"/>
    </row>
    <row r="629" spans="1:2" ht="12.75">
      <c r="A629" s="138"/>
      <c r="B629" s="139"/>
    </row>
    <row r="630" spans="1:2" ht="12.75">
      <c r="A630" s="138"/>
      <c r="B630" s="139"/>
    </row>
    <row r="631" spans="1:2" ht="12.75">
      <c r="A631" s="138"/>
      <c r="B631" s="139"/>
    </row>
    <row r="632" spans="1:2" ht="12.75">
      <c r="A632" s="138"/>
      <c r="B632" s="139"/>
    </row>
    <row r="633" spans="1:2" ht="12.75">
      <c r="A633" s="138"/>
      <c r="B633" s="139"/>
    </row>
    <row r="634" spans="1:2" ht="12.75">
      <c r="A634" s="138"/>
      <c r="B634" s="139"/>
    </row>
    <row r="635" spans="1:2" ht="12.75">
      <c r="A635" s="138"/>
      <c r="B635" s="139"/>
    </row>
    <row r="636" spans="1:2" ht="12.75">
      <c r="A636" s="138"/>
      <c r="B636" s="139"/>
    </row>
    <row r="637" spans="1:2" ht="12.75">
      <c r="A637" s="138"/>
      <c r="B637" s="139"/>
    </row>
    <row r="638" spans="1:2" ht="12.75">
      <c r="A638" s="138"/>
      <c r="B638" s="139"/>
    </row>
    <row r="639" spans="1:2" ht="12.75">
      <c r="A639" s="138"/>
      <c r="B639" s="139"/>
    </row>
    <row r="640" spans="1:2" ht="12.75">
      <c r="A640" s="138"/>
      <c r="B640" s="139"/>
    </row>
    <row r="641" spans="1:2" ht="12.75">
      <c r="A641" s="138"/>
      <c r="B641" s="139"/>
    </row>
    <row r="642" spans="1:2" ht="12.75">
      <c r="A642" s="138"/>
      <c r="B642" s="139"/>
    </row>
    <row r="643" spans="1:2" ht="12.75">
      <c r="A643" s="138"/>
      <c r="B643" s="139"/>
    </row>
    <row r="644" spans="1:2" ht="12.75">
      <c r="A644" s="138"/>
      <c r="B644" s="139"/>
    </row>
    <row r="645" spans="1:2" ht="12.75">
      <c r="A645" s="138"/>
      <c r="B645" s="139"/>
    </row>
    <row r="646" spans="1:2" ht="12.75">
      <c r="A646" s="138"/>
      <c r="B646" s="139"/>
    </row>
    <row r="647" spans="1:2" ht="12.75">
      <c r="A647" s="138"/>
      <c r="B647" s="139"/>
    </row>
    <row r="648" spans="1:2" ht="12.75">
      <c r="A648" s="138"/>
      <c r="B648" s="139"/>
    </row>
    <row r="649" spans="1:2" ht="12.75">
      <c r="A649" s="138"/>
      <c r="B649" s="139"/>
    </row>
    <row r="650" spans="1:2" ht="12.75">
      <c r="A650" s="138"/>
      <c r="B650" s="139"/>
    </row>
    <row r="651" spans="1:2" ht="12.75">
      <c r="A651" s="138"/>
      <c r="B651" s="139"/>
    </row>
    <row r="652" spans="1:2" ht="12.75">
      <c r="A652" s="138"/>
      <c r="B652" s="139"/>
    </row>
    <row r="653" spans="1:2" ht="12.75">
      <c r="A653" s="138"/>
      <c r="B653" s="139"/>
    </row>
    <row r="654" spans="1:2" ht="12.75">
      <c r="A654" s="138"/>
      <c r="B654" s="139"/>
    </row>
    <row r="655" spans="1:2" ht="12.75">
      <c r="A655" s="138"/>
      <c r="B655" s="139"/>
    </row>
    <row r="656" spans="1:2" ht="12.75">
      <c r="A656" s="138"/>
      <c r="B656" s="139"/>
    </row>
    <row r="657" spans="1:2" ht="12.75">
      <c r="A657" s="138"/>
      <c r="B657" s="139"/>
    </row>
    <row r="658" spans="1:2" ht="12.75">
      <c r="A658" s="138"/>
      <c r="B658" s="139"/>
    </row>
    <row r="659" spans="1:2" ht="12.75">
      <c r="A659" s="138"/>
      <c r="B659" s="139"/>
    </row>
    <row r="660" spans="1:2" ht="12.75">
      <c r="A660" s="138"/>
      <c r="B660" s="139"/>
    </row>
    <row r="661" spans="1:2" ht="12.75">
      <c r="A661" s="138"/>
      <c r="B661" s="139"/>
    </row>
    <row r="662" spans="1:2" ht="12.75">
      <c r="A662" s="138"/>
      <c r="B662" s="139"/>
    </row>
    <row r="663" spans="1:2" ht="12.75">
      <c r="A663" s="138"/>
      <c r="B663" s="139"/>
    </row>
    <row r="664" spans="1:2" ht="12.75">
      <c r="A664" s="138"/>
      <c r="B664" s="139"/>
    </row>
    <row r="665" spans="1:2" ht="12.75">
      <c r="A665" s="138"/>
      <c r="B665" s="139"/>
    </row>
    <row r="666" spans="1:2" ht="12.75">
      <c r="A666" s="138"/>
      <c r="B666" s="139"/>
    </row>
    <row r="667" spans="1:2" ht="12.75">
      <c r="A667" s="138"/>
      <c r="B667" s="139"/>
    </row>
    <row r="668" spans="1:2" ht="12.75">
      <c r="A668" s="138"/>
      <c r="B668" s="139"/>
    </row>
    <row r="669" spans="1:2" ht="12.75">
      <c r="A669" s="138"/>
      <c r="B669" s="139"/>
    </row>
    <row r="670" spans="1:2" ht="12.75">
      <c r="A670" s="138"/>
      <c r="B670" s="139"/>
    </row>
    <row r="671" spans="1:2" ht="12.75">
      <c r="A671" s="138"/>
      <c r="B671" s="139"/>
    </row>
    <row r="672" spans="1:2" ht="12.75">
      <c r="A672" s="138"/>
      <c r="B672" s="139"/>
    </row>
    <row r="673" spans="1:2" ht="12.75">
      <c r="A673" s="138"/>
      <c r="B673" s="139"/>
    </row>
    <row r="674" spans="1:2" ht="12.75">
      <c r="A674" s="138"/>
      <c r="B674" s="139"/>
    </row>
    <row r="675" spans="1:2" ht="12.75">
      <c r="A675" s="138"/>
      <c r="B675" s="139"/>
    </row>
    <row r="676" spans="1:2" ht="12.75">
      <c r="A676" s="138"/>
      <c r="B676" s="139"/>
    </row>
    <row r="677" spans="1:2" ht="12.75">
      <c r="A677" s="138"/>
      <c r="B677" s="139"/>
    </row>
    <row r="678" spans="1:2" ht="12.75">
      <c r="A678" s="138"/>
      <c r="B678" s="139"/>
    </row>
    <row r="679" spans="1:2" ht="12.75">
      <c r="A679" s="138"/>
      <c r="B679" s="139"/>
    </row>
    <row r="680" spans="1:2" ht="12.75">
      <c r="A680" s="138"/>
      <c r="B680" s="139"/>
    </row>
    <row r="681" spans="1:2" ht="12.75">
      <c r="A681" s="138"/>
      <c r="B681" s="139"/>
    </row>
    <row r="682" spans="1:2" ht="12.75">
      <c r="A682" s="138"/>
      <c r="B682" s="139"/>
    </row>
    <row r="683" spans="1:2" ht="12.75">
      <c r="A683" s="138"/>
      <c r="B683" s="139"/>
    </row>
    <row r="684" spans="1:2" ht="12.75">
      <c r="A684" s="138"/>
      <c r="B684" s="139"/>
    </row>
    <row r="685" spans="1:2" ht="12.75">
      <c r="A685" s="138"/>
      <c r="B685" s="139"/>
    </row>
    <row r="686" spans="1:2" ht="12.75">
      <c r="A686" s="138"/>
      <c r="B686" s="139"/>
    </row>
    <row r="687" spans="1:2" ht="12.75">
      <c r="A687" s="138"/>
      <c r="B687" s="139"/>
    </row>
    <row r="688" spans="1:2" ht="12.75">
      <c r="A688" s="138"/>
      <c r="B688" s="139"/>
    </row>
    <row r="689" spans="1:2" ht="12.75">
      <c r="A689" s="138"/>
      <c r="B689" s="139"/>
    </row>
    <row r="690" spans="1:2" ht="12.75">
      <c r="A690" s="138"/>
      <c r="B690" s="139"/>
    </row>
    <row r="691" spans="1:2" ht="12.75">
      <c r="A691" s="138"/>
      <c r="B691" s="139"/>
    </row>
    <row r="692" spans="1:2" ht="12.75">
      <c r="A692" s="138"/>
      <c r="B692" s="139"/>
    </row>
    <row r="693" spans="1:2" ht="12.75">
      <c r="A693" s="138"/>
      <c r="B693" s="139"/>
    </row>
    <row r="694" spans="1:2" ht="12.75">
      <c r="A694" s="138"/>
      <c r="B694" s="139"/>
    </row>
    <row r="695" spans="1:2" ht="12.75">
      <c r="A695" s="138"/>
      <c r="B695" s="139"/>
    </row>
    <row r="696" spans="1:2" ht="12.75">
      <c r="A696" s="138"/>
      <c r="B696" s="139"/>
    </row>
    <row r="697" spans="1:2" ht="12.75">
      <c r="A697" s="138"/>
      <c r="B697" s="139"/>
    </row>
    <row r="698" spans="1:2" ht="12.75">
      <c r="A698" s="138"/>
      <c r="B698" s="139"/>
    </row>
    <row r="699" spans="1:2" ht="12.75">
      <c r="A699" s="138"/>
      <c r="B699" s="139"/>
    </row>
    <row r="700" spans="1:2" ht="12.75">
      <c r="A700" s="138"/>
      <c r="B700" s="139"/>
    </row>
    <row r="701" spans="1:2" ht="12.75">
      <c r="A701" s="138"/>
      <c r="B701" s="139"/>
    </row>
    <row r="702" spans="1:2" ht="12.75">
      <c r="A702" s="138"/>
      <c r="B702" s="139"/>
    </row>
    <row r="703" spans="1:2" ht="12.75">
      <c r="A703" s="138"/>
      <c r="B703" s="139"/>
    </row>
    <row r="704" spans="1:2" ht="12.75">
      <c r="A704" s="138"/>
      <c r="B704" s="139"/>
    </row>
    <row r="705" spans="1:2" ht="12.75">
      <c r="A705" s="138"/>
      <c r="B705" s="139"/>
    </row>
    <row r="706" spans="1:2" ht="12.75">
      <c r="A706" s="138"/>
      <c r="B706" s="139"/>
    </row>
    <row r="707" spans="1:2" ht="12.75">
      <c r="A707" s="138"/>
      <c r="B707" s="139"/>
    </row>
    <row r="708" spans="1:2" ht="12.75">
      <c r="A708" s="138"/>
      <c r="B708" s="139"/>
    </row>
    <row r="709" spans="1:2" ht="12.75">
      <c r="A709" s="138"/>
      <c r="B709" s="139"/>
    </row>
    <row r="710" spans="1:2" ht="12.75">
      <c r="A710" s="138"/>
      <c r="B710" s="139"/>
    </row>
    <row r="711" spans="1:2" ht="12.75">
      <c r="A711" s="138"/>
      <c r="B711" s="139"/>
    </row>
    <row r="712" spans="1:2" ht="12.75">
      <c r="A712" s="138"/>
      <c r="B712" s="139"/>
    </row>
    <row r="713" spans="1:2" ht="12.75">
      <c r="A713" s="138"/>
      <c r="B713" s="139"/>
    </row>
    <row r="714" spans="1:2" ht="12.75">
      <c r="A714" s="138"/>
      <c r="B714" s="139"/>
    </row>
    <row r="715" spans="1:2" ht="12.75">
      <c r="A715" s="138"/>
      <c r="B715" s="139"/>
    </row>
    <row r="716" spans="1:2" ht="12.75">
      <c r="A716" s="138"/>
      <c r="B716" s="139"/>
    </row>
    <row r="717" spans="1:2" ht="12.75">
      <c r="A717" s="138"/>
      <c r="B717" s="139"/>
    </row>
    <row r="718" spans="1:2" ht="12.75">
      <c r="A718" s="138"/>
      <c r="B718" s="139"/>
    </row>
    <row r="719" spans="1:2" ht="12.75">
      <c r="A719" s="138"/>
      <c r="B719" s="139"/>
    </row>
    <row r="720" spans="1:2" ht="12.75">
      <c r="A720" s="138"/>
      <c r="B720" s="139"/>
    </row>
    <row r="721" spans="1:2" ht="12.75">
      <c r="A721" s="138"/>
      <c r="B721" s="139"/>
    </row>
    <row r="722" spans="1:2" ht="12.75">
      <c r="A722" s="138"/>
      <c r="B722" s="139"/>
    </row>
    <row r="723" spans="1:2" ht="12.75">
      <c r="A723" s="138"/>
      <c r="B723" s="139"/>
    </row>
    <row r="724" spans="1:2" ht="12.75">
      <c r="A724" s="138"/>
      <c r="B724" s="139"/>
    </row>
    <row r="725" spans="1:2" ht="12.75">
      <c r="A725" s="138"/>
      <c r="B725" s="139"/>
    </row>
    <row r="726" spans="1:2" ht="12.75">
      <c r="A726" s="138"/>
      <c r="B726" s="139"/>
    </row>
    <row r="727" spans="1:2" ht="12.75">
      <c r="A727" s="138"/>
      <c r="B727" s="139"/>
    </row>
    <row r="728" spans="1:2" ht="12.75">
      <c r="A728" s="138"/>
      <c r="B728" s="139"/>
    </row>
    <row r="729" spans="1:2" ht="12.75">
      <c r="A729" s="138"/>
      <c r="B729" s="139"/>
    </row>
    <row r="730" spans="1:2" ht="12.75">
      <c r="A730" s="138"/>
      <c r="B730" s="139"/>
    </row>
    <row r="731" spans="1:2" ht="12.75">
      <c r="A731" s="138"/>
      <c r="B731" s="139"/>
    </row>
    <row r="732" spans="1:2" ht="12.75">
      <c r="A732" s="138"/>
      <c r="B732" s="139"/>
    </row>
    <row r="733" spans="1:2" ht="12.75">
      <c r="A733" s="138"/>
      <c r="B733" s="139"/>
    </row>
    <row r="734" spans="1:2" ht="12.75">
      <c r="A734" s="138"/>
      <c r="B734" s="139"/>
    </row>
    <row r="735" spans="1:2" ht="12.75">
      <c r="A735" s="138"/>
      <c r="B735" s="139"/>
    </row>
    <row r="736" spans="1:2" ht="12.75">
      <c r="A736" s="138"/>
      <c r="B736" s="139"/>
    </row>
    <row r="737" spans="1:2" ht="12.75">
      <c r="A737" s="138"/>
      <c r="B737" s="139"/>
    </row>
    <row r="738" spans="1:2" ht="12.75">
      <c r="A738" s="138"/>
      <c r="B738" s="139"/>
    </row>
    <row r="739" spans="1:2" ht="12.75">
      <c r="A739" s="138"/>
      <c r="B739" s="139"/>
    </row>
    <row r="740" spans="1:2" ht="12.75">
      <c r="A740" s="138"/>
      <c r="B740" s="139"/>
    </row>
    <row r="741" spans="1:2" ht="12.75">
      <c r="A741" s="138"/>
      <c r="B741" s="139"/>
    </row>
    <row r="742" spans="1:2" ht="12.75">
      <c r="A742" s="138"/>
      <c r="B742" s="139"/>
    </row>
    <row r="743" spans="1:2" ht="12.75">
      <c r="A743" s="138"/>
      <c r="B743" s="139"/>
    </row>
    <row r="744" spans="1:2" ht="12.75">
      <c r="A744" s="138"/>
      <c r="B744" s="139"/>
    </row>
    <row r="745" spans="1:2" ht="12.75">
      <c r="A745" s="138"/>
      <c r="B745" s="139"/>
    </row>
    <row r="746" spans="1:2" ht="12.75">
      <c r="A746" s="138"/>
      <c r="B746" s="139"/>
    </row>
    <row r="747" spans="1:2" ht="12.75">
      <c r="A747" s="138"/>
      <c r="B747" s="139"/>
    </row>
    <row r="748" spans="1:2" ht="12.75">
      <c r="A748" s="138"/>
      <c r="B748" s="139"/>
    </row>
    <row r="749" spans="1:2" ht="12.75">
      <c r="A749" s="138"/>
      <c r="B749" s="139"/>
    </row>
    <row r="750" spans="1:2" ht="12.75">
      <c r="A750" s="138"/>
      <c r="B750" s="139"/>
    </row>
    <row r="751" spans="1:2" ht="12.75">
      <c r="A751" s="138"/>
      <c r="B751" s="139"/>
    </row>
    <row r="752" spans="1:2" ht="12.75">
      <c r="A752" s="138"/>
      <c r="B752" s="139"/>
    </row>
    <row r="753" spans="1:2" ht="12.75">
      <c r="A753" s="138"/>
      <c r="B753" s="139"/>
    </row>
    <row r="754" spans="1:2" ht="12.75">
      <c r="A754" s="138"/>
      <c r="B754" s="139"/>
    </row>
    <row r="755" spans="1:2" ht="12.75">
      <c r="A755" s="138"/>
      <c r="B755" s="139"/>
    </row>
    <row r="756" spans="1:2" ht="12.75">
      <c r="A756" s="138"/>
      <c r="B756" s="139"/>
    </row>
    <row r="757" spans="1:2" ht="12.75">
      <c r="A757" s="138"/>
      <c r="B757" s="139"/>
    </row>
    <row r="758" spans="1:2" ht="12.75">
      <c r="A758" s="138"/>
      <c r="B758" s="139"/>
    </row>
    <row r="759" spans="1:2" ht="12.75">
      <c r="A759" s="138"/>
      <c r="B759" s="139"/>
    </row>
    <row r="760" spans="1:2" ht="12.75">
      <c r="A760" s="138"/>
      <c r="B760" s="139"/>
    </row>
    <row r="761" spans="1:2" ht="12.75">
      <c r="A761" s="138"/>
      <c r="B761" s="139"/>
    </row>
    <row r="762" spans="1:2" ht="12.75">
      <c r="A762" s="138"/>
      <c r="B762" s="139"/>
    </row>
    <row r="763" spans="1:2" ht="12.75">
      <c r="A763" s="138"/>
      <c r="B763" s="139"/>
    </row>
    <row r="764" spans="1:2" ht="12.75">
      <c r="A764" s="138"/>
      <c r="B764" s="139"/>
    </row>
    <row r="765" spans="1:2" ht="12.75">
      <c r="A765" s="138"/>
      <c r="B765" s="139"/>
    </row>
    <row r="766" spans="1:2" ht="12.75">
      <c r="A766" s="138"/>
      <c r="B766" s="139"/>
    </row>
    <row r="767" spans="1:2" ht="12.75">
      <c r="A767" s="138"/>
      <c r="B767" s="139"/>
    </row>
    <row r="768" spans="1:2" ht="12.75">
      <c r="A768" s="138"/>
      <c r="B768" s="139"/>
    </row>
    <row r="769" spans="1:2" ht="12.75">
      <c r="A769" s="138"/>
      <c r="B769" s="139"/>
    </row>
    <row r="770" spans="1:2" ht="12.75">
      <c r="A770" s="138"/>
      <c r="B770" s="139"/>
    </row>
    <row r="771" spans="1:2" ht="12.75">
      <c r="A771" s="138"/>
      <c r="B771" s="139"/>
    </row>
    <row r="772" spans="1:2" ht="12.75">
      <c r="A772" s="138"/>
      <c r="B772" s="139"/>
    </row>
    <row r="773" spans="1:2" ht="12.75">
      <c r="A773" s="138"/>
      <c r="B773" s="139"/>
    </row>
    <row r="774" spans="1:2" ht="12.75">
      <c r="A774" s="138"/>
      <c r="B774" s="139"/>
    </row>
    <row r="775" spans="1:2" ht="12.75">
      <c r="A775" s="138"/>
      <c r="B775" s="139"/>
    </row>
    <row r="776" spans="1:2" ht="12.75">
      <c r="A776" s="138"/>
      <c r="B776" s="139"/>
    </row>
    <row r="777" spans="1:2" ht="12.75">
      <c r="A777" s="138"/>
      <c r="B777" s="139"/>
    </row>
    <row r="778" spans="1:2" ht="12.75">
      <c r="A778" s="138"/>
      <c r="B778" s="139"/>
    </row>
    <row r="779" spans="1:2" ht="12.75">
      <c r="A779" s="138"/>
      <c r="B779" s="139"/>
    </row>
    <row r="780" spans="1:2" ht="12.75">
      <c r="A780" s="138"/>
      <c r="B780" s="139"/>
    </row>
    <row r="781" spans="1:2" ht="12.75">
      <c r="A781" s="138"/>
      <c r="B781" s="139"/>
    </row>
    <row r="782" spans="1:2" ht="12.75">
      <c r="A782" s="138"/>
      <c r="B782" s="139"/>
    </row>
    <row r="783" spans="1:2" ht="12.75">
      <c r="A783" s="138"/>
      <c r="B783" s="139"/>
    </row>
    <row r="784" spans="1:2" ht="12.75">
      <c r="A784" s="138"/>
      <c r="B784" s="139"/>
    </row>
    <row r="785" spans="1:2" ht="12.75">
      <c r="A785" s="138"/>
      <c r="B785" s="139"/>
    </row>
    <row r="786" spans="1:2" ht="12.75">
      <c r="A786" s="138"/>
      <c r="B786" s="139"/>
    </row>
    <row r="787" spans="1:2" ht="12.75">
      <c r="A787" s="138"/>
      <c r="B787" s="139"/>
    </row>
    <row r="788" spans="1:2" ht="12.75">
      <c r="A788" s="138"/>
      <c r="B788" s="139"/>
    </row>
    <row r="789" spans="1:2" ht="12.75">
      <c r="A789" s="138"/>
      <c r="B789" s="139"/>
    </row>
    <row r="790" spans="1:2" ht="12.75">
      <c r="A790" s="138"/>
      <c r="B790" s="139"/>
    </row>
    <row r="791" spans="1:2" ht="12.75">
      <c r="A791" s="138"/>
      <c r="B791" s="139"/>
    </row>
    <row r="792" spans="1:2" ht="12.75">
      <c r="A792" s="138"/>
      <c r="B792" s="139"/>
    </row>
    <row r="793" spans="1:2" ht="12.75">
      <c r="A793" s="138"/>
      <c r="B793" s="139"/>
    </row>
    <row r="794" spans="1:2" ht="12.75">
      <c r="A794" s="138"/>
      <c r="B794" s="139"/>
    </row>
    <row r="795" spans="1:2" ht="12.75">
      <c r="A795" s="138"/>
      <c r="B795" s="139"/>
    </row>
    <row r="796" spans="1:2" ht="12.75">
      <c r="A796" s="138"/>
      <c r="B796" s="139"/>
    </row>
    <row r="797" spans="1:2" ht="12.75">
      <c r="A797" s="138"/>
      <c r="B797" s="139"/>
    </row>
    <row r="798" spans="1:2" ht="12.75">
      <c r="A798" s="138"/>
      <c r="B798" s="139"/>
    </row>
    <row r="799" spans="1:2" ht="12.75">
      <c r="A799" s="138"/>
      <c r="B799" s="139"/>
    </row>
    <row r="800" spans="1:2" ht="12.75">
      <c r="A800" s="138"/>
      <c r="B800" s="139"/>
    </row>
    <row r="801" spans="1:2" ht="12.75">
      <c r="A801" s="138"/>
      <c r="B801" s="139"/>
    </row>
    <row r="802" spans="1:2" ht="12.75">
      <c r="A802" s="138"/>
      <c r="B802" s="139"/>
    </row>
    <row r="803" spans="1:2" ht="12.75">
      <c r="A803" s="138"/>
      <c r="B803" s="139"/>
    </row>
    <row r="804" spans="1:2" ht="12.75">
      <c r="A804" s="138"/>
      <c r="B804" s="139"/>
    </row>
    <row r="805" spans="1:2" ht="12.75">
      <c r="A805" s="138"/>
      <c r="B805" s="139"/>
    </row>
    <row r="806" spans="1:2" ht="12.75">
      <c r="A806" s="138"/>
      <c r="B806" s="139"/>
    </row>
    <row r="807" spans="1:2" ht="12.75">
      <c r="A807" s="138"/>
      <c r="B807" s="139"/>
    </row>
    <row r="808" spans="1:2" ht="12.75">
      <c r="A808" s="138"/>
      <c r="B808" s="139"/>
    </row>
    <row r="809" spans="1:2" ht="12.75">
      <c r="A809" s="138"/>
      <c r="B809" s="139"/>
    </row>
    <row r="810" spans="1:2" ht="12.75">
      <c r="A810" s="138"/>
      <c r="B810" s="139"/>
    </row>
    <row r="811" spans="1:2" ht="12.75">
      <c r="A811" s="138"/>
      <c r="B811" s="139"/>
    </row>
    <row r="812" spans="1:2" ht="12.75">
      <c r="A812" s="138"/>
      <c r="B812" s="139"/>
    </row>
    <row r="813" spans="1:2" ht="12.75">
      <c r="A813" s="138"/>
      <c r="B813" s="139"/>
    </row>
    <row r="814" spans="1:2" ht="12.75">
      <c r="A814" s="138"/>
      <c r="B814" s="139"/>
    </row>
    <row r="815" spans="1:2" ht="12.75">
      <c r="A815" s="138"/>
      <c r="B815" s="139"/>
    </row>
    <row r="816" spans="1:2" ht="12.75">
      <c r="A816" s="138"/>
      <c r="B816" s="139"/>
    </row>
    <row r="817" spans="1:2" ht="12.75">
      <c r="A817" s="138"/>
      <c r="B817" s="139"/>
    </row>
    <row r="818" spans="1:2" ht="12.75">
      <c r="A818" s="138"/>
      <c r="B818" s="139"/>
    </row>
    <row r="819" spans="1:2" ht="12.75">
      <c r="A819" s="138"/>
      <c r="B819" s="139"/>
    </row>
    <row r="820" spans="1:2" ht="12.75">
      <c r="A820" s="138"/>
      <c r="B820" s="139"/>
    </row>
    <row r="821" spans="1:2" ht="12.75">
      <c r="A821" s="138"/>
      <c r="B821" s="139"/>
    </row>
    <row r="822" spans="1:2" ht="12.75">
      <c r="A822" s="138"/>
      <c r="B822" s="139"/>
    </row>
    <row r="823" spans="1:2" ht="12.75">
      <c r="A823" s="138"/>
      <c r="B823" s="139"/>
    </row>
    <row r="824" spans="1:2" ht="12.75">
      <c r="A824" s="138"/>
      <c r="B824" s="139"/>
    </row>
    <row r="825" spans="1:2" ht="12.75">
      <c r="A825" s="138"/>
      <c r="B825" s="139"/>
    </row>
    <row r="826" spans="1:2" ht="12.75">
      <c r="A826" s="138"/>
      <c r="B826" s="139"/>
    </row>
    <row r="827" spans="1:2" ht="12.75">
      <c r="A827" s="138"/>
      <c r="B827" s="139"/>
    </row>
    <row r="828" spans="1:2" ht="12.75">
      <c r="A828" s="138"/>
      <c r="B828" s="139"/>
    </row>
    <row r="829" spans="1:2" ht="12.75">
      <c r="A829" s="138"/>
      <c r="B829" s="139"/>
    </row>
    <row r="830" spans="1:2" ht="12.75">
      <c r="A830" s="138"/>
      <c r="B830" s="139"/>
    </row>
    <row r="831" spans="1:2" ht="12.75">
      <c r="A831" s="138"/>
      <c r="B831" s="139"/>
    </row>
    <row r="832" spans="1:2" ht="12.75">
      <c r="A832" s="138"/>
      <c r="B832" s="139"/>
    </row>
    <row r="833" spans="1:2" ht="12.75">
      <c r="A833" s="138"/>
      <c r="B833" s="139"/>
    </row>
    <row r="834" spans="1:2" ht="12.75">
      <c r="A834" s="138"/>
      <c r="B834" s="139"/>
    </row>
    <row r="835" spans="1:2" ht="12.75">
      <c r="A835" s="138"/>
      <c r="B835" s="139"/>
    </row>
    <row r="836" spans="1:2" ht="12.75">
      <c r="A836" s="138"/>
      <c r="B836" s="139"/>
    </row>
    <row r="837" spans="1:2" ht="12.75">
      <c r="A837" s="138"/>
      <c r="B837" s="139"/>
    </row>
    <row r="838" spans="1:2" ht="12.75">
      <c r="A838" s="138"/>
      <c r="B838" s="139"/>
    </row>
    <row r="839" spans="1:2" ht="12.75">
      <c r="A839" s="138"/>
      <c r="B839" s="139"/>
    </row>
    <row r="840" spans="1:2" ht="12.75">
      <c r="A840" s="138"/>
      <c r="B840" s="139"/>
    </row>
    <row r="841" spans="1:2" ht="12.75">
      <c r="A841" s="138"/>
      <c r="B841" s="139"/>
    </row>
    <row r="842" spans="1:2" ht="12.75">
      <c r="A842" s="138"/>
      <c r="B842" s="139"/>
    </row>
    <row r="843" spans="1:2" ht="12.75">
      <c r="A843" s="138"/>
      <c r="B843" s="139"/>
    </row>
    <row r="844" spans="1:2" ht="12.75">
      <c r="A844" s="138"/>
      <c r="B844" s="139"/>
    </row>
    <row r="845" spans="1:2" ht="12.75">
      <c r="A845" s="138"/>
      <c r="B845" s="139"/>
    </row>
    <row r="846" spans="1:2" ht="12.75">
      <c r="A846" s="138"/>
      <c r="B846" s="139"/>
    </row>
    <row r="847" spans="1:2" ht="12.75">
      <c r="A847" s="138"/>
      <c r="B847" s="139"/>
    </row>
    <row r="848" spans="1:2" ht="12.75">
      <c r="A848" s="138"/>
      <c r="B848" s="139"/>
    </row>
    <row r="849" spans="1:2" ht="12.75">
      <c r="A849" s="138"/>
      <c r="B849" s="139"/>
    </row>
    <row r="850" spans="1:2" ht="12.75">
      <c r="A850" s="138"/>
      <c r="B850" s="139"/>
    </row>
    <row r="851" spans="1:2" ht="12.75">
      <c r="A851" s="138"/>
      <c r="B851" s="139"/>
    </row>
    <row r="852" spans="1:2" ht="12.75">
      <c r="A852" s="138"/>
      <c r="B852" s="139"/>
    </row>
    <row r="853" spans="1:2" ht="12.75">
      <c r="A853" s="138"/>
      <c r="B853" s="139"/>
    </row>
    <row r="854" spans="1:2" ht="12.75">
      <c r="A854" s="138"/>
      <c r="B854" s="139"/>
    </row>
    <row r="855" spans="1:2" ht="12.75">
      <c r="A855" s="138"/>
      <c r="B855" s="139"/>
    </row>
    <row r="856" spans="1:2" ht="12.75">
      <c r="A856" s="138"/>
      <c r="B856" s="139"/>
    </row>
    <row r="857" spans="1:2" ht="12.75">
      <c r="A857" s="138"/>
      <c r="B857" s="139"/>
    </row>
    <row r="858" spans="1:2" ht="12.75">
      <c r="A858" s="138"/>
      <c r="B858" s="139"/>
    </row>
    <row r="859" spans="1:2" ht="12.75">
      <c r="A859" s="138"/>
      <c r="B859" s="139"/>
    </row>
    <row r="860" spans="1:2" ht="12.75">
      <c r="A860" s="138"/>
      <c r="B860" s="139"/>
    </row>
    <row r="861" spans="1:2" ht="12.75">
      <c r="A861" s="138"/>
      <c r="B861" s="139"/>
    </row>
    <row r="862" spans="1:2" ht="12.75">
      <c r="A862" s="138"/>
      <c r="B862" s="139"/>
    </row>
    <row r="863" spans="1:2" ht="12.75">
      <c r="A863" s="138"/>
      <c r="B863" s="139"/>
    </row>
    <row r="864" spans="1:2" ht="12.75">
      <c r="A864" s="138"/>
      <c r="B864" s="139"/>
    </row>
    <row r="865" spans="1:2" ht="12.75">
      <c r="A865" s="138"/>
      <c r="B865" s="139"/>
    </row>
    <row r="866" spans="1:2" ht="12.75">
      <c r="A866" s="138"/>
      <c r="B866" s="139"/>
    </row>
    <row r="867" spans="1:2" ht="12.75">
      <c r="A867" s="138"/>
      <c r="B867" s="139"/>
    </row>
    <row r="868" spans="1:2" ht="12.75">
      <c r="A868" s="138"/>
      <c r="B868" s="139"/>
    </row>
    <row r="869" spans="1:2" ht="12.75">
      <c r="A869" s="138"/>
      <c r="B869" s="139"/>
    </row>
    <row r="870" spans="1:2" ht="12.75">
      <c r="A870" s="138"/>
      <c r="B870" s="139"/>
    </row>
    <row r="871" spans="1:2" ht="12.75">
      <c r="A871" s="138"/>
      <c r="B871" s="139"/>
    </row>
    <row r="872" spans="1:2" ht="12.75">
      <c r="A872" s="138"/>
      <c r="B872" s="139"/>
    </row>
    <row r="873" spans="1:2" ht="12.75">
      <c r="A873" s="138"/>
      <c r="B873" s="139"/>
    </row>
    <row r="874" spans="1:2" ht="12.75">
      <c r="A874" s="138"/>
      <c r="B874" s="139"/>
    </row>
    <row r="875" spans="1:2" ht="12.75">
      <c r="A875" s="138"/>
      <c r="B875" s="139"/>
    </row>
    <row r="876" spans="1:2" ht="12.75">
      <c r="A876" s="138"/>
      <c r="B876" s="139"/>
    </row>
    <row r="877" spans="1:2" ht="12.75">
      <c r="A877" s="138"/>
      <c r="B877" s="139"/>
    </row>
    <row r="878" spans="1:2" ht="12.75">
      <c r="A878" s="138"/>
      <c r="B878" s="139"/>
    </row>
    <row r="879" spans="1:2" ht="12.75">
      <c r="A879" s="138"/>
      <c r="B879" s="139"/>
    </row>
    <row r="880" spans="1:2" ht="12.75">
      <c r="A880" s="138"/>
      <c r="B880" s="139"/>
    </row>
    <row r="881" spans="1:2" ht="12.75">
      <c r="A881" s="138"/>
      <c r="B881" s="139"/>
    </row>
    <row r="882" spans="1:2" ht="12.75">
      <c r="A882" s="138"/>
      <c r="B882" s="139"/>
    </row>
    <row r="883" spans="1:2" ht="12.75">
      <c r="A883" s="138"/>
      <c r="B883" s="139"/>
    </row>
    <row r="884" spans="1:2" ht="12.75">
      <c r="A884" s="138"/>
      <c r="B884" s="139"/>
    </row>
    <row r="885" spans="1:2" ht="12.75">
      <c r="A885" s="138"/>
      <c r="B885" s="139"/>
    </row>
    <row r="886" spans="1:2" ht="12.75">
      <c r="A886" s="138"/>
      <c r="B886" s="139"/>
    </row>
    <row r="887" spans="1:2" ht="12.75">
      <c r="A887" s="138"/>
      <c r="B887" s="139"/>
    </row>
    <row r="888" spans="1:2" ht="12.75">
      <c r="A888" s="138"/>
      <c r="B888" s="139"/>
    </row>
    <row r="889" spans="1:2" ht="12.75">
      <c r="A889" s="138"/>
      <c r="B889" s="139"/>
    </row>
    <row r="890" spans="1:2" ht="12.75">
      <c r="A890" s="138"/>
      <c r="B890" s="139"/>
    </row>
    <row r="891" spans="1:2" ht="12.75">
      <c r="A891" s="138"/>
      <c r="B891" s="139"/>
    </row>
    <row r="892" spans="1:2" ht="12.75">
      <c r="A892" s="138"/>
      <c r="B892" s="139"/>
    </row>
    <row r="893" spans="1:2" ht="12.75">
      <c r="A893" s="138"/>
      <c r="B893" s="139"/>
    </row>
    <row r="894" spans="1:2" ht="12.75">
      <c r="A894" s="138"/>
      <c r="B894" s="139"/>
    </row>
    <row r="895" spans="1:2" ht="12.75">
      <c r="A895" s="138"/>
      <c r="B895" s="139"/>
    </row>
    <row r="896" spans="1:2" ht="12.75">
      <c r="A896" s="138"/>
      <c r="B896" s="139"/>
    </row>
    <row r="897" spans="1:2" ht="12.75">
      <c r="A897" s="138"/>
      <c r="B897" s="139"/>
    </row>
    <row r="898" spans="1:2" ht="12.75">
      <c r="A898" s="138"/>
      <c r="B898" s="139"/>
    </row>
    <row r="899" spans="1:2" ht="12.75">
      <c r="A899" s="138"/>
      <c r="B899" s="139"/>
    </row>
    <row r="900" spans="1:2" ht="12.75">
      <c r="A900" s="138"/>
      <c r="B900" s="139"/>
    </row>
    <row r="901" spans="1:2" ht="12.75">
      <c r="A901" s="138"/>
      <c r="B901" s="139"/>
    </row>
    <row r="902" spans="1:2" ht="12.75">
      <c r="A902" s="138"/>
      <c r="B902" s="139"/>
    </row>
    <row r="903" spans="1:2" ht="12.75">
      <c r="A903" s="138"/>
      <c r="B903" s="139"/>
    </row>
    <row r="904" spans="1:2" ht="12.75">
      <c r="A904" s="138"/>
      <c r="B904" s="139"/>
    </row>
    <row r="905" spans="1:2" ht="12.75">
      <c r="A905" s="138"/>
      <c r="B905" s="139"/>
    </row>
    <row r="906" spans="1:2" ht="12.75">
      <c r="A906" s="138"/>
      <c r="B906" s="139"/>
    </row>
    <row r="907" spans="1:2" ht="12.75">
      <c r="A907" s="138"/>
      <c r="B907" s="139"/>
    </row>
    <row r="908" spans="1:2" ht="12.75">
      <c r="A908" s="138"/>
      <c r="B908" s="139"/>
    </row>
    <row r="909" spans="1:2" ht="12.75">
      <c r="A909" s="138"/>
      <c r="B909" s="139"/>
    </row>
    <row r="910" spans="1:2" ht="12.75">
      <c r="A910" s="138"/>
      <c r="B910" s="139"/>
    </row>
    <row r="911" spans="1:2" ht="12.75">
      <c r="A911" s="138"/>
      <c r="B911" s="139"/>
    </row>
    <row r="912" spans="1:2" ht="12.75">
      <c r="A912" s="138"/>
      <c r="B912" s="139"/>
    </row>
    <row r="913" spans="1:2" ht="12.75">
      <c r="A913" s="138"/>
      <c r="B913" s="139"/>
    </row>
    <row r="914" spans="1:2" ht="12.75">
      <c r="A914" s="138"/>
      <c r="B914" s="139"/>
    </row>
    <row r="915" spans="1:2" ht="12.75">
      <c r="A915" s="138"/>
      <c r="B915" s="139"/>
    </row>
    <row r="916" spans="1:2" ht="12.75">
      <c r="A916" s="138"/>
      <c r="B916" s="139"/>
    </row>
    <row r="917" spans="1:2" ht="12.75">
      <c r="A917" s="138"/>
      <c r="B917" s="139"/>
    </row>
    <row r="918" spans="1:2" ht="12.75">
      <c r="A918" s="138"/>
      <c r="B918" s="139"/>
    </row>
    <row r="919" spans="1:2" ht="12.75">
      <c r="A919" s="138"/>
      <c r="B919" s="139"/>
    </row>
    <row r="920" spans="1:2" ht="12.75">
      <c r="A920" s="138"/>
      <c r="B920" s="139"/>
    </row>
    <row r="921" spans="1:2" ht="12.75">
      <c r="A921" s="138"/>
      <c r="B921" s="139"/>
    </row>
    <row r="922" spans="1:2" ht="12.75">
      <c r="A922" s="138"/>
      <c r="B922" s="139"/>
    </row>
    <row r="923" spans="1:2" ht="12.75">
      <c r="A923" s="138"/>
      <c r="B923" s="139"/>
    </row>
    <row r="924" spans="1:2" ht="12.75">
      <c r="A924" s="138"/>
      <c r="B924" s="139"/>
    </row>
    <row r="925" spans="1:2" ht="12.75">
      <c r="A925" s="138"/>
      <c r="B925" s="139"/>
    </row>
    <row r="926" spans="1:2" ht="12.75">
      <c r="A926" s="138"/>
      <c r="B926" s="139"/>
    </row>
    <row r="927" spans="1:2" ht="12.75">
      <c r="A927" s="138"/>
      <c r="B927" s="139"/>
    </row>
    <row r="928" spans="1:2" ht="12.75">
      <c r="A928" s="138"/>
      <c r="B928" s="139"/>
    </row>
    <row r="929" spans="1:2" ht="12.75">
      <c r="A929" s="138"/>
      <c r="B929" s="139"/>
    </row>
    <row r="930" spans="1:2" ht="12.75">
      <c r="A930" s="138"/>
      <c r="B930" s="139"/>
    </row>
    <row r="931" spans="1:2" ht="12.75">
      <c r="A931" s="138"/>
      <c r="B931" s="139"/>
    </row>
    <row r="932" spans="1:2" ht="12.75">
      <c r="A932" s="138"/>
      <c r="B932" s="139"/>
    </row>
    <row r="933" spans="1:2" ht="12.75">
      <c r="A933" s="138"/>
      <c r="B933" s="139"/>
    </row>
    <row r="934" spans="1:2" ht="12.75">
      <c r="A934" s="138"/>
      <c r="B934" s="139"/>
    </row>
    <row r="935" spans="1:2" ht="12.75">
      <c r="A935" s="138"/>
      <c r="B935" s="139"/>
    </row>
    <row r="936" spans="1:2" ht="12.75">
      <c r="A936" s="138"/>
      <c r="B936" s="139"/>
    </row>
    <row r="937" spans="1:2" ht="12.75">
      <c r="A937" s="138"/>
      <c r="B937" s="139"/>
    </row>
    <row r="938" spans="1:2" ht="12.75">
      <c r="A938" s="138"/>
      <c r="B938" s="139"/>
    </row>
    <row r="939" spans="1:2" ht="12.75">
      <c r="A939" s="138"/>
      <c r="B939" s="139"/>
    </row>
    <row r="940" spans="1:2" ht="12.75">
      <c r="A940" s="138"/>
      <c r="B940" s="139"/>
    </row>
    <row r="941" spans="1:2" ht="12.75">
      <c r="A941" s="138"/>
      <c r="B941" s="139"/>
    </row>
    <row r="942" spans="1:2" ht="12.75">
      <c r="A942" s="138"/>
      <c r="B942" s="139"/>
    </row>
    <row r="943" spans="1:2" ht="12.75">
      <c r="A943" s="138"/>
      <c r="B943" s="139"/>
    </row>
    <row r="944" spans="1:2" ht="12.75">
      <c r="A944" s="138"/>
      <c r="B944" s="139"/>
    </row>
    <row r="945" spans="1:2" ht="12.75">
      <c r="A945" s="138"/>
      <c r="B945" s="139"/>
    </row>
    <row r="946" spans="1:2" ht="12.75">
      <c r="A946" s="138"/>
      <c r="B946" s="139"/>
    </row>
    <row r="947" spans="1:2" ht="12.75">
      <c r="A947" s="138"/>
      <c r="B947" s="139"/>
    </row>
    <row r="948" spans="1:2" ht="12.75">
      <c r="A948" s="138"/>
      <c r="B948" s="139"/>
    </row>
    <row r="949" spans="1:2" ht="12.75">
      <c r="A949" s="138"/>
      <c r="B949" s="139"/>
    </row>
    <row r="950" spans="1:2" ht="12.75">
      <c r="A950" s="138"/>
      <c r="B950" s="139"/>
    </row>
    <row r="951" spans="1:2" ht="12.75">
      <c r="A951" s="138"/>
      <c r="B951" s="139"/>
    </row>
    <row r="952" spans="1:2" ht="12.75">
      <c r="A952" s="138"/>
      <c r="B952" s="139"/>
    </row>
    <row r="953" spans="1:2" ht="12.75">
      <c r="A953" s="138"/>
      <c r="B953" s="139"/>
    </row>
    <row r="954" spans="1:2" ht="12.75">
      <c r="A954" s="138"/>
      <c r="B954" s="139"/>
    </row>
    <row r="955" spans="1:2" ht="12.75">
      <c r="A955" s="138"/>
      <c r="B955" s="139"/>
    </row>
    <row r="956" spans="1:2" ht="12.75">
      <c r="A956" s="138"/>
      <c r="B956" s="139"/>
    </row>
    <row r="957" spans="1:2" ht="12.75">
      <c r="A957" s="138"/>
      <c r="B957" s="139"/>
    </row>
    <row r="958" spans="1:2" ht="12.75">
      <c r="A958" s="138"/>
      <c r="B958" s="139"/>
    </row>
    <row r="959" spans="1:2" ht="12.75">
      <c r="A959" s="138"/>
      <c r="B959" s="139"/>
    </row>
    <row r="960" spans="1:2" ht="12.75">
      <c r="A960" s="138"/>
      <c r="B960" s="139"/>
    </row>
    <row r="961" spans="1:2" ht="12.75">
      <c r="A961" s="138"/>
      <c r="B961" s="139"/>
    </row>
    <row r="962" spans="1:2" ht="12.75">
      <c r="A962" s="138"/>
      <c r="B962" s="139"/>
    </row>
    <row r="963" spans="1:2" ht="12.75">
      <c r="A963" s="138"/>
      <c r="B963" s="139"/>
    </row>
    <row r="964" spans="1:2" ht="12.75">
      <c r="A964" s="138"/>
      <c r="B964" s="139"/>
    </row>
    <row r="965" spans="1:2" ht="12.75">
      <c r="A965" s="138"/>
      <c r="B965" s="139"/>
    </row>
    <row r="966" spans="1:2" ht="12.75">
      <c r="A966" s="138"/>
      <c r="B966" s="139"/>
    </row>
    <row r="967" spans="1:2" ht="12.75">
      <c r="A967" s="138"/>
      <c r="B967" s="139"/>
    </row>
    <row r="968" spans="1:2" ht="12.75">
      <c r="A968" s="138"/>
      <c r="B968" s="139"/>
    </row>
    <row r="969" spans="1:2" ht="12.75">
      <c r="A969" s="138"/>
      <c r="B969" s="139"/>
    </row>
    <row r="970" spans="1:2" ht="12.75">
      <c r="A970" s="138"/>
      <c r="B970" s="139"/>
    </row>
    <row r="971" spans="1:2" ht="12.75">
      <c r="A971" s="138"/>
      <c r="B971" s="139"/>
    </row>
    <row r="972" spans="1:2" ht="12.75">
      <c r="A972" s="138"/>
      <c r="B972" s="139"/>
    </row>
    <row r="973" spans="1:2" ht="12.75">
      <c r="A973" s="138"/>
      <c r="B973" s="139"/>
    </row>
    <row r="974" spans="1:2" ht="12.75">
      <c r="A974" s="138"/>
      <c r="B974" s="139"/>
    </row>
    <row r="975" spans="1:2" ht="12.75">
      <c r="A975" s="138"/>
      <c r="B975" s="139"/>
    </row>
    <row r="976" spans="1:2" ht="12.75">
      <c r="A976" s="138"/>
      <c r="B976" s="139"/>
    </row>
    <row r="977" spans="1:2" ht="12.75">
      <c r="A977" s="138"/>
      <c r="B977" s="139"/>
    </row>
    <row r="978" spans="1:2" ht="12.75">
      <c r="A978" s="138"/>
      <c r="B978" s="139"/>
    </row>
    <row r="979" spans="1:2" ht="12.75">
      <c r="A979" s="138"/>
      <c r="B979" s="139"/>
    </row>
    <row r="980" spans="1:2" ht="12.75">
      <c r="A980" s="138"/>
      <c r="B980" s="139"/>
    </row>
    <row r="981" spans="1:2" ht="12.75">
      <c r="A981" s="138"/>
      <c r="B981" s="139"/>
    </row>
    <row r="982" spans="1:2" ht="12.75">
      <c r="A982" s="138"/>
      <c r="B982" s="139"/>
    </row>
    <row r="983" spans="1:2" ht="12.75">
      <c r="A983" s="138"/>
      <c r="B983" s="139"/>
    </row>
    <row r="984" spans="1:2" ht="12.75">
      <c r="A984" s="138"/>
      <c r="B984" s="139"/>
    </row>
    <row r="985" spans="1:2" ht="12.75">
      <c r="A985" s="138"/>
      <c r="B985" s="139"/>
    </row>
    <row r="986" spans="1:2" ht="12.75">
      <c r="A986" s="138"/>
      <c r="B986" s="139"/>
    </row>
    <row r="987" spans="1:2" ht="12.75">
      <c r="A987" s="138"/>
      <c r="B987" s="139"/>
    </row>
    <row r="988" spans="1:2" ht="12.75">
      <c r="A988" s="138"/>
      <c r="B988" s="139"/>
    </row>
    <row r="989" spans="1:2" ht="12.75">
      <c r="A989" s="138"/>
      <c r="B989" s="139"/>
    </row>
    <row r="990" spans="1:2" ht="12.75">
      <c r="A990" s="138"/>
      <c r="B990" s="139"/>
    </row>
    <row r="991" spans="1:2" ht="12.75">
      <c r="A991" s="138"/>
      <c r="B991" s="139"/>
    </row>
    <row r="992" spans="1:2" ht="12.75">
      <c r="A992" s="138"/>
      <c r="B992" s="139"/>
    </row>
    <row r="993" spans="1:2" ht="12.75">
      <c r="A993" s="138"/>
      <c r="B993" s="139"/>
    </row>
    <row r="994" spans="1:2" ht="12.75">
      <c r="A994" s="138"/>
      <c r="B994" s="139"/>
    </row>
    <row r="995" spans="1:2" ht="12.75">
      <c r="A995" s="138"/>
      <c r="B995" s="139"/>
    </row>
    <row r="996" spans="1:2" ht="12.75">
      <c r="A996" s="138"/>
      <c r="B996" s="139"/>
    </row>
    <row r="997" spans="1:2" ht="12.75">
      <c r="A997" s="138"/>
      <c r="B997" s="139"/>
    </row>
    <row r="998" spans="1:2" ht="12.75">
      <c r="A998" s="138"/>
      <c r="B998" s="139"/>
    </row>
    <row r="999" spans="1:2" ht="12.75">
      <c r="A999" s="138"/>
      <c r="B999" s="139"/>
    </row>
    <row r="1000" spans="1:2" ht="12.75">
      <c r="A1000" s="138"/>
      <c r="B1000" s="139"/>
    </row>
    <row r="1001" spans="1:2" ht="12.75">
      <c r="A1001" s="138"/>
      <c r="B1001" s="139"/>
    </row>
    <row r="1002" spans="1:2" ht="12.75">
      <c r="A1002" s="138"/>
      <c r="B1002" s="139"/>
    </row>
    <row r="1003" spans="1:2" ht="12.75">
      <c r="A1003" s="138"/>
      <c r="B1003" s="139"/>
    </row>
    <row r="1004" spans="1:2" ht="12.75">
      <c r="A1004" s="138"/>
      <c r="B1004" s="139"/>
    </row>
    <row r="1005" spans="1:2" ht="12.75">
      <c r="A1005" s="138"/>
      <c r="B1005" s="139"/>
    </row>
    <row r="1006" spans="1:2" ht="12.75">
      <c r="A1006" s="138"/>
      <c r="B1006" s="139"/>
    </row>
    <row r="1007" spans="1:2" ht="12.75">
      <c r="A1007" s="138"/>
      <c r="B1007" s="139"/>
    </row>
    <row r="1008" spans="1:2" ht="12.75">
      <c r="A1008" s="138"/>
      <c r="B1008" s="139"/>
    </row>
    <row r="1009" spans="1:2" ht="12.75">
      <c r="A1009" s="138"/>
      <c r="B1009" s="139"/>
    </row>
    <row r="1010" spans="1:2" ht="12.75">
      <c r="A1010" s="138"/>
      <c r="B1010" s="139"/>
    </row>
    <row r="1011" spans="1:2" ht="12.75">
      <c r="A1011" s="138"/>
      <c r="B1011" s="139"/>
    </row>
    <row r="1012" spans="1:2" ht="12.75">
      <c r="A1012" s="138"/>
      <c r="B1012" s="139"/>
    </row>
    <row r="1013" spans="1:2" ht="12.75">
      <c r="A1013" s="138"/>
      <c r="B1013" s="139"/>
    </row>
    <row r="1014" spans="1:2" ht="12.75">
      <c r="A1014" s="138"/>
      <c r="B1014" s="139"/>
    </row>
    <row r="1015" spans="1:2" ht="12.75">
      <c r="A1015" s="138"/>
      <c r="B1015" s="139"/>
    </row>
    <row r="1016" spans="1:2" ht="12.75">
      <c r="A1016" s="138"/>
      <c r="B1016" s="139"/>
    </row>
    <row r="1017" spans="1:2" ht="12.75">
      <c r="A1017" s="138"/>
      <c r="B1017" s="139"/>
    </row>
    <row r="1018" spans="1:2" ht="12.75">
      <c r="A1018" s="138"/>
      <c r="B1018" s="139"/>
    </row>
    <row r="1019" spans="1:2" ht="12.75">
      <c r="A1019" s="138"/>
      <c r="B1019" s="139"/>
    </row>
    <row r="1020" spans="1:2" ht="12.75">
      <c r="A1020" s="138"/>
      <c r="B1020" s="139"/>
    </row>
    <row r="1021" spans="1:2" ht="12.75">
      <c r="A1021" s="138"/>
      <c r="B1021" s="139"/>
    </row>
    <row r="1022" spans="1:2" ht="12.75">
      <c r="A1022" s="138"/>
      <c r="B1022" s="139"/>
    </row>
    <row r="1023" spans="1:2" ht="12.75">
      <c r="A1023" s="138"/>
      <c r="B1023" s="139"/>
    </row>
    <row r="1024" spans="1:2" ht="12.75">
      <c r="A1024" s="138"/>
      <c r="B1024" s="139"/>
    </row>
    <row r="1025" spans="1:2" ht="12.75">
      <c r="A1025" s="138"/>
      <c r="B1025" s="139"/>
    </row>
    <row r="1026" spans="1:2" ht="12.75">
      <c r="A1026" s="138"/>
      <c r="B1026" s="139"/>
    </row>
    <row r="1027" spans="1:2" ht="12.75">
      <c r="A1027" s="138"/>
      <c r="B1027" s="139"/>
    </row>
    <row r="1028" spans="1:2" ht="12.75">
      <c r="A1028" s="138"/>
      <c r="B1028" s="139"/>
    </row>
    <row r="1029" spans="1:2" ht="12.75">
      <c r="A1029" s="138"/>
      <c r="B1029" s="139"/>
    </row>
    <row r="1030" spans="1:2" ht="12.75">
      <c r="A1030" s="138"/>
      <c r="B1030" s="139"/>
    </row>
    <row r="1031" spans="1:2" ht="12.75">
      <c r="A1031" s="138"/>
      <c r="B1031" s="139"/>
    </row>
    <row r="1032" spans="1:2" ht="12.75">
      <c r="A1032" s="138"/>
      <c r="B1032" s="139"/>
    </row>
    <row r="1033" spans="1:2" ht="12.75">
      <c r="A1033" s="138"/>
      <c r="B1033" s="139"/>
    </row>
    <row r="1034" spans="1:2" ht="12.75">
      <c r="A1034" s="138"/>
      <c r="B1034" s="139"/>
    </row>
    <row r="1035" spans="1:2" ht="12.75">
      <c r="A1035" s="138"/>
      <c r="B1035" s="139"/>
    </row>
    <row r="1036" spans="1:2" ht="12.75">
      <c r="A1036" s="138"/>
      <c r="B1036" s="139"/>
    </row>
    <row r="1037" spans="1:2" ht="12.75">
      <c r="A1037" s="138"/>
      <c r="B1037" s="139"/>
    </row>
    <row r="1038" spans="1:2" ht="12.75">
      <c r="A1038" s="138"/>
      <c r="B1038" s="139"/>
    </row>
    <row r="1039" spans="1:2" ht="12.75">
      <c r="A1039" s="138"/>
      <c r="B1039" s="139"/>
    </row>
    <row r="1040" spans="1:2" ht="12.75">
      <c r="A1040" s="138"/>
      <c r="B1040" s="139"/>
    </row>
    <row r="1041" spans="1:2" ht="12.75">
      <c r="A1041" s="138"/>
      <c r="B1041" s="139"/>
    </row>
    <row r="1042" spans="1:2" ht="12.75">
      <c r="A1042" s="138"/>
      <c r="B1042" s="139"/>
    </row>
    <row r="1043" spans="1:2" ht="12.75">
      <c r="A1043" s="138"/>
      <c r="B1043" s="139"/>
    </row>
    <row r="1044" spans="1:2" ht="12.75">
      <c r="A1044" s="138"/>
      <c r="B1044" s="139"/>
    </row>
    <row r="1045" spans="1:2" ht="12.75">
      <c r="A1045" s="138"/>
      <c r="B1045" s="139"/>
    </row>
    <row r="1046" spans="1:2" ht="12.75">
      <c r="A1046" s="138"/>
      <c r="B1046" s="139"/>
    </row>
    <row r="1047" spans="1:2" ht="12.75">
      <c r="A1047" s="138"/>
      <c r="B1047" s="139"/>
    </row>
    <row r="1048" spans="1:2" ht="12.75">
      <c r="A1048" s="138"/>
      <c r="B1048" s="139"/>
    </row>
    <row r="1049" spans="1:2" ht="12.75">
      <c r="A1049" s="138"/>
      <c r="B1049" s="139"/>
    </row>
    <row r="1050" spans="1:2" ht="12.75">
      <c r="A1050" s="138"/>
      <c r="B1050" s="139"/>
    </row>
    <row r="1051" spans="1:2" ht="12.75">
      <c r="A1051" s="138"/>
      <c r="B1051" s="139"/>
    </row>
    <row r="1052" spans="1:2" ht="12.75">
      <c r="A1052" s="138"/>
      <c r="B1052" s="139"/>
    </row>
    <row r="1053" spans="1:2" ht="12.75">
      <c r="A1053" s="138"/>
      <c r="B1053" s="139"/>
    </row>
    <row r="1054" spans="1:2" ht="12.75">
      <c r="A1054" s="138"/>
      <c r="B1054" s="139"/>
    </row>
    <row r="1055" spans="1:2" ht="12.75">
      <c r="A1055" s="138"/>
      <c r="B1055" s="139"/>
    </row>
    <row r="1056" spans="1:2" ht="12.75">
      <c r="A1056" s="138"/>
      <c r="B1056" s="139"/>
    </row>
    <row r="1057" spans="1:2" ht="12.75">
      <c r="A1057" s="138"/>
      <c r="B1057" s="139"/>
    </row>
    <row r="1058" spans="1:2" ht="12.75">
      <c r="A1058" s="138"/>
      <c r="B1058" s="139"/>
    </row>
    <row r="1059" spans="1:2" ht="12.75">
      <c r="A1059" s="138"/>
      <c r="B1059" s="139"/>
    </row>
    <row r="1060" spans="1:2" ht="12.75">
      <c r="A1060" s="138"/>
      <c r="B1060" s="139"/>
    </row>
    <row r="1061" spans="1:2" ht="12.75">
      <c r="A1061" s="138"/>
      <c r="B1061" s="139"/>
    </row>
    <row r="1062" spans="1:2" ht="12.75">
      <c r="A1062" s="138"/>
      <c r="B1062" s="139"/>
    </row>
    <row r="1063" spans="1:2" ht="12.75">
      <c r="A1063" s="138"/>
      <c r="B1063" s="139"/>
    </row>
    <row r="1064" spans="1:2" ht="12.75">
      <c r="A1064" s="138"/>
      <c r="B1064" s="139"/>
    </row>
    <row r="1065" spans="1:2" ht="12.75">
      <c r="A1065" s="138"/>
      <c r="B1065" s="139"/>
    </row>
    <row r="1066" spans="1:2" ht="12.75">
      <c r="A1066" s="138"/>
      <c r="B1066" s="139"/>
    </row>
    <row r="1067" spans="1:2" ht="12.75">
      <c r="A1067" s="138"/>
      <c r="B1067" s="139"/>
    </row>
    <row r="1068" spans="1:2" ht="12.75">
      <c r="A1068" s="138"/>
      <c r="B1068" s="139"/>
    </row>
    <row r="1069" spans="1:2" ht="12.75">
      <c r="A1069" s="138"/>
      <c r="B1069" s="139"/>
    </row>
    <row r="1070" spans="1:2" ht="12.75">
      <c r="A1070" s="138"/>
      <c r="B1070" s="139"/>
    </row>
    <row r="1071" spans="1:2" ht="12.75">
      <c r="A1071" s="138"/>
      <c r="B1071" s="139"/>
    </row>
    <row r="1072" spans="1:2" ht="12.75">
      <c r="A1072" s="138"/>
      <c r="B1072" s="139"/>
    </row>
    <row r="1073" spans="1:2" ht="12.75">
      <c r="A1073" s="138"/>
      <c r="B1073" s="139"/>
    </row>
    <row r="1074" spans="1:2" ht="12.75">
      <c r="A1074" s="138"/>
      <c r="B1074" s="139"/>
    </row>
    <row r="1075" spans="1:2" ht="12.75">
      <c r="A1075" s="138"/>
      <c r="B1075" s="139"/>
    </row>
    <row r="1076" spans="1:2" ht="12.75">
      <c r="A1076" s="138"/>
      <c r="B1076" s="139"/>
    </row>
    <row r="1077" spans="1:2" ht="12.75">
      <c r="A1077" s="138"/>
      <c r="B1077" s="139"/>
    </row>
    <row r="1078" spans="1:2" ht="12.75">
      <c r="A1078" s="138"/>
      <c r="B1078" s="139"/>
    </row>
    <row r="1079" spans="1:2" ht="12.75">
      <c r="A1079" s="138"/>
      <c r="B1079" s="139"/>
    </row>
    <row r="1080" spans="1:2" ht="12.75">
      <c r="A1080" s="138"/>
      <c r="B1080" s="139"/>
    </row>
    <row r="1081" spans="1:2" ht="12.75">
      <c r="A1081" s="138"/>
      <c r="B1081" s="139"/>
    </row>
    <row r="1082" spans="1:2" ht="12.75">
      <c r="A1082" s="138"/>
      <c r="B1082" s="139"/>
    </row>
    <row r="1083" spans="1:2" ht="12.75">
      <c r="A1083" s="138"/>
      <c r="B1083" s="139"/>
    </row>
    <row r="1084" spans="1:2" ht="12.75">
      <c r="A1084" s="138"/>
      <c r="B1084" s="139"/>
    </row>
    <row r="1085" spans="1:2" ht="12.75">
      <c r="A1085" s="138"/>
      <c r="B1085" s="139"/>
    </row>
    <row r="1086" spans="1:2" ht="12.75">
      <c r="A1086" s="138"/>
      <c r="B1086" s="139"/>
    </row>
    <row r="1087" spans="1:2" ht="12.75">
      <c r="A1087" s="138"/>
      <c r="B1087" s="139"/>
    </row>
    <row r="1088" spans="1:2" ht="12.75">
      <c r="A1088" s="138"/>
      <c r="B1088" s="139"/>
    </row>
    <row r="1089" spans="1:2" ht="12.75">
      <c r="A1089" s="138"/>
      <c r="B1089" s="139"/>
    </row>
    <row r="1090" spans="1:2" ht="12.75">
      <c r="A1090" s="138"/>
      <c r="B1090" s="139"/>
    </row>
    <row r="1091" spans="1:2" ht="12.75">
      <c r="A1091" s="138"/>
      <c r="B1091" s="139"/>
    </row>
    <row r="1092" spans="1:2" ht="12.75">
      <c r="A1092" s="138"/>
      <c r="B1092" s="139"/>
    </row>
    <row r="1093" spans="1:2" ht="12.75">
      <c r="A1093" s="138"/>
      <c r="B1093" s="139"/>
    </row>
    <row r="1094" spans="1:2" ht="12.75">
      <c r="A1094" s="138"/>
      <c r="B1094" s="139"/>
    </row>
    <row r="1095" spans="1:2" ht="12.75">
      <c r="A1095" s="138"/>
      <c r="B1095" s="139"/>
    </row>
    <row r="1096" spans="1:2" ht="12.75">
      <c r="A1096" s="138"/>
      <c r="B1096" s="139"/>
    </row>
    <row r="1097" spans="1:2" ht="12.75">
      <c r="A1097" s="138"/>
      <c r="B1097" s="139"/>
    </row>
    <row r="1098" spans="1:2" ht="12.75">
      <c r="A1098" s="138"/>
      <c r="B1098" s="139"/>
    </row>
    <row r="1099" spans="1:2" ht="12.75">
      <c r="A1099" s="138"/>
      <c r="B1099" s="139"/>
    </row>
    <row r="1100" spans="1:2" ht="12.75">
      <c r="A1100" s="138"/>
      <c r="B1100" s="139"/>
    </row>
    <row r="1101" spans="1:2" ht="12.75">
      <c r="A1101" s="138"/>
      <c r="B1101" s="139"/>
    </row>
    <row r="1102" spans="1:2" ht="12.75">
      <c r="A1102" s="138"/>
      <c r="B1102" s="139"/>
    </row>
    <row r="1103" spans="1:2" ht="12.75">
      <c r="A1103" s="138"/>
      <c r="B1103" s="139"/>
    </row>
    <row r="1104" spans="1:2" ht="12.75">
      <c r="A1104" s="138"/>
      <c r="B1104" s="139"/>
    </row>
    <row r="1105" spans="1:2" ht="12.75">
      <c r="A1105" s="138"/>
      <c r="B1105" s="139"/>
    </row>
    <row r="1106" spans="1:2" ht="12.75">
      <c r="A1106" s="138"/>
      <c r="B1106" s="139"/>
    </row>
    <row r="1107" spans="1:2" ht="12.75">
      <c r="A1107" s="138"/>
      <c r="B1107" s="139"/>
    </row>
    <row r="1108" spans="1:2" ht="12.75">
      <c r="A1108" s="138"/>
      <c r="B1108" s="139"/>
    </row>
    <row r="1109" spans="1:2" ht="12.75">
      <c r="A1109" s="138"/>
      <c r="B1109" s="139"/>
    </row>
    <row r="1110" spans="1:2" ht="12.75">
      <c r="A1110" s="138"/>
      <c r="B1110" s="139"/>
    </row>
    <row r="1111" spans="1:2" ht="12.75">
      <c r="A1111" s="138"/>
      <c r="B1111" s="139"/>
    </row>
    <row r="1112" spans="1:2" ht="12.75">
      <c r="A1112" s="138"/>
      <c r="B1112" s="139"/>
    </row>
    <row r="1113" spans="1:2" ht="12.75">
      <c r="A1113" s="138"/>
      <c r="B1113" s="139"/>
    </row>
    <row r="1114" spans="1:2" ht="12.75">
      <c r="A1114" s="138"/>
      <c r="B1114" s="139"/>
    </row>
    <row r="1115" spans="1:2" ht="12.75">
      <c r="A1115" s="138"/>
      <c r="B1115" s="139"/>
    </row>
    <row r="1116" spans="1:2" ht="12.75">
      <c r="A1116" s="138"/>
      <c r="B1116" s="139"/>
    </row>
    <row r="1117" spans="1:2" ht="12.75">
      <c r="A1117" s="138"/>
      <c r="B1117" s="139"/>
    </row>
    <row r="1118" spans="1:2" ht="12.75">
      <c r="A1118" s="138"/>
      <c r="B1118" s="139"/>
    </row>
    <row r="1119" spans="1:2" ht="12.75">
      <c r="A1119" s="138"/>
      <c r="B1119" s="139"/>
    </row>
    <row r="1120" spans="1:2" ht="12.75">
      <c r="A1120" s="138"/>
      <c r="B1120" s="139"/>
    </row>
    <row r="1121" spans="1:2" ht="12.75">
      <c r="A1121" s="138"/>
      <c r="B1121" s="139"/>
    </row>
    <row r="1122" spans="1:2" ht="12.75">
      <c r="A1122" s="138"/>
      <c r="B1122" s="139"/>
    </row>
    <row r="1123" spans="1:2" ht="12.75">
      <c r="A1123" s="138"/>
      <c r="B1123" s="139"/>
    </row>
    <row r="1124" spans="1:2" ht="12.75">
      <c r="A1124" s="138"/>
      <c r="B1124" s="139"/>
    </row>
    <row r="1125" spans="1:2" ht="12.75">
      <c r="A1125" s="138"/>
      <c r="B1125" s="139"/>
    </row>
    <row r="1126" spans="1:2" ht="12.75">
      <c r="A1126" s="138"/>
      <c r="B1126" s="139"/>
    </row>
    <row r="1127" spans="1:2" ht="12.75">
      <c r="A1127" s="138"/>
      <c r="B1127" s="139"/>
    </row>
    <row r="1128" spans="1:2" ht="12.75">
      <c r="A1128" s="138"/>
      <c r="B1128" s="139"/>
    </row>
    <row r="1129" spans="1:2" ht="12.75">
      <c r="A1129" s="138"/>
      <c r="B1129" s="139"/>
    </row>
    <row r="1130" spans="1:2" ht="12.75">
      <c r="A1130" s="138"/>
      <c r="B1130" s="139"/>
    </row>
    <row r="1131" spans="1:2" ht="12.75">
      <c r="A1131" s="138"/>
      <c r="B1131" s="139"/>
    </row>
    <row r="1132" spans="1:2" ht="12.75">
      <c r="A1132" s="138"/>
      <c r="B1132" s="139"/>
    </row>
    <row r="1133" spans="1:2" ht="12.75">
      <c r="A1133" s="138"/>
      <c r="B1133" s="139"/>
    </row>
    <row r="1134" spans="1:2" ht="12.75">
      <c r="A1134" s="138"/>
      <c r="B1134" s="139"/>
    </row>
    <row r="1135" spans="1:2" ht="12.75">
      <c r="A1135" s="138"/>
      <c r="B1135" s="139"/>
    </row>
    <row r="1136" spans="1:2" ht="12.75">
      <c r="A1136" s="138"/>
      <c r="B1136" s="139"/>
    </row>
    <row r="1137" spans="1:2" ht="12.75">
      <c r="A1137" s="138"/>
      <c r="B1137" s="139"/>
    </row>
    <row r="1138" spans="1:2" ht="12.75">
      <c r="A1138" s="138"/>
      <c r="B1138" s="139"/>
    </row>
    <row r="1139" spans="1:2" ht="12.75">
      <c r="A1139" s="138"/>
      <c r="B1139" s="139"/>
    </row>
    <row r="1140" spans="1:2" ht="12.75">
      <c r="A1140" s="138"/>
      <c r="B1140" s="139"/>
    </row>
    <row r="1141" spans="1:2" ht="12.75">
      <c r="A1141" s="138"/>
      <c r="B1141" s="139"/>
    </row>
    <row r="1142" spans="1:2" ht="12.75">
      <c r="A1142" s="138"/>
      <c r="B1142" s="139"/>
    </row>
    <row r="1143" spans="1:2" ht="12.75">
      <c r="A1143" s="138"/>
      <c r="B1143" s="139"/>
    </row>
    <row r="1144" spans="1:2" ht="12.75">
      <c r="A1144" s="138"/>
      <c r="B1144" s="139"/>
    </row>
    <row r="1145" spans="1:2" ht="12.75">
      <c r="A1145" s="138"/>
      <c r="B1145" s="139"/>
    </row>
    <row r="1146" spans="1:2" ht="12.75">
      <c r="A1146" s="138"/>
      <c r="B1146" s="139"/>
    </row>
    <row r="1147" spans="1:2" ht="12.75">
      <c r="A1147" s="138"/>
      <c r="B1147" s="139"/>
    </row>
    <row r="1148" spans="1:2" ht="12.75">
      <c r="A1148" s="138"/>
      <c r="B1148" s="139"/>
    </row>
    <row r="1149" spans="1:2" ht="12.75">
      <c r="A1149" s="138"/>
      <c r="B1149" s="139"/>
    </row>
    <row r="1150" spans="1:2" ht="12.75">
      <c r="A1150" s="138"/>
      <c r="B1150" s="139"/>
    </row>
    <row r="1151" spans="1:2" ht="12.75">
      <c r="A1151" s="138"/>
      <c r="B1151" s="139"/>
    </row>
    <row r="1152" spans="1:2" ht="12.75">
      <c r="A1152" s="138"/>
      <c r="B1152" s="139"/>
    </row>
    <row r="1153" spans="1:2" ht="12.75">
      <c r="A1153" s="138"/>
      <c r="B1153" s="139"/>
    </row>
    <row r="1154" spans="1:2" ht="12.75">
      <c r="A1154" s="138"/>
      <c r="B1154" s="139"/>
    </row>
    <row r="1155" spans="1:2" ht="12.75">
      <c r="A1155" s="138"/>
      <c r="B1155" s="139"/>
    </row>
    <row r="1156" spans="1:2" ht="12.75">
      <c r="A1156" s="138"/>
      <c r="B1156" s="139"/>
    </row>
    <row r="1157" spans="1:2" ht="12.75">
      <c r="A1157" s="138"/>
      <c r="B1157" s="139"/>
    </row>
    <row r="1158" spans="1:2" ht="12.75">
      <c r="A1158" s="138"/>
      <c r="B1158" s="139"/>
    </row>
    <row r="1159" spans="1:2" ht="12.75">
      <c r="A1159" s="138"/>
      <c r="B1159" s="139"/>
    </row>
    <row r="1160" spans="1:2" ht="12.75">
      <c r="A1160" s="138"/>
      <c r="B1160" s="139"/>
    </row>
    <row r="1161" spans="1:2" ht="12.75">
      <c r="A1161" s="138"/>
      <c r="B1161" s="139"/>
    </row>
    <row r="1162" spans="1:2" ht="12.75">
      <c r="A1162" s="138"/>
      <c r="B1162" s="139"/>
    </row>
    <row r="1163" spans="1:2" ht="12.75">
      <c r="A1163" s="138"/>
      <c r="B1163" s="139"/>
    </row>
    <row r="1164" spans="1:2" ht="12.75">
      <c r="A1164" s="138"/>
      <c r="B1164" s="139"/>
    </row>
    <row r="1165" spans="1:2" ht="12.75">
      <c r="A1165" s="138"/>
      <c r="B1165" s="139"/>
    </row>
    <row r="1166" spans="1:2" ht="12.75">
      <c r="A1166" s="138"/>
      <c r="B1166" s="139"/>
    </row>
    <row r="1167" spans="1:2" ht="12.75">
      <c r="A1167" s="138"/>
      <c r="B1167" s="139"/>
    </row>
    <row r="1168" spans="1:2" ht="12.75">
      <c r="A1168" s="138"/>
      <c r="B1168" s="139"/>
    </row>
    <row r="1169" spans="1:2" ht="12.75">
      <c r="A1169" s="138"/>
      <c r="B1169" s="139"/>
    </row>
    <row r="1170" spans="1:2" ht="12.75">
      <c r="A1170" s="138"/>
      <c r="B1170" s="139"/>
    </row>
    <row r="1171" spans="1:2" ht="12.75">
      <c r="A1171" s="138"/>
      <c r="B1171" s="139"/>
    </row>
    <row r="1172" spans="1:2" ht="12.75">
      <c r="A1172" s="138"/>
      <c r="B1172" s="139"/>
    </row>
    <row r="1173" spans="1:2" ht="12.75">
      <c r="A1173" s="138"/>
      <c r="B1173" s="139"/>
    </row>
    <row r="1174" spans="1:2" ht="12.75">
      <c r="A1174" s="138"/>
      <c r="B1174" s="139"/>
    </row>
    <row r="1175" spans="1:2" ht="12.75">
      <c r="A1175" s="138"/>
      <c r="B1175" s="139"/>
    </row>
    <row r="1176" spans="1:2" ht="12.75">
      <c r="A1176" s="138"/>
      <c r="B1176" s="139"/>
    </row>
    <row r="1177" spans="1:2" ht="12.75">
      <c r="A1177" s="138"/>
      <c r="B1177" s="139"/>
    </row>
    <row r="1178" spans="1:2" ht="12.75">
      <c r="A1178" s="138"/>
      <c r="B1178" s="139"/>
    </row>
    <row r="1179" spans="1:2" ht="12.75">
      <c r="A1179" s="138"/>
      <c r="B1179" s="139"/>
    </row>
    <row r="1180" spans="1:2" ht="12.75">
      <c r="A1180" s="138"/>
      <c r="B1180" s="139"/>
    </row>
    <row r="1181" spans="1:2" ht="12.75">
      <c r="A1181" s="138"/>
      <c r="B1181" s="139"/>
    </row>
    <row r="1182" spans="1:2" ht="12.75">
      <c r="A1182" s="138"/>
      <c r="B1182" s="139"/>
    </row>
    <row r="1183" spans="1:2" ht="12.75">
      <c r="A1183" s="138"/>
      <c r="B1183" s="139"/>
    </row>
    <row r="1184" spans="1:2" ht="12.75">
      <c r="A1184" s="138"/>
      <c r="B1184" s="139"/>
    </row>
    <row r="1185" spans="1:2" ht="12.75">
      <c r="A1185" s="138"/>
      <c r="B1185" s="139"/>
    </row>
    <row r="1186" spans="1:2" ht="12.75">
      <c r="A1186" s="138"/>
      <c r="B1186" s="139"/>
    </row>
    <row r="1187" spans="1:2" ht="12.75">
      <c r="A1187" s="138"/>
      <c r="B1187" s="139"/>
    </row>
    <row r="1188" spans="1:2" ht="12.75">
      <c r="A1188" s="138"/>
      <c r="B1188" s="139"/>
    </row>
    <row r="1189" spans="1:2" ht="12.75">
      <c r="A1189" s="138"/>
      <c r="B1189" s="139"/>
    </row>
    <row r="1190" spans="1:2" ht="12.75">
      <c r="A1190" s="138"/>
      <c r="B1190" s="139"/>
    </row>
    <row r="1191" spans="1:2" ht="12.75">
      <c r="A1191" s="138"/>
      <c r="B1191" s="139"/>
    </row>
    <row r="1192" spans="1:2" ht="12.75">
      <c r="A1192" s="138"/>
      <c r="B1192" s="139"/>
    </row>
    <row r="1193" spans="1:2" ht="12.75">
      <c r="A1193" s="138"/>
      <c r="B1193" s="139"/>
    </row>
    <row r="1194" spans="1:2" ht="12.75">
      <c r="A1194" s="138"/>
      <c r="B1194" s="139"/>
    </row>
    <row r="1195" spans="1:2" ht="12.75">
      <c r="A1195" s="138"/>
      <c r="B1195" s="139"/>
    </row>
    <row r="1196" spans="1:2" ht="12.75">
      <c r="A1196" s="138"/>
      <c r="B1196" s="139"/>
    </row>
    <row r="1197" spans="1:2" ht="12.75">
      <c r="A1197" s="138"/>
      <c r="B1197" s="139"/>
    </row>
    <row r="1198" spans="1:2" ht="12.75">
      <c r="A1198" s="138"/>
      <c r="B1198" s="139"/>
    </row>
    <row r="1199" spans="1:2" ht="12.75">
      <c r="A1199" s="138"/>
      <c r="B1199" s="139"/>
    </row>
    <row r="1200" spans="1:2" ht="12.75">
      <c r="A1200" s="138"/>
      <c r="B1200" s="139"/>
    </row>
    <row r="1201" spans="1:2" ht="12.75">
      <c r="A1201" s="138"/>
      <c r="B1201" s="139"/>
    </row>
    <row r="1202" spans="1:2" ht="12.75">
      <c r="A1202" s="138"/>
      <c r="B1202" s="139"/>
    </row>
    <row r="1203" spans="1:2" ht="12.75">
      <c r="A1203" s="138"/>
      <c r="B1203" s="139"/>
    </row>
    <row r="1204" spans="1:2" ht="12.75">
      <c r="A1204" s="138"/>
      <c r="B1204" s="139"/>
    </row>
    <row r="1205" spans="1:2" ht="12.75">
      <c r="A1205" s="138"/>
      <c r="B1205" s="139"/>
    </row>
    <row r="1206" spans="1:2" ht="12.75">
      <c r="A1206" s="138"/>
      <c r="B1206" s="139"/>
    </row>
    <row r="1207" spans="1:2" ht="12.75">
      <c r="A1207" s="138"/>
      <c r="B1207" s="139"/>
    </row>
    <row r="1208" spans="1:2" ht="12.75">
      <c r="A1208" s="138"/>
      <c r="B1208" s="139"/>
    </row>
    <row r="1209" spans="1:2" ht="12.75">
      <c r="A1209" s="138"/>
      <c r="B1209" s="139"/>
    </row>
    <row r="1210" spans="1:2" ht="12.75">
      <c r="A1210" s="138"/>
      <c r="B1210" s="139"/>
    </row>
    <row r="1211" spans="1:2" ht="12.75">
      <c r="A1211" s="138"/>
      <c r="B1211" s="139"/>
    </row>
    <row r="1212" spans="1:2" ht="12.75">
      <c r="A1212" s="138"/>
      <c r="B1212" s="139"/>
    </row>
    <row r="1213" spans="1:2" ht="12.75">
      <c r="A1213" s="138"/>
      <c r="B1213" s="139"/>
    </row>
    <row r="1214" spans="1:2" ht="12.75">
      <c r="A1214" s="138"/>
      <c r="B1214" s="139"/>
    </row>
    <row r="1215" spans="1:2" ht="12.75">
      <c r="A1215" s="138"/>
      <c r="B1215" s="139"/>
    </row>
    <row r="1216" spans="1:2" ht="12.75">
      <c r="A1216" s="138"/>
      <c r="B1216" s="139"/>
    </row>
    <row r="1217" spans="1:2" ht="12.75">
      <c r="A1217" s="138"/>
      <c r="B1217" s="139"/>
    </row>
    <row r="1218" spans="1:2" ht="12.75">
      <c r="A1218" s="138"/>
      <c r="B1218" s="139"/>
    </row>
    <row r="1219" spans="1:2" ht="12.75">
      <c r="A1219" s="138"/>
      <c r="B1219" s="139"/>
    </row>
    <row r="1220" spans="1:2" ht="12.75">
      <c r="A1220" s="138"/>
      <c r="B1220" s="139"/>
    </row>
    <row r="1221" spans="1:2" ht="12.75">
      <c r="A1221" s="138"/>
      <c r="B1221" s="139"/>
    </row>
    <row r="1222" spans="1:2" ht="12.75">
      <c r="A1222" s="138"/>
      <c r="B1222" s="139"/>
    </row>
    <row r="1223" spans="1:2" ht="12.75">
      <c r="A1223" s="138"/>
      <c r="B1223" s="139"/>
    </row>
    <row r="1224" spans="1:2" ht="12.75">
      <c r="A1224" s="138"/>
      <c r="B1224" s="139"/>
    </row>
    <row r="1225" spans="1:2" ht="12.75">
      <c r="A1225" s="138"/>
      <c r="B1225" s="139"/>
    </row>
    <row r="1226" spans="1:2" ht="12.75">
      <c r="A1226" s="138"/>
      <c r="B1226" s="139"/>
    </row>
    <row r="1227" spans="1:2" ht="12.75">
      <c r="A1227" s="138"/>
      <c r="B1227" s="139"/>
    </row>
    <row r="1228" spans="1:2" ht="12.75">
      <c r="A1228" s="138"/>
      <c r="B1228" s="139"/>
    </row>
    <row r="1229" spans="1:2" ht="12.75">
      <c r="A1229" s="138"/>
      <c r="B1229" s="139"/>
    </row>
    <row r="1230" spans="1:2" ht="12.75">
      <c r="A1230" s="138"/>
      <c r="B1230" s="139"/>
    </row>
    <row r="1231" spans="1:2" ht="12.75">
      <c r="A1231" s="138"/>
      <c r="B1231" s="139"/>
    </row>
    <row r="1232" spans="1:2" ht="12.75">
      <c r="A1232" s="138"/>
      <c r="B1232" s="139"/>
    </row>
    <row r="1233" spans="1:2" ht="12.75">
      <c r="A1233" s="138"/>
      <c r="B1233" s="139"/>
    </row>
    <row r="1234" spans="1:2" ht="12.75">
      <c r="A1234" s="138"/>
      <c r="B1234" s="139"/>
    </row>
    <row r="1235" spans="1:2" ht="12.75">
      <c r="A1235" s="138"/>
      <c r="B1235" s="139"/>
    </row>
    <row r="1236" spans="1:2" ht="12.75">
      <c r="A1236" s="138"/>
      <c r="B1236" s="139"/>
    </row>
    <row r="1237" spans="1:2" ht="12.75">
      <c r="A1237" s="138"/>
      <c r="B1237" s="139"/>
    </row>
    <row r="1238" spans="1:2" ht="12.75">
      <c r="A1238" s="138"/>
      <c r="B1238" s="139"/>
    </row>
    <row r="1239" spans="1:2" ht="12.75">
      <c r="A1239" s="138"/>
      <c r="B1239" s="139"/>
    </row>
    <row r="1240" spans="1:2" ht="12.75">
      <c r="A1240" s="138"/>
      <c r="B1240" s="139"/>
    </row>
    <row r="1241" spans="1:2" ht="12.75">
      <c r="A1241" s="138"/>
      <c r="B1241" s="139"/>
    </row>
    <row r="1242" spans="1:2" ht="12.75">
      <c r="A1242" s="138"/>
      <c r="B1242" s="139"/>
    </row>
    <row r="1243" spans="1:2" ht="12.75">
      <c r="A1243" s="138"/>
      <c r="B1243" s="139"/>
    </row>
    <row r="1244" spans="1:2" ht="12.75">
      <c r="A1244" s="138"/>
      <c r="B1244" s="139"/>
    </row>
    <row r="1245" spans="1:2" ht="12.75">
      <c r="A1245" s="138"/>
      <c r="B1245" s="139"/>
    </row>
    <row r="1246" spans="1:2" ht="12.75">
      <c r="A1246" s="138"/>
      <c r="B1246" s="139"/>
    </row>
    <row r="1247" spans="1:2" ht="12.75">
      <c r="A1247" s="138"/>
      <c r="B1247" s="139"/>
    </row>
    <row r="1248" spans="1:2" ht="12.75">
      <c r="A1248" s="138"/>
      <c r="B1248" s="139"/>
    </row>
    <row r="1249" spans="1:2" ht="12.75">
      <c r="A1249" s="138"/>
      <c r="B1249" s="139"/>
    </row>
    <row r="1250" spans="1:2" ht="12.75">
      <c r="A1250" s="138"/>
      <c r="B1250" s="139"/>
    </row>
    <row r="1251" spans="1:2" ht="12.75">
      <c r="A1251" s="138"/>
      <c r="B1251" s="139"/>
    </row>
    <row r="1252" spans="1:2" ht="12.75">
      <c r="A1252" s="138"/>
      <c r="B1252" s="139"/>
    </row>
    <row r="1253" spans="1:2" ht="12.75">
      <c r="A1253" s="138"/>
      <c r="B1253" s="139"/>
    </row>
    <row r="1254" spans="1:2" ht="12.75">
      <c r="A1254" s="138"/>
      <c r="B1254" s="139"/>
    </row>
    <row r="1255" spans="1:2" ht="12.75">
      <c r="A1255" s="138"/>
      <c r="B1255" s="139"/>
    </row>
    <row r="1256" spans="1:2" ht="12.75">
      <c r="A1256" s="138"/>
      <c r="B1256" s="139"/>
    </row>
    <row r="1257" spans="1:2" ht="12.75">
      <c r="A1257" s="138"/>
      <c r="B1257" s="139"/>
    </row>
    <row r="1258" spans="1:2" ht="12.75">
      <c r="A1258" s="138"/>
      <c r="B1258" s="139"/>
    </row>
    <row r="1259" spans="1:2" ht="12.75">
      <c r="A1259" s="138"/>
      <c r="B1259" s="139"/>
    </row>
    <row r="1260" spans="1:2" ht="12.75">
      <c r="A1260" s="138"/>
      <c r="B1260" s="139"/>
    </row>
    <row r="1261" spans="1:2" ht="12.75">
      <c r="A1261" s="138"/>
      <c r="B1261" s="139"/>
    </row>
    <row r="1262" spans="1:2" ht="12.75">
      <c r="A1262" s="138"/>
      <c r="B1262" s="139"/>
    </row>
    <row r="1263" spans="1:2" ht="12.75">
      <c r="A1263" s="138"/>
      <c r="B1263" s="139"/>
    </row>
    <row r="1264" spans="1:2" ht="12.75">
      <c r="A1264" s="138"/>
      <c r="B1264" s="139"/>
    </row>
    <row r="1265" spans="1:2" ht="12.75">
      <c r="A1265" s="138"/>
      <c r="B1265" s="139"/>
    </row>
    <row r="1266" spans="1:2" ht="12.75">
      <c r="A1266" s="138"/>
      <c r="B1266" s="139"/>
    </row>
    <row r="1267" spans="1:2" ht="12.75">
      <c r="A1267" s="138"/>
      <c r="B1267" s="139"/>
    </row>
    <row r="1268" spans="1:2" ht="12.75">
      <c r="A1268" s="138"/>
      <c r="B1268" s="139"/>
    </row>
    <row r="1269" spans="1:2" ht="12.75">
      <c r="A1269" s="138"/>
      <c r="B1269" s="139"/>
    </row>
    <row r="1270" spans="1:2" ht="12.75">
      <c r="A1270" s="138"/>
      <c r="B1270" s="139"/>
    </row>
    <row r="1271" spans="1:2" ht="12.75">
      <c r="A1271" s="138"/>
      <c r="B1271" s="139"/>
    </row>
    <row r="1272" spans="1:2" ht="12.75">
      <c r="A1272" s="138"/>
      <c r="B1272" s="139"/>
    </row>
    <row r="1273" spans="1:2" ht="12.75">
      <c r="A1273" s="138"/>
      <c r="B1273" s="139"/>
    </row>
    <row r="1274" spans="1:2" ht="12.75">
      <c r="A1274" s="138"/>
      <c r="B1274" s="139"/>
    </row>
    <row r="1275" spans="1:2" ht="12.75">
      <c r="A1275" s="138"/>
      <c r="B1275" s="139"/>
    </row>
    <row r="1276" spans="1:2" ht="12.75">
      <c r="A1276" s="138"/>
      <c r="B1276" s="139"/>
    </row>
    <row r="1277" spans="1:2" ht="12.75">
      <c r="A1277" s="138"/>
      <c r="B1277" s="139"/>
    </row>
    <row r="1278" spans="1:2" ht="12.75">
      <c r="A1278" s="138"/>
      <c r="B1278" s="139"/>
    </row>
    <row r="1279" spans="1:2" ht="12.75">
      <c r="A1279" s="138"/>
      <c r="B1279" s="139"/>
    </row>
    <row r="1280" spans="1:2" ht="12.75">
      <c r="A1280" s="138"/>
      <c r="B1280" s="139"/>
    </row>
    <row r="1281" spans="1:2" ht="12.75">
      <c r="A1281" s="138"/>
      <c r="B1281" s="139"/>
    </row>
    <row r="1282" spans="1:2" ht="12.75">
      <c r="A1282" s="138"/>
      <c r="B1282" s="139"/>
    </row>
    <row r="1283" spans="1:2" ht="12.75">
      <c r="A1283" s="138"/>
      <c r="B1283" s="139"/>
    </row>
    <row r="1284" spans="1:2" ht="12.75">
      <c r="A1284" s="138"/>
      <c r="B1284" s="139"/>
    </row>
    <row r="1285" spans="1:2" ht="12.75">
      <c r="A1285" s="138"/>
      <c r="B1285" s="139"/>
    </row>
    <row r="1286" spans="1:2" ht="12.75">
      <c r="A1286" s="138"/>
      <c r="B1286" s="139"/>
    </row>
    <row r="1287" spans="1:2" ht="12.75">
      <c r="A1287" s="138"/>
      <c r="B1287" s="139"/>
    </row>
    <row r="1288" spans="1:2" ht="12.75">
      <c r="A1288" s="138"/>
      <c r="B1288" s="139"/>
    </row>
    <row r="1289" spans="1:2" ht="12.75">
      <c r="A1289" s="138"/>
      <c r="B1289" s="139"/>
    </row>
    <row r="1290" spans="1:2" ht="12.75">
      <c r="A1290" s="138"/>
      <c r="B1290" s="139"/>
    </row>
    <row r="1291" spans="1:2" ht="12.75">
      <c r="A1291" s="138"/>
      <c r="B1291" s="139"/>
    </row>
    <row r="1292" spans="1:2" ht="12.75">
      <c r="A1292" s="138"/>
      <c r="B1292" s="139"/>
    </row>
    <row r="1293" spans="1:2" ht="12.75">
      <c r="A1293" s="138"/>
      <c r="B1293" s="139"/>
    </row>
    <row r="1294" spans="1:2" ht="12.75">
      <c r="A1294" s="138"/>
      <c r="B1294" s="139"/>
    </row>
    <row r="1295" spans="1:2" ht="12.75">
      <c r="A1295" s="138"/>
      <c r="B1295" s="139"/>
    </row>
    <row r="1296" spans="1:2" ht="12.75">
      <c r="A1296" s="138"/>
      <c r="B1296" s="139"/>
    </row>
    <row r="1297" spans="1:2" ht="12.75">
      <c r="A1297" s="138"/>
      <c r="B1297" s="139"/>
    </row>
    <row r="1298" spans="1:2" ht="12.75">
      <c r="A1298" s="138"/>
      <c r="B1298" s="139"/>
    </row>
    <row r="1299" spans="1:2" ht="12.75">
      <c r="A1299" s="138"/>
      <c r="B1299" s="139"/>
    </row>
    <row r="1300" spans="1:2" ht="12.75">
      <c r="A1300" s="138"/>
      <c r="B1300" s="139"/>
    </row>
    <row r="1301" spans="1:2" ht="12.75">
      <c r="A1301" s="138"/>
      <c r="B1301" s="139"/>
    </row>
    <row r="1302" spans="1:2" ht="12.75">
      <c r="A1302" s="138"/>
      <c r="B1302" s="139"/>
    </row>
    <row r="1303" spans="1:2" ht="12.75">
      <c r="A1303" s="138"/>
      <c r="B1303" s="139"/>
    </row>
    <row r="1304" spans="1:2" ht="12.75">
      <c r="A1304" s="138"/>
      <c r="B1304" s="139"/>
    </row>
    <row r="1305" spans="1:2" ht="12.75">
      <c r="A1305" s="138"/>
      <c r="B1305" s="139"/>
    </row>
    <row r="1306" spans="1:2" ht="12.75">
      <c r="A1306" s="138"/>
      <c r="B1306" s="139"/>
    </row>
    <row r="1307" spans="1:2" ht="12.75">
      <c r="A1307" s="138"/>
      <c r="B1307" s="139"/>
    </row>
    <row r="1308" spans="1:2" ht="12.75">
      <c r="A1308" s="138"/>
      <c r="B1308" s="139"/>
    </row>
    <row r="1309" spans="1:2" ht="12.75">
      <c r="A1309" s="138"/>
      <c r="B1309" s="139"/>
    </row>
    <row r="1310" spans="1:2" ht="12.75">
      <c r="A1310" s="138"/>
      <c r="B1310" s="139"/>
    </row>
    <row r="1311" spans="1:2" ht="12.75">
      <c r="A1311" s="138"/>
      <c r="B1311" s="139"/>
    </row>
    <row r="1312" spans="1:2" ht="12.75">
      <c r="A1312" s="138"/>
      <c r="B1312" s="139"/>
    </row>
    <row r="1313" spans="1:2" ht="12.75">
      <c r="A1313" s="138"/>
      <c r="B1313" s="139"/>
    </row>
    <row r="1314" spans="1:2" ht="12.75">
      <c r="A1314" s="138"/>
      <c r="B1314" s="139"/>
    </row>
    <row r="1315" spans="1:2" ht="12.75">
      <c r="A1315" s="138"/>
      <c r="B1315" s="139"/>
    </row>
    <row r="1316" spans="1:2" ht="12.75">
      <c r="A1316" s="138"/>
      <c r="B1316" s="139"/>
    </row>
    <row r="1317" spans="1:2" ht="12.75">
      <c r="A1317" s="138"/>
      <c r="B1317" s="139"/>
    </row>
    <row r="1318" spans="1:2" ht="12.75">
      <c r="A1318" s="138"/>
      <c r="B1318" s="139"/>
    </row>
    <row r="1319" spans="1:2" ht="12.75">
      <c r="A1319" s="138"/>
      <c r="B1319" s="139"/>
    </row>
    <row r="1320" spans="1:2" ht="12.75">
      <c r="A1320" s="138"/>
      <c r="B1320" s="139"/>
    </row>
    <row r="1321" spans="1:2" ht="12.75">
      <c r="A1321" s="138"/>
      <c r="B1321" s="139"/>
    </row>
    <row r="1322" spans="1:2" ht="12.75">
      <c r="A1322" s="138"/>
      <c r="B1322" s="139"/>
    </row>
    <row r="1323" spans="1:2" ht="12.75">
      <c r="A1323" s="138"/>
      <c r="B1323" s="139"/>
    </row>
    <row r="1324" spans="1:2" ht="12.75">
      <c r="A1324" s="138"/>
      <c r="B1324" s="139"/>
    </row>
    <row r="1325" spans="1:2" ht="12.75">
      <c r="A1325" s="138"/>
      <c r="B1325" s="139"/>
    </row>
    <row r="1326" spans="1:2" ht="12.75">
      <c r="A1326" s="138"/>
      <c r="B1326" s="139"/>
    </row>
    <row r="1327" spans="1:2" ht="12.75">
      <c r="A1327" s="138"/>
      <c r="B1327" s="139"/>
    </row>
    <row r="1328" spans="1:2" ht="12.75">
      <c r="A1328" s="138"/>
      <c r="B1328" s="139"/>
    </row>
    <row r="1329" spans="1:2" ht="12.75">
      <c r="A1329" s="138"/>
      <c r="B1329" s="139"/>
    </row>
    <row r="1330" spans="1:2" ht="12.75">
      <c r="A1330" s="138"/>
      <c r="B1330" s="139"/>
    </row>
    <row r="1331" spans="1:2" ht="12.75">
      <c r="A1331" s="138"/>
      <c r="B1331" s="139"/>
    </row>
    <row r="1332" spans="1:2" ht="12.75">
      <c r="A1332" s="138"/>
      <c r="B1332" s="139"/>
    </row>
    <row r="1333" spans="1:2" ht="12.75">
      <c r="A1333" s="138"/>
      <c r="B1333" s="139"/>
    </row>
    <row r="1334" spans="1:2" ht="12.75">
      <c r="A1334" s="138"/>
      <c r="B1334" s="139"/>
    </row>
    <row r="1335" spans="1:2" ht="12.75">
      <c r="A1335" s="138"/>
      <c r="B1335" s="139"/>
    </row>
    <row r="1336" spans="1:2" ht="12.75">
      <c r="A1336" s="138"/>
      <c r="B1336" s="139"/>
    </row>
    <row r="1337" spans="1:2" ht="12.75">
      <c r="A1337" s="138"/>
      <c r="B1337" s="139"/>
    </row>
    <row r="1338" spans="1:2" ht="12.75">
      <c r="A1338" s="138"/>
      <c r="B1338" s="139"/>
    </row>
    <row r="1339" spans="1:2" ht="12.75">
      <c r="A1339" s="138"/>
      <c r="B1339" s="139"/>
    </row>
    <row r="1340" spans="1:2" ht="12.75">
      <c r="A1340" s="138"/>
      <c r="B1340" s="139"/>
    </row>
    <row r="1341" spans="1:2" ht="12.75">
      <c r="A1341" s="138"/>
      <c r="B1341" s="139"/>
    </row>
    <row r="1342" spans="1:2" ht="12.75">
      <c r="A1342" s="138"/>
      <c r="B1342" s="139"/>
    </row>
    <row r="1343" spans="1:2" ht="12.75">
      <c r="A1343" s="138"/>
      <c r="B1343" s="139"/>
    </row>
    <row r="1344" spans="1:2" ht="12.75">
      <c r="A1344" s="138"/>
      <c r="B1344" s="139"/>
    </row>
    <row r="1345" spans="1:2" ht="12.75">
      <c r="A1345" s="138"/>
      <c r="B1345" s="139"/>
    </row>
    <row r="1346" spans="1:2" ht="12.75">
      <c r="A1346" s="138"/>
      <c r="B1346" s="139"/>
    </row>
    <row r="1347" spans="1:2" ht="12.75">
      <c r="A1347" s="138"/>
      <c r="B1347" s="139"/>
    </row>
    <row r="1348" spans="1:2" ht="12.75">
      <c r="A1348" s="138"/>
      <c r="B1348" s="139"/>
    </row>
    <row r="1349" spans="1:2" ht="12.75">
      <c r="A1349" s="138"/>
      <c r="B1349" s="139"/>
    </row>
    <row r="1350" spans="1:2" ht="12.75">
      <c r="A1350" s="138"/>
      <c r="B1350" s="139"/>
    </row>
    <row r="1351" spans="1:2" ht="12.75">
      <c r="A1351" s="138"/>
      <c r="B1351" s="139"/>
    </row>
    <row r="1352" spans="1:2" ht="12.75">
      <c r="A1352" s="138"/>
      <c r="B1352" s="139"/>
    </row>
    <row r="1353" spans="1:2" ht="12.75">
      <c r="A1353" s="138"/>
      <c r="B1353" s="139"/>
    </row>
    <row r="1354" spans="1:2" ht="12.75">
      <c r="A1354" s="138"/>
      <c r="B1354" s="139"/>
    </row>
    <row r="1355" spans="1:2" ht="12.75">
      <c r="A1355" s="138"/>
      <c r="B1355" s="139"/>
    </row>
    <row r="1356" spans="1:2" ht="12.75">
      <c r="A1356" s="138"/>
      <c r="B1356" s="139"/>
    </row>
    <row r="1357" spans="1:2" ht="12.75">
      <c r="A1357" s="138"/>
      <c r="B1357" s="139"/>
    </row>
    <row r="1358" spans="1:2" ht="12.75">
      <c r="A1358" s="138"/>
      <c r="B1358" s="139"/>
    </row>
    <row r="1359" spans="1:2" ht="12.75">
      <c r="A1359" s="138"/>
      <c r="B1359" s="139"/>
    </row>
    <row r="1360" spans="1:2" ht="12.75">
      <c r="A1360" s="138"/>
      <c r="B1360" s="139"/>
    </row>
    <row r="1361" spans="1:2" ht="12.75">
      <c r="A1361" s="138"/>
      <c r="B1361" s="139"/>
    </row>
    <row r="1362" spans="1:2" ht="12.75">
      <c r="A1362" s="138"/>
      <c r="B1362" s="139"/>
    </row>
    <row r="1363" spans="1:2" ht="12.75">
      <c r="A1363" s="138"/>
      <c r="B1363" s="139"/>
    </row>
    <row r="1364" spans="1:2" ht="12.75">
      <c r="A1364" s="138"/>
      <c r="B1364" s="139"/>
    </row>
    <row r="1365" spans="1:2" ht="12.75">
      <c r="A1365" s="138"/>
      <c r="B1365" s="139"/>
    </row>
    <row r="1366" spans="1:2" ht="12.75">
      <c r="A1366" s="138"/>
      <c r="B1366" s="139"/>
    </row>
    <row r="1367" spans="1:2" ht="12.75">
      <c r="A1367" s="138"/>
      <c r="B1367" s="139"/>
    </row>
    <row r="1368" spans="1:2" ht="12.75">
      <c r="A1368" s="138"/>
      <c r="B1368" s="139"/>
    </row>
    <row r="1369" spans="1:2" ht="12.75">
      <c r="A1369" s="138"/>
      <c r="B1369" s="139"/>
    </row>
    <row r="1370" spans="1:2" ht="12.75">
      <c r="A1370" s="138"/>
      <c r="B1370" s="139"/>
    </row>
    <row r="1371" spans="1:2" ht="12.75">
      <c r="A1371" s="138"/>
      <c r="B1371" s="139"/>
    </row>
    <row r="1372" spans="1:2" ht="12.75">
      <c r="A1372" s="138"/>
      <c r="B1372" s="139"/>
    </row>
    <row r="1373" spans="1:2" ht="12.75">
      <c r="A1373" s="138"/>
      <c r="B1373" s="139"/>
    </row>
    <row r="1374" spans="1:2" ht="12.75">
      <c r="A1374" s="138"/>
      <c r="B1374" s="139"/>
    </row>
    <row r="1375" spans="1:2" ht="12.75">
      <c r="A1375" s="138"/>
      <c r="B1375" s="139"/>
    </row>
    <row r="1376" spans="1:2" ht="12.75">
      <c r="A1376" s="138"/>
      <c r="B1376" s="139"/>
    </row>
    <row r="1377" spans="1:2" ht="12.75">
      <c r="A1377" s="138"/>
      <c r="B1377" s="139"/>
    </row>
    <row r="1378" spans="1:2" ht="12.75">
      <c r="A1378" s="138"/>
      <c r="B1378" s="139"/>
    </row>
    <row r="1379" spans="1:2" ht="12.75">
      <c r="A1379" s="138"/>
      <c r="B1379" s="139"/>
    </row>
    <row r="1380" spans="1:2" ht="12.75">
      <c r="A1380" s="138"/>
      <c r="B1380" s="139"/>
    </row>
    <row r="1381" spans="1:2" ht="12.75">
      <c r="A1381" s="138"/>
      <c r="B1381" s="139"/>
    </row>
    <row r="1382" spans="1:2" ht="12.75">
      <c r="A1382" s="138"/>
      <c r="B1382" s="139"/>
    </row>
    <row r="1383" spans="1:2" ht="12.75">
      <c r="A1383" s="138"/>
      <c r="B1383" s="139"/>
    </row>
    <row r="1384" spans="1:2" ht="12.75">
      <c r="A1384" s="138"/>
      <c r="B1384" s="139"/>
    </row>
    <row r="1385" spans="1:2" ht="12.75">
      <c r="A1385" s="138"/>
      <c r="B1385" s="139"/>
    </row>
    <row r="1386" spans="1:2" ht="12.75">
      <c r="A1386" s="138"/>
      <c r="B1386" s="139"/>
    </row>
    <row r="1387" spans="1:2" ht="12.75">
      <c r="A1387" s="138"/>
      <c r="B1387" s="139"/>
    </row>
    <row r="1388" spans="1:2" ht="12.75">
      <c r="A1388" s="138"/>
      <c r="B1388" s="139"/>
    </row>
    <row r="1389" spans="1:2" ht="12.75">
      <c r="A1389" s="138"/>
      <c r="B1389" s="139"/>
    </row>
    <row r="1390" spans="1:2" ht="12.75">
      <c r="A1390" s="138"/>
      <c r="B1390" s="139"/>
    </row>
    <row r="1391" spans="1:2" ht="12.75">
      <c r="A1391" s="138"/>
      <c r="B1391" s="139"/>
    </row>
    <row r="1392" spans="1:2" ht="12.75">
      <c r="A1392" s="138"/>
      <c r="B1392" s="139"/>
    </row>
    <row r="1393" spans="1:2" ht="12.75">
      <c r="A1393" s="138"/>
      <c r="B1393" s="139"/>
    </row>
    <row r="1394" spans="1:2" ht="12.75">
      <c r="A1394" s="138"/>
      <c r="B1394" s="139"/>
    </row>
    <row r="1395" spans="1:2" ht="12.75">
      <c r="A1395" s="138"/>
      <c r="B1395" s="139"/>
    </row>
    <row r="1396" spans="1:2" ht="12.75">
      <c r="A1396" s="138"/>
      <c r="B1396" s="139"/>
    </row>
    <row r="1397" spans="1:2" ht="12.75">
      <c r="A1397" s="138"/>
      <c r="B1397" s="139"/>
    </row>
    <row r="1398" spans="1:2" ht="12.75">
      <c r="A1398" s="138"/>
      <c r="B1398" s="139"/>
    </row>
    <row r="1399" spans="1:2" ht="12.75">
      <c r="A1399" s="138"/>
      <c r="B1399" s="139"/>
    </row>
    <row r="1400" spans="1:2" ht="12.75">
      <c r="A1400" s="138"/>
      <c r="B1400" s="139"/>
    </row>
    <row r="1401" spans="1:2" ht="12.75">
      <c r="A1401" s="138"/>
      <c r="B1401" s="139"/>
    </row>
    <row r="1402" spans="1:2" ht="12.75">
      <c r="A1402" s="138"/>
      <c r="B1402" s="139"/>
    </row>
    <row r="1403" spans="1:2" ht="12.75">
      <c r="A1403" s="138"/>
      <c r="B1403" s="139"/>
    </row>
    <row r="1404" spans="1:2" ht="12.75">
      <c r="A1404" s="138"/>
      <c r="B1404" s="139"/>
    </row>
    <row r="1405" spans="1:2" ht="12.75">
      <c r="A1405" s="138"/>
      <c r="B1405" s="139"/>
    </row>
  </sheetData>
  <mergeCells count="7">
    <mergeCell ref="C1:E1"/>
    <mergeCell ref="C2:E2"/>
    <mergeCell ref="C3:E3"/>
    <mergeCell ref="A5:E5"/>
    <mergeCell ref="A7:A8"/>
    <mergeCell ref="B7:B8"/>
    <mergeCell ref="C7:E7"/>
  </mergeCells>
  <printOptions/>
  <pageMargins left="0.5511811023622047" right="0.15748031496062992" top="0.1968503937007874" bottom="0.1968503937007874" header="0.5118110236220472" footer="0.5118110236220472"/>
  <pageSetup fitToHeight="0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view="pageBreakPreview" zoomScale="60" workbookViewId="0" topLeftCell="A1">
      <selection activeCell="E13" sqref="E13"/>
    </sheetView>
  </sheetViews>
  <sheetFormatPr defaultColWidth="9.125" defaultRowHeight="12.75"/>
  <cols>
    <col min="1" max="1" width="7.25390625" style="16" customWidth="1"/>
    <col min="2" max="2" width="75.75390625" style="2" customWidth="1"/>
    <col min="3" max="3" width="11.00390625" style="28" customWidth="1"/>
    <col min="4" max="4" width="11.00390625" style="2" customWidth="1"/>
    <col min="5" max="5" width="11.375" style="2" customWidth="1"/>
    <col min="6" max="16384" width="9.125" style="2" customWidth="1"/>
  </cols>
  <sheetData>
    <row r="1" spans="1:5" ht="12.75">
      <c r="A1" s="220" t="s">
        <v>393</v>
      </c>
      <c r="B1" s="220"/>
      <c r="C1" s="220"/>
      <c r="D1" s="220"/>
      <c r="E1" s="220"/>
    </row>
    <row r="2" spans="1:5" ht="12.75">
      <c r="A2" s="220" t="s">
        <v>466</v>
      </c>
      <c r="B2" s="220"/>
      <c r="C2" s="220"/>
      <c r="D2" s="220"/>
      <c r="E2" s="220"/>
    </row>
    <row r="3" spans="1:5" ht="12.75">
      <c r="A3" s="220" t="s">
        <v>781</v>
      </c>
      <c r="B3" s="220"/>
      <c r="C3" s="220"/>
      <c r="D3" s="220"/>
      <c r="E3" s="220"/>
    </row>
    <row r="4" spans="1:2" ht="12.75">
      <c r="A4" s="4"/>
      <c r="B4" s="3"/>
    </row>
    <row r="5" spans="1:5" ht="12.75">
      <c r="A5" s="221" t="s">
        <v>462</v>
      </c>
      <c r="B5" s="221"/>
      <c r="C5" s="221"/>
      <c r="D5" s="221"/>
      <c r="E5" s="221"/>
    </row>
    <row r="6" spans="1:5" ht="12.75">
      <c r="A6" s="221" t="s">
        <v>416</v>
      </c>
      <c r="B6" s="221"/>
      <c r="C6" s="221"/>
      <c r="D6" s="221"/>
      <c r="E6" s="221"/>
    </row>
    <row r="7" spans="1:5" ht="12.75">
      <c r="A7" s="230" t="s">
        <v>417</v>
      </c>
      <c r="B7" s="230"/>
      <c r="C7" s="230"/>
      <c r="D7" s="230"/>
      <c r="E7" s="230"/>
    </row>
    <row r="8" spans="1:5" ht="12.75">
      <c r="A8" s="227" t="s">
        <v>39</v>
      </c>
      <c r="B8" s="227" t="s">
        <v>472</v>
      </c>
      <c r="C8" s="222" t="s">
        <v>64</v>
      </c>
      <c r="D8" s="223"/>
      <c r="E8" s="224"/>
    </row>
    <row r="9" spans="1:5" ht="12.75">
      <c r="A9" s="228"/>
      <c r="B9" s="228"/>
      <c r="C9" s="225" t="s">
        <v>446</v>
      </c>
      <c r="D9" s="210" t="s">
        <v>115</v>
      </c>
      <c r="E9" s="211"/>
    </row>
    <row r="10" spans="1:5" ht="12.75">
      <c r="A10" s="229"/>
      <c r="B10" s="229"/>
      <c r="C10" s="226"/>
      <c r="D10" s="27" t="s">
        <v>78</v>
      </c>
      <c r="E10" s="27" t="s">
        <v>114</v>
      </c>
    </row>
    <row r="11" spans="1:5" ht="12.75">
      <c r="A11" s="5">
        <v>1</v>
      </c>
      <c r="B11" s="7">
        <v>2</v>
      </c>
      <c r="C11" s="6">
        <v>3</v>
      </c>
      <c r="D11" s="37">
        <v>4</v>
      </c>
      <c r="E11" s="37">
        <v>5</v>
      </c>
    </row>
    <row r="12" spans="1:5" ht="12.75">
      <c r="A12" s="5"/>
      <c r="B12" s="24" t="s">
        <v>63</v>
      </c>
      <c r="C12" s="30">
        <f>C13+C21+C24+C28+C32+C37+C39+C43+C46+C49</f>
        <v>685519.5999999999</v>
      </c>
      <c r="D12" s="30">
        <f>D13+D21+D24+D28+D32+D37+D39+D43+D46+D49</f>
        <v>554267.8</v>
      </c>
      <c r="E12" s="30">
        <f>E13+E21+E24+E28+E32+E37+E39+E43+E46+E49</f>
        <v>537907.4</v>
      </c>
    </row>
    <row r="13" spans="1:5" ht="12.75">
      <c r="A13" s="8" t="s">
        <v>59</v>
      </c>
      <c r="B13" s="9" t="s">
        <v>474</v>
      </c>
      <c r="C13" s="30">
        <f>SUM(C14:C20)</f>
        <v>73096.2</v>
      </c>
      <c r="D13" s="30">
        <f>SUM(D14:D20)</f>
        <v>58148.00000000001</v>
      </c>
      <c r="E13" s="30">
        <f>SUM(E14:E20)</f>
        <v>57002.50000000001</v>
      </c>
    </row>
    <row r="14" spans="1:5" ht="33">
      <c r="A14" s="10" t="s">
        <v>46</v>
      </c>
      <c r="B14" s="11" t="s">
        <v>66</v>
      </c>
      <c r="C14" s="29">
        <f>'№5'!E13</f>
        <v>1455.3</v>
      </c>
      <c r="D14" s="29">
        <f>'№5'!F13</f>
        <v>1455.3</v>
      </c>
      <c r="E14" s="29">
        <f>'№5'!G13</f>
        <v>1455.3</v>
      </c>
    </row>
    <row r="15" spans="1:5" ht="49.5">
      <c r="A15" s="10" t="s">
        <v>47</v>
      </c>
      <c r="B15" s="11" t="s">
        <v>22</v>
      </c>
      <c r="C15" s="29">
        <f>'№5'!E18</f>
        <v>4327.1</v>
      </c>
      <c r="D15" s="29">
        <f>'№5'!F18</f>
        <v>4071.6</v>
      </c>
      <c r="E15" s="29">
        <f>'№5'!G18</f>
        <v>4004</v>
      </c>
    </row>
    <row r="16" spans="1:5" ht="49.5">
      <c r="A16" s="10" t="s">
        <v>48</v>
      </c>
      <c r="B16" s="11" t="s">
        <v>23</v>
      </c>
      <c r="C16" s="29">
        <f>'№5'!E29</f>
        <v>35891.9</v>
      </c>
      <c r="D16" s="29">
        <f>'№5'!F29</f>
        <v>34167.9</v>
      </c>
      <c r="E16" s="29">
        <f>'№5'!G29</f>
        <v>33714.700000000004</v>
      </c>
    </row>
    <row r="17" spans="1:5" ht="12.75">
      <c r="A17" s="10" t="s">
        <v>418</v>
      </c>
      <c r="B17" s="11" t="s">
        <v>419</v>
      </c>
      <c r="C17" s="29">
        <f>'№5'!E41</f>
        <v>0</v>
      </c>
      <c r="D17" s="29">
        <f>'№5'!F41</f>
        <v>0</v>
      </c>
      <c r="E17" s="29">
        <f>'№5'!G41</f>
        <v>56</v>
      </c>
    </row>
    <row r="18" spans="1:5" ht="36" customHeight="1">
      <c r="A18" s="10" t="s">
        <v>49</v>
      </c>
      <c r="B18" s="11" t="s">
        <v>454</v>
      </c>
      <c r="C18" s="29">
        <f>'№5'!E46</f>
        <v>9662.7</v>
      </c>
      <c r="D18" s="29">
        <f>'№5'!F46</f>
        <v>9544.400000000001</v>
      </c>
      <c r="E18" s="29">
        <f>'№5'!G46</f>
        <v>9200.4</v>
      </c>
    </row>
    <row r="19" spans="1:5" ht="12.75">
      <c r="A19" s="10" t="s">
        <v>50</v>
      </c>
      <c r="B19" s="11" t="s">
        <v>456</v>
      </c>
      <c r="C19" s="29">
        <f>'№5'!E53</f>
        <v>2000</v>
      </c>
      <c r="D19" s="29">
        <f>'№5'!F53</f>
        <v>1000</v>
      </c>
      <c r="E19" s="29">
        <f>'№5'!G53</f>
        <v>1000</v>
      </c>
    </row>
    <row r="20" spans="1:5" ht="12.75">
      <c r="A20" s="10" t="s">
        <v>67</v>
      </c>
      <c r="B20" s="11" t="s">
        <v>24</v>
      </c>
      <c r="C20" s="29">
        <f>'№5'!E57</f>
        <v>19759.199999999997</v>
      </c>
      <c r="D20" s="29">
        <f>'№5'!F57</f>
        <v>7908.8</v>
      </c>
      <c r="E20" s="29">
        <f>'№5'!G57</f>
        <v>7572.1</v>
      </c>
    </row>
    <row r="21" spans="1:5" ht="19.5" customHeight="1">
      <c r="A21" s="8" t="s">
        <v>60</v>
      </c>
      <c r="B21" s="9" t="s">
        <v>25</v>
      </c>
      <c r="C21" s="30">
        <f>SUM(C22:C23)</f>
        <v>8670.4</v>
      </c>
      <c r="D21" s="30">
        <f>SUM(D22:D23)</f>
        <v>8213.699999999999</v>
      </c>
      <c r="E21" s="30">
        <f>SUM(E22:E23)</f>
        <v>8096.2</v>
      </c>
    </row>
    <row r="22" spans="1:5" ht="12.75">
      <c r="A22" s="10" t="s">
        <v>90</v>
      </c>
      <c r="B22" s="11" t="s">
        <v>91</v>
      </c>
      <c r="C22" s="29">
        <f>'№5'!E112</f>
        <v>2023.3</v>
      </c>
      <c r="D22" s="29">
        <f>'№5'!F112</f>
        <v>2012.3</v>
      </c>
      <c r="E22" s="29">
        <f>'№5'!G112</f>
        <v>2012.3</v>
      </c>
    </row>
    <row r="23" spans="1:5" ht="37.5" customHeight="1">
      <c r="A23" s="10" t="s">
        <v>51</v>
      </c>
      <c r="B23" s="11" t="s">
        <v>468</v>
      </c>
      <c r="C23" s="29">
        <f>'№5'!E121</f>
        <v>6647.1</v>
      </c>
      <c r="D23" s="29">
        <f>'№5'!F121</f>
        <v>6201.4</v>
      </c>
      <c r="E23" s="29">
        <f>'№5'!G121</f>
        <v>6083.9</v>
      </c>
    </row>
    <row r="24" spans="1:5" ht="12.75">
      <c r="A24" s="8" t="s">
        <v>61</v>
      </c>
      <c r="B24" s="9" t="s">
        <v>26</v>
      </c>
      <c r="C24" s="30">
        <f>SUM(C25:C27)</f>
        <v>46987.9</v>
      </c>
      <c r="D24" s="30">
        <f>SUM(D25:D27)</f>
        <v>8831</v>
      </c>
      <c r="E24" s="30">
        <f>SUM(E25:E27)</f>
        <v>8850.7</v>
      </c>
    </row>
    <row r="25" spans="1:5" ht="12.75">
      <c r="A25" s="10" t="s">
        <v>337</v>
      </c>
      <c r="B25" s="27" t="s">
        <v>338</v>
      </c>
      <c r="C25" s="29">
        <f>'№5'!E127</f>
        <v>0</v>
      </c>
      <c r="D25" s="29">
        <f>'№5'!F127</f>
        <v>741.2</v>
      </c>
      <c r="E25" s="29">
        <f>'№5'!G127</f>
        <v>445.6</v>
      </c>
    </row>
    <row r="26" spans="1:5" ht="12.75">
      <c r="A26" s="10" t="s">
        <v>450</v>
      </c>
      <c r="B26" s="27" t="s">
        <v>451</v>
      </c>
      <c r="C26" s="29">
        <f>'№5'!E132</f>
        <v>46190.3</v>
      </c>
      <c r="D26" s="29">
        <f>'№5'!F132</f>
        <v>7556.7</v>
      </c>
      <c r="E26" s="29">
        <f>'№5'!G132</f>
        <v>7941.9</v>
      </c>
    </row>
    <row r="27" spans="1:5" ht="12.75">
      <c r="A27" s="10" t="s">
        <v>52</v>
      </c>
      <c r="B27" s="11" t="s">
        <v>27</v>
      </c>
      <c r="C27" s="29">
        <f>'№5'!E149</f>
        <v>797.6</v>
      </c>
      <c r="D27" s="29">
        <f>'№5'!F149</f>
        <v>533.1</v>
      </c>
      <c r="E27" s="29">
        <f>'№5'!G149</f>
        <v>463.2</v>
      </c>
    </row>
    <row r="28" spans="1:5" ht="12.75">
      <c r="A28" s="8" t="s">
        <v>62</v>
      </c>
      <c r="B28" s="9" t="s">
        <v>28</v>
      </c>
      <c r="C28" s="30">
        <f>SUM(C29:C31)</f>
        <v>40398.799999999996</v>
      </c>
      <c r="D28" s="30">
        <f>SUM(D29:D31)</f>
        <v>20671.9</v>
      </c>
      <c r="E28" s="30">
        <f>SUM(E29:E31)</f>
        <v>9883.199999999999</v>
      </c>
    </row>
    <row r="29" spans="1:5" ht="12.75">
      <c r="A29" s="10" t="s">
        <v>448</v>
      </c>
      <c r="B29" s="31" t="s">
        <v>449</v>
      </c>
      <c r="C29" s="29">
        <f>'№5'!E170</f>
        <v>19313.6</v>
      </c>
      <c r="D29" s="29">
        <f>'№5'!F170</f>
        <v>5210</v>
      </c>
      <c r="E29" s="29">
        <f>'№5'!G170</f>
        <v>465.5</v>
      </c>
    </row>
    <row r="30" spans="1:5" ht="12.75">
      <c r="A30" s="10" t="s">
        <v>53</v>
      </c>
      <c r="B30" s="12" t="s">
        <v>29</v>
      </c>
      <c r="C30" s="29">
        <f>'№5'!E183</f>
        <v>5991.2</v>
      </c>
      <c r="D30" s="29">
        <f>'№5'!F183</f>
        <v>4638.4</v>
      </c>
      <c r="E30" s="29">
        <f>'№5'!G183</f>
        <v>0</v>
      </c>
    </row>
    <row r="31" spans="1:5" ht="12.75">
      <c r="A31" s="10" t="s">
        <v>54</v>
      </c>
      <c r="B31" s="11" t="s">
        <v>30</v>
      </c>
      <c r="C31" s="29">
        <f>'№5'!E197</f>
        <v>15093.999999999998</v>
      </c>
      <c r="D31" s="29">
        <f>'№5'!F197</f>
        <v>10823.5</v>
      </c>
      <c r="E31" s="29">
        <f>'№5'!G197</f>
        <v>9417.699999999999</v>
      </c>
    </row>
    <row r="32" spans="1:5" ht="12.75">
      <c r="A32" s="8" t="s">
        <v>40</v>
      </c>
      <c r="B32" s="9" t="s">
        <v>31</v>
      </c>
      <c r="C32" s="30">
        <f>SUM(C33:C36)</f>
        <v>448784.9</v>
      </c>
      <c r="D32" s="30">
        <f>SUM(D33:D36)</f>
        <v>408281.5</v>
      </c>
      <c r="E32" s="30">
        <f>SUM(E33:E36)</f>
        <v>404246.20000000007</v>
      </c>
    </row>
    <row r="33" spans="1:5" ht="12.75">
      <c r="A33" s="10" t="s">
        <v>55</v>
      </c>
      <c r="B33" s="11" t="s">
        <v>459</v>
      </c>
      <c r="C33" s="29">
        <f>'№5'!E218</f>
        <v>156124.5</v>
      </c>
      <c r="D33" s="29">
        <f>'№5'!F218</f>
        <v>150895.1</v>
      </c>
      <c r="E33" s="29">
        <f>'№5'!G218</f>
        <v>148357.9</v>
      </c>
    </row>
    <row r="34" spans="1:5" ht="12.75">
      <c r="A34" s="10" t="s">
        <v>56</v>
      </c>
      <c r="B34" s="11" t="s">
        <v>460</v>
      </c>
      <c r="C34" s="29">
        <f>'№5'!E238</f>
        <v>269063.5</v>
      </c>
      <c r="D34" s="29">
        <f>'№5'!F238</f>
        <v>238252.5</v>
      </c>
      <c r="E34" s="29">
        <f>'№5'!G238</f>
        <v>237127.5</v>
      </c>
    </row>
    <row r="35" spans="1:5" ht="12.75">
      <c r="A35" s="13" t="s">
        <v>41</v>
      </c>
      <c r="B35" s="11" t="s">
        <v>32</v>
      </c>
      <c r="C35" s="29">
        <f>'№5'!E271</f>
        <v>8151.900000000001</v>
      </c>
      <c r="D35" s="29">
        <f>'№5'!F271</f>
        <v>4609.9</v>
      </c>
      <c r="E35" s="29">
        <f>'№5'!G271</f>
        <v>4479.900000000001</v>
      </c>
    </row>
    <row r="36" spans="1:5" ht="12.75">
      <c r="A36" s="10" t="s">
        <v>57</v>
      </c>
      <c r="B36" s="11" t="s">
        <v>463</v>
      </c>
      <c r="C36" s="29">
        <f>'№5'!E296</f>
        <v>15445</v>
      </c>
      <c r="D36" s="29">
        <f>'№5'!F296</f>
        <v>14524</v>
      </c>
      <c r="E36" s="29">
        <f>'№5'!G296</f>
        <v>14280.9</v>
      </c>
    </row>
    <row r="37" spans="1:5" ht="12.75">
      <c r="A37" s="14" t="s">
        <v>44</v>
      </c>
      <c r="B37" s="9" t="s">
        <v>107</v>
      </c>
      <c r="C37" s="30">
        <f>SUM(C38:C38)</f>
        <v>30319.199999999997</v>
      </c>
      <c r="D37" s="30">
        <f>SUM(D38:D38)</f>
        <v>21306.8</v>
      </c>
      <c r="E37" s="30">
        <f>SUM(E38:E38)</f>
        <v>21942.800000000003</v>
      </c>
    </row>
    <row r="38" spans="1:5" ht="12.75">
      <c r="A38" s="13" t="s">
        <v>45</v>
      </c>
      <c r="B38" s="11" t="s">
        <v>464</v>
      </c>
      <c r="C38" s="29">
        <f>'№5'!E310</f>
        <v>30319.199999999997</v>
      </c>
      <c r="D38" s="29">
        <f>'№5'!F310</f>
        <v>21306.8</v>
      </c>
      <c r="E38" s="29">
        <f>'№5'!G310</f>
        <v>21942.800000000003</v>
      </c>
    </row>
    <row r="39" spans="1:5" ht="12.75">
      <c r="A39" s="8" t="s">
        <v>42</v>
      </c>
      <c r="B39" s="9" t="s">
        <v>34</v>
      </c>
      <c r="C39" s="30">
        <f>SUM(C40:C42)</f>
        <v>19931.1</v>
      </c>
      <c r="D39" s="30">
        <f>SUM(D40:D42)</f>
        <v>14623.5</v>
      </c>
      <c r="E39" s="30">
        <f>SUM(E40:E42)</f>
        <v>14370.9</v>
      </c>
    </row>
    <row r="40" spans="1:5" ht="12.75">
      <c r="A40" s="13" t="s">
        <v>58</v>
      </c>
      <c r="B40" s="11" t="s">
        <v>35</v>
      </c>
      <c r="C40" s="29">
        <f>'№5'!E344</f>
        <v>2101.5</v>
      </c>
      <c r="D40" s="29">
        <f>'№5'!F344</f>
        <v>2101.5</v>
      </c>
      <c r="E40" s="29">
        <f>'№5'!G344</f>
        <v>2101.5</v>
      </c>
    </row>
    <row r="41" spans="1:5" ht="12.75">
      <c r="A41" s="13" t="s">
        <v>43</v>
      </c>
      <c r="B41" s="11" t="s">
        <v>37</v>
      </c>
      <c r="C41" s="29">
        <f>'№5'!E349</f>
        <v>6324.299999999999</v>
      </c>
      <c r="D41" s="29">
        <f>'№5'!F349</f>
        <v>3157.2</v>
      </c>
      <c r="E41" s="29">
        <f>'№5'!G349</f>
        <v>2904.6</v>
      </c>
    </row>
    <row r="42" spans="1:5" ht="12.75">
      <c r="A42" s="13" t="s">
        <v>152</v>
      </c>
      <c r="B42" s="11" t="s">
        <v>153</v>
      </c>
      <c r="C42" s="29">
        <f>'№5'!E379</f>
        <v>11505.3</v>
      </c>
      <c r="D42" s="29">
        <f>'№5'!F379</f>
        <v>9364.8</v>
      </c>
      <c r="E42" s="29">
        <f>'№5'!G379</f>
        <v>9364.8</v>
      </c>
    </row>
    <row r="43" spans="1:5" ht="12.75">
      <c r="A43" s="8" t="s">
        <v>68</v>
      </c>
      <c r="B43" s="9" t="s">
        <v>33</v>
      </c>
      <c r="C43" s="30">
        <f>SUM(C44:C45)</f>
        <v>13119.500000000002</v>
      </c>
      <c r="D43" s="30">
        <f>SUM(D44:D45)</f>
        <v>11059.4</v>
      </c>
      <c r="E43" s="30">
        <f>SUM(E44:E45)</f>
        <v>10529.4</v>
      </c>
    </row>
    <row r="44" spans="1:5" ht="12.75">
      <c r="A44" s="26">
        <v>1102</v>
      </c>
      <c r="B44" s="27" t="s">
        <v>69</v>
      </c>
      <c r="C44" s="29">
        <f>'№5'!E391</f>
        <v>10768.900000000001</v>
      </c>
      <c r="D44" s="29">
        <f>'№5'!F391</f>
        <v>8815</v>
      </c>
      <c r="E44" s="29">
        <f>'№5'!G391</f>
        <v>8312.9</v>
      </c>
    </row>
    <row r="45" spans="1:5" ht="23.25" customHeight="1">
      <c r="A45" s="26">
        <v>1105</v>
      </c>
      <c r="B45" s="39" t="s">
        <v>420</v>
      </c>
      <c r="C45" s="29">
        <f>'№5'!E406</f>
        <v>2350.6000000000004</v>
      </c>
      <c r="D45" s="29">
        <f>'№5'!F406</f>
        <v>2244.4</v>
      </c>
      <c r="E45" s="29">
        <f>'№5'!G406</f>
        <v>2216.5000000000005</v>
      </c>
    </row>
    <row r="46" spans="1:5" ht="12.75">
      <c r="A46" s="8">
        <v>1200</v>
      </c>
      <c r="B46" s="9" t="s">
        <v>70</v>
      </c>
      <c r="C46" s="30">
        <f>SUM(C47:C48)</f>
        <v>2211.6</v>
      </c>
      <c r="D46" s="30">
        <f>SUM(D47:D48)</f>
        <v>1132</v>
      </c>
      <c r="E46" s="30">
        <f>SUM(E47:E48)</f>
        <v>985.5</v>
      </c>
    </row>
    <row r="47" spans="1:5" ht="12.75">
      <c r="A47" s="10" t="s">
        <v>73</v>
      </c>
      <c r="B47" s="11" t="s">
        <v>461</v>
      </c>
      <c r="C47" s="29">
        <f>'№5'!E414</f>
        <v>770</v>
      </c>
      <c r="D47" s="29">
        <f>'№5'!F414</f>
        <v>516</v>
      </c>
      <c r="E47" s="29">
        <f>'№5'!G414</f>
        <v>449</v>
      </c>
    </row>
    <row r="48" spans="1:5" ht="19.9" customHeight="1">
      <c r="A48" s="26">
        <v>1204</v>
      </c>
      <c r="B48" s="11" t="s">
        <v>76</v>
      </c>
      <c r="C48" s="29">
        <f>'№5'!E419</f>
        <v>1441.6</v>
      </c>
      <c r="D48" s="29">
        <f>'№5'!F419</f>
        <v>616</v>
      </c>
      <c r="E48" s="29">
        <f>'№5'!G419</f>
        <v>536.5</v>
      </c>
    </row>
    <row r="49" spans="1:5" ht="19.5" customHeight="1">
      <c r="A49" s="8" t="s">
        <v>71</v>
      </c>
      <c r="B49" s="9" t="s">
        <v>455</v>
      </c>
      <c r="C49" s="30">
        <f>C50</f>
        <v>2000</v>
      </c>
      <c r="D49" s="30">
        <f>D50</f>
        <v>2000</v>
      </c>
      <c r="E49" s="30">
        <f>E50</f>
        <v>2000</v>
      </c>
    </row>
    <row r="50" spans="1:5" ht="12.75">
      <c r="A50" s="26">
        <v>1301</v>
      </c>
      <c r="B50" s="11" t="s">
        <v>72</v>
      </c>
      <c r="C50" s="29">
        <f>'№5'!E429</f>
        <v>2000</v>
      </c>
      <c r="D50" s="29">
        <f>'№5'!F429</f>
        <v>2000</v>
      </c>
      <c r="E50" s="29">
        <f>'№5'!G429</f>
        <v>2000</v>
      </c>
    </row>
    <row r="56" ht="12.75">
      <c r="B56" s="15"/>
    </row>
  </sheetData>
  <mergeCells count="11">
    <mergeCell ref="D9:E9"/>
    <mergeCell ref="C9:C10"/>
    <mergeCell ref="A8:A10"/>
    <mergeCell ref="B8:B10"/>
    <mergeCell ref="A6:E6"/>
    <mergeCell ref="A7:E7"/>
    <mergeCell ref="A1:E1"/>
    <mergeCell ref="A2:E2"/>
    <mergeCell ref="A3:E3"/>
    <mergeCell ref="A5:E5"/>
    <mergeCell ref="C8:E8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7"/>
  <sheetViews>
    <sheetView zoomScale="95" zoomScaleNormal="95" workbookViewId="0" topLeftCell="A1">
      <selection activeCell="M13" sqref="M13"/>
    </sheetView>
  </sheetViews>
  <sheetFormatPr defaultColWidth="9.125" defaultRowHeight="12.75"/>
  <cols>
    <col min="1" max="1" width="6.75390625" style="76" customWidth="1"/>
    <col min="2" max="2" width="7.125" style="76" customWidth="1"/>
    <col min="3" max="3" width="10.125" style="76" customWidth="1"/>
    <col min="4" max="4" width="5.75390625" style="58" customWidth="1"/>
    <col min="5" max="5" width="70.75390625" style="116" customWidth="1"/>
    <col min="6" max="6" width="11.375" style="62" customWidth="1"/>
    <col min="7" max="8" width="10.75390625" style="62" customWidth="1"/>
    <col min="9" max="16384" width="9.125" style="117" customWidth="1"/>
  </cols>
  <sheetData>
    <row r="1" spans="6:8" ht="12.75">
      <c r="F1" s="231" t="s">
        <v>394</v>
      </c>
      <c r="G1" s="231"/>
      <c r="H1" s="231"/>
    </row>
    <row r="2" spans="3:8" ht="12.75">
      <c r="C2" s="232" t="s">
        <v>466</v>
      </c>
      <c r="D2" s="232"/>
      <c r="E2" s="232"/>
      <c r="F2" s="232"/>
      <c r="G2" s="232"/>
      <c r="H2" s="232"/>
    </row>
    <row r="3" spans="2:8" ht="12.75">
      <c r="B3" s="232" t="s">
        <v>782</v>
      </c>
      <c r="C3" s="232"/>
      <c r="D3" s="232"/>
      <c r="E3" s="232"/>
      <c r="F3" s="232"/>
      <c r="G3" s="232"/>
      <c r="H3" s="232"/>
    </row>
    <row r="4" ht="12.75">
      <c r="E4" s="74"/>
    </row>
    <row r="5" spans="1:8" s="116" customFormat="1" ht="41.45" customHeight="1">
      <c r="A5" s="236" t="s">
        <v>387</v>
      </c>
      <c r="B5" s="236"/>
      <c r="C5" s="236"/>
      <c r="D5" s="236"/>
      <c r="E5" s="236"/>
      <c r="F5" s="236"/>
      <c r="G5" s="236"/>
      <c r="H5" s="236"/>
    </row>
    <row r="6" ht="12.75">
      <c r="E6" s="74"/>
    </row>
    <row r="7" spans="1:8" ht="12.75">
      <c r="A7" s="234" t="s">
        <v>469</v>
      </c>
      <c r="B7" s="234" t="s">
        <v>39</v>
      </c>
      <c r="C7" s="234" t="s">
        <v>470</v>
      </c>
      <c r="D7" s="235" t="s">
        <v>471</v>
      </c>
      <c r="E7" s="235" t="s">
        <v>472</v>
      </c>
      <c r="F7" s="233" t="s">
        <v>64</v>
      </c>
      <c r="G7" s="233"/>
      <c r="H7" s="233"/>
    </row>
    <row r="8" spans="1:8" ht="12.75">
      <c r="A8" s="234"/>
      <c r="B8" s="234"/>
      <c r="C8" s="234"/>
      <c r="D8" s="235"/>
      <c r="E8" s="235"/>
      <c r="F8" s="233" t="s">
        <v>446</v>
      </c>
      <c r="G8" s="233" t="s">
        <v>115</v>
      </c>
      <c r="H8" s="233"/>
    </row>
    <row r="9" spans="1:8" ht="12.75">
      <c r="A9" s="234"/>
      <c r="B9" s="234"/>
      <c r="C9" s="234"/>
      <c r="D9" s="235"/>
      <c r="E9" s="235"/>
      <c r="F9" s="233"/>
      <c r="G9" s="65" t="s">
        <v>78</v>
      </c>
      <c r="H9" s="65" t="s">
        <v>114</v>
      </c>
    </row>
    <row r="10" spans="1:8" ht="12.75">
      <c r="A10" s="56">
        <v>1</v>
      </c>
      <c r="B10" s="56">
        <v>2</v>
      </c>
      <c r="C10" s="56">
        <v>3</v>
      </c>
      <c r="D10" s="38">
        <v>4</v>
      </c>
      <c r="E10" s="38">
        <v>5</v>
      </c>
      <c r="F10" s="67">
        <v>6</v>
      </c>
      <c r="G10" s="67">
        <v>7</v>
      </c>
      <c r="H10" s="67">
        <v>8</v>
      </c>
    </row>
    <row r="11" spans="1:8" s="118" customFormat="1" ht="12.75">
      <c r="A11" s="77"/>
      <c r="B11" s="77"/>
      <c r="C11" s="77"/>
      <c r="D11" s="60"/>
      <c r="E11" s="50" t="s">
        <v>421</v>
      </c>
      <c r="F11" s="66">
        <f>F12+F236+F269+F306+F319+F387</f>
        <v>685519.6</v>
      </c>
      <c r="G11" s="66">
        <f>G12+G236+G269+G306+G319+G387</f>
        <v>554267.7999999999</v>
      </c>
      <c r="H11" s="66">
        <f>H12+H236+H269+H306+H319+H387</f>
        <v>537907.4</v>
      </c>
    </row>
    <row r="12" spans="1:8" ht="24.6" customHeight="1">
      <c r="A12" s="34" t="s">
        <v>473</v>
      </c>
      <c r="B12" s="34"/>
      <c r="C12" s="34"/>
      <c r="D12" s="34"/>
      <c r="E12" s="35" t="s">
        <v>112</v>
      </c>
      <c r="F12" s="66">
        <f>F13+F63+F78+F115+F159+F165+F199+F221</f>
        <v>185826.40000000002</v>
      </c>
      <c r="G12" s="66">
        <f>G13+G63+G78+G115+G159+G165+G199+G221</f>
        <v>114505.09999999999</v>
      </c>
      <c r="H12" s="66">
        <f>H13+H63+H78+H115+H159+H165+H199+H221</f>
        <v>104492.20000000003</v>
      </c>
    </row>
    <row r="13" spans="1:8" ht="12.75">
      <c r="A13" s="33" t="s">
        <v>473</v>
      </c>
      <c r="B13" s="33" t="s">
        <v>59</v>
      </c>
      <c r="C13" s="33"/>
      <c r="D13" s="33"/>
      <c r="E13" s="31" t="s">
        <v>474</v>
      </c>
      <c r="F13" s="65">
        <f>F14+F19+F31+F36</f>
        <v>39554.00000000001</v>
      </c>
      <c r="G13" s="65">
        <f>G14+G19+G31+G36</f>
        <v>36310.4</v>
      </c>
      <c r="H13" s="65">
        <f>H14+H19+H31+H36</f>
        <v>35862.30000000001</v>
      </c>
    </row>
    <row r="14" spans="1:8" ht="33">
      <c r="A14" s="33" t="s">
        <v>473</v>
      </c>
      <c r="B14" s="33" t="s">
        <v>46</v>
      </c>
      <c r="C14" s="33"/>
      <c r="D14" s="33"/>
      <c r="E14" s="31" t="s">
        <v>66</v>
      </c>
      <c r="F14" s="65">
        <f>F15</f>
        <v>1455.3</v>
      </c>
      <c r="G14" s="65">
        <f aca="true" t="shared" si="0" ref="G14:H17">G15</f>
        <v>1455.3</v>
      </c>
      <c r="H14" s="65">
        <f t="shared" si="0"/>
        <v>1455.3</v>
      </c>
    </row>
    <row r="15" spans="1:8" ht="51.6" customHeight="1">
      <c r="A15" s="33" t="s">
        <v>473</v>
      </c>
      <c r="B15" s="33" t="s">
        <v>46</v>
      </c>
      <c r="C15" s="56" t="s">
        <v>422</v>
      </c>
      <c r="D15" s="38"/>
      <c r="E15" s="31" t="s">
        <v>388</v>
      </c>
      <c r="F15" s="65">
        <f>F16</f>
        <v>1455.3</v>
      </c>
      <c r="G15" s="65">
        <f t="shared" si="0"/>
        <v>1455.3</v>
      </c>
      <c r="H15" s="65">
        <f t="shared" si="0"/>
        <v>1455.3</v>
      </c>
    </row>
    <row r="16" spans="1:8" ht="33">
      <c r="A16" s="33" t="s">
        <v>473</v>
      </c>
      <c r="B16" s="33" t="s">
        <v>46</v>
      </c>
      <c r="C16" s="56" t="s">
        <v>424</v>
      </c>
      <c r="D16" s="38"/>
      <c r="E16" s="31" t="s">
        <v>423</v>
      </c>
      <c r="F16" s="65">
        <f>F17</f>
        <v>1455.3</v>
      </c>
      <c r="G16" s="65">
        <f t="shared" si="0"/>
        <v>1455.3</v>
      </c>
      <c r="H16" s="65">
        <f t="shared" si="0"/>
        <v>1455.3</v>
      </c>
    </row>
    <row r="17" spans="1:8" ht="33">
      <c r="A17" s="33" t="s">
        <v>473</v>
      </c>
      <c r="B17" s="33" t="s">
        <v>46</v>
      </c>
      <c r="C17" s="56" t="s">
        <v>375</v>
      </c>
      <c r="D17" s="10"/>
      <c r="E17" s="31" t="s">
        <v>21</v>
      </c>
      <c r="F17" s="65">
        <f>F18</f>
        <v>1455.3</v>
      </c>
      <c r="G17" s="65">
        <f t="shared" si="0"/>
        <v>1455.3</v>
      </c>
      <c r="H17" s="65">
        <f t="shared" si="0"/>
        <v>1455.3</v>
      </c>
    </row>
    <row r="18" spans="1:8" ht="66">
      <c r="A18" s="33" t="s">
        <v>473</v>
      </c>
      <c r="B18" s="33" t="s">
        <v>46</v>
      </c>
      <c r="C18" s="56" t="s">
        <v>375</v>
      </c>
      <c r="D18" s="38">
        <v>100</v>
      </c>
      <c r="E18" s="39" t="s">
        <v>426</v>
      </c>
      <c r="F18" s="65">
        <v>1455.3</v>
      </c>
      <c r="G18" s="65">
        <v>1455.3</v>
      </c>
      <c r="H18" s="65">
        <v>1455.3</v>
      </c>
    </row>
    <row r="19" spans="1:8" ht="53.45" customHeight="1">
      <c r="A19" s="33" t="s">
        <v>473</v>
      </c>
      <c r="B19" s="33" t="s">
        <v>48</v>
      </c>
      <c r="C19" s="33"/>
      <c r="D19" s="33"/>
      <c r="E19" s="31" t="s">
        <v>23</v>
      </c>
      <c r="F19" s="65">
        <f aca="true" t="shared" si="1" ref="F19:H20">F20</f>
        <v>35891.9</v>
      </c>
      <c r="G19" s="65">
        <f t="shared" si="1"/>
        <v>34167.9</v>
      </c>
      <c r="H19" s="65">
        <f t="shared" si="1"/>
        <v>33714.700000000004</v>
      </c>
    </row>
    <row r="20" spans="1:8" ht="49.5">
      <c r="A20" s="33" t="s">
        <v>473</v>
      </c>
      <c r="B20" s="33" t="s">
        <v>48</v>
      </c>
      <c r="C20" s="56" t="s">
        <v>422</v>
      </c>
      <c r="D20" s="38"/>
      <c r="E20" s="31" t="s">
        <v>388</v>
      </c>
      <c r="F20" s="65">
        <f t="shared" si="1"/>
        <v>35891.9</v>
      </c>
      <c r="G20" s="65">
        <f t="shared" si="1"/>
        <v>34167.9</v>
      </c>
      <c r="H20" s="65">
        <f t="shared" si="1"/>
        <v>33714.700000000004</v>
      </c>
    </row>
    <row r="21" spans="1:8" ht="33">
      <c r="A21" s="33" t="s">
        <v>473</v>
      </c>
      <c r="B21" s="33" t="s">
        <v>48</v>
      </c>
      <c r="C21" s="56" t="s">
        <v>424</v>
      </c>
      <c r="D21" s="38"/>
      <c r="E21" s="31" t="s">
        <v>423</v>
      </c>
      <c r="F21" s="65">
        <f>F22+F26+F28</f>
        <v>35891.9</v>
      </c>
      <c r="G21" s="65">
        <f>G22+G26+G28</f>
        <v>34167.9</v>
      </c>
      <c r="H21" s="65">
        <f>H22+H26+H28</f>
        <v>33714.700000000004</v>
      </c>
    </row>
    <row r="22" spans="1:8" ht="70.9" customHeight="1">
      <c r="A22" s="33" t="s">
        <v>473</v>
      </c>
      <c r="B22" s="33" t="s">
        <v>48</v>
      </c>
      <c r="C22" s="10" t="s">
        <v>376</v>
      </c>
      <c r="D22" s="10"/>
      <c r="E22" s="31" t="s">
        <v>88</v>
      </c>
      <c r="F22" s="65">
        <f>F23+F24+F25</f>
        <v>35167.6</v>
      </c>
      <c r="G22" s="65">
        <f>G23+G24+G25</f>
        <v>33443.6</v>
      </c>
      <c r="H22" s="65">
        <f>H23+H24+H25</f>
        <v>32990.4</v>
      </c>
    </row>
    <row r="23" spans="1:8" ht="69.6" customHeight="1">
      <c r="A23" s="33" t="s">
        <v>473</v>
      </c>
      <c r="B23" s="33" t="s">
        <v>48</v>
      </c>
      <c r="C23" s="10" t="s">
        <v>376</v>
      </c>
      <c r="D23" s="104" t="s">
        <v>80</v>
      </c>
      <c r="E23" s="11" t="s">
        <v>426</v>
      </c>
      <c r="F23" s="65">
        <v>30079.8</v>
      </c>
      <c r="G23" s="65">
        <v>30038.1</v>
      </c>
      <c r="H23" s="65">
        <v>30027.1</v>
      </c>
    </row>
    <row r="24" spans="1:8" ht="33">
      <c r="A24" s="33" t="s">
        <v>473</v>
      </c>
      <c r="B24" s="33" t="s">
        <v>48</v>
      </c>
      <c r="C24" s="10" t="s">
        <v>376</v>
      </c>
      <c r="D24" s="104" t="s">
        <v>81</v>
      </c>
      <c r="E24" s="11" t="s">
        <v>82</v>
      </c>
      <c r="F24" s="65">
        <f>4838.3+5</f>
        <v>4843.3</v>
      </c>
      <c r="G24" s="65">
        <v>3241.6</v>
      </c>
      <c r="H24" s="65">
        <v>2820.8</v>
      </c>
    </row>
    <row r="25" spans="1:8" ht="12.75">
      <c r="A25" s="33" t="s">
        <v>473</v>
      </c>
      <c r="B25" s="33" t="s">
        <v>48</v>
      </c>
      <c r="C25" s="10" t="s">
        <v>376</v>
      </c>
      <c r="D25" s="104" t="s">
        <v>83</v>
      </c>
      <c r="E25" s="113" t="s">
        <v>84</v>
      </c>
      <c r="F25" s="65">
        <v>244.5</v>
      </c>
      <c r="G25" s="65">
        <v>163.9</v>
      </c>
      <c r="H25" s="65">
        <v>142.5</v>
      </c>
    </row>
    <row r="26" spans="1:8" ht="49.5">
      <c r="A26" s="33" t="s">
        <v>473</v>
      </c>
      <c r="B26" s="33" t="s">
        <v>48</v>
      </c>
      <c r="C26" s="10" t="s">
        <v>428</v>
      </c>
      <c r="D26" s="10"/>
      <c r="E26" s="11" t="s">
        <v>89</v>
      </c>
      <c r="F26" s="65">
        <f>F27</f>
        <v>100.9</v>
      </c>
      <c r="G26" s="65">
        <f>G27</f>
        <v>100.9</v>
      </c>
      <c r="H26" s="65">
        <f>H27</f>
        <v>100.9</v>
      </c>
    </row>
    <row r="27" spans="1:8" ht="66">
      <c r="A27" s="33" t="s">
        <v>473</v>
      </c>
      <c r="B27" s="33" t="s">
        <v>48</v>
      </c>
      <c r="C27" s="10" t="s">
        <v>428</v>
      </c>
      <c r="D27" s="104" t="s">
        <v>80</v>
      </c>
      <c r="E27" s="11" t="s">
        <v>426</v>
      </c>
      <c r="F27" s="65">
        <v>100.9</v>
      </c>
      <c r="G27" s="65">
        <v>100.9</v>
      </c>
      <c r="H27" s="65">
        <v>100.9</v>
      </c>
    </row>
    <row r="28" spans="1:8" ht="66">
      <c r="A28" s="33" t="s">
        <v>473</v>
      </c>
      <c r="B28" s="33" t="s">
        <v>48</v>
      </c>
      <c r="C28" s="10" t="s">
        <v>429</v>
      </c>
      <c r="D28" s="10"/>
      <c r="E28" s="73" t="s">
        <v>430</v>
      </c>
      <c r="F28" s="65">
        <f>F29+F30</f>
        <v>623.4</v>
      </c>
      <c r="G28" s="65">
        <f>G29+G30</f>
        <v>623.4</v>
      </c>
      <c r="H28" s="65">
        <f>H29+H30</f>
        <v>623.4</v>
      </c>
    </row>
    <row r="29" spans="1:8" ht="68.45" customHeight="1">
      <c r="A29" s="33" t="s">
        <v>473</v>
      </c>
      <c r="B29" s="33" t="s">
        <v>48</v>
      </c>
      <c r="C29" s="10" t="s">
        <v>429</v>
      </c>
      <c r="D29" s="104" t="s">
        <v>80</v>
      </c>
      <c r="E29" s="11" t="s">
        <v>426</v>
      </c>
      <c r="F29" s="65">
        <f>544.9+0.6</f>
        <v>545.5</v>
      </c>
      <c r="G29" s="65">
        <v>544.9</v>
      </c>
      <c r="H29" s="65">
        <v>544.9</v>
      </c>
    </row>
    <row r="30" spans="1:8" ht="33">
      <c r="A30" s="33" t="s">
        <v>473</v>
      </c>
      <c r="B30" s="33" t="s">
        <v>48</v>
      </c>
      <c r="C30" s="10" t="s">
        <v>429</v>
      </c>
      <c r="D30" s="104" t="s">
        <v>81</v>
      </c>
      <c r="E30" s="11" t="s">
        <v>82</v>
      </c>
      <c r="F30" s="65">
        <f>78.5-0.6</f>
        <v>77.9</v>
      </c>
      <c r="G30" s="65">
        <v>78.5</v>
      </c>
      <c r="H30" s="65">
        <v>78.5</v>
      </c>
    </row>
    <row r="31" spans="1:8" ht="12.75">
      <c r="A31" s="33" t="s">
        <v>473</v>
      </c>
      <c r="B31" s="33" t="s">
        <v>418</v>
      </c>
      <c r="C31" s="10"/>
      <c r="D31" s="104"/>
      <c r="E31" s="11" t="s">
        <v>419</v>
      </c>
      <c r="F31" s="65">
        <f>F32</f>
        <v>0</v>
      </c>
      <c r="G31" s="65">
        <f aca="true" t="shared" si="2" ref="G31:H34">G32</f>
        <v>0</v>
      </c>
      <c r="H31" s="65">
        <f t="shared" si="2"/>
        <v>56</v>
      </c>
    </row>
    <row r="32" spans="1:8" ht="49.5">
      <c r="A32" s="33" t="s">
        <v>473</v>
      </c>
      <c r="B32" s="33" t="s">
        <v>418</v>
      </c>
      <c r="C32" s="56" t="s">
        <v>422</v>
      </c>
      <c r="D32" s="104"/>
      <c r="E32" s="31" t="s">
        <v>388</v>
      </c>
      <c r="F32" s="65">
        <f>F33</f>
        <v>0</v>
      </c>
      <c r="G32" s="65">
        <f t="shared" si="2"/>
        <v>0</v>
      </c>
      <c r="H32" s="65">
        <f t="shared" si="2"/>
        <v>56</v>
      </c>
    </row>
    <row r="33" spans="1:8" ht="49.5">
      <c r="A33" s="33" t="s">
        <v>473</v>
      </c>
      <c r="B33" s="33" t="s">
        <v>418</v>
      </c>
      <c r="C33" s="56" t="s">
        <v>439</v>
      </c>
      <c r="D33" s="104"/>
      <c r="E33" s="11" t="s">
        <v>438</v>
      </c>
      <c r="F33" s="65">
        <f>F34</f>
        <v>0</v>
      </c>
      <c r="G33" s="65">
        <f t="shared" si="2"/>
        <v>0</v>
      </c>
      <c r="H33" s="65">
        <f t="shared" si="2"/>
        <v>56</v>
      </c>
    </row>
    <row r="34" spans="1:8" ht="49.5">
      <c r="A34" s="33" t="s">
        <v>473</v>
      </c>
      <c r="B34" s="33" t="s">
        <v>418</v>
      </c>
      <c r="C34" s="10" t="s">
        <v>440</v>
      </c>
      <c r="D34" s="10"/>
      <c r="E34" s="73" t="s">
        <v>441</v>
      </c>
      <c r="F34" s="65">
        <f>F35</f>
        <v>0</v>
      </c>
      <c r="G34" s="65">
        <f t="shared" si="2"/>
        <v>0</v>
      </c>
      <c r="H34" s="65">
        <f t="shared" si="2"/>
        <v>56</v>
      </c>
    </row>
    <row r="35" spans="1:8" ht="33">
      <c r="A35" s="33" t="s">
        <v>473</v>
      </c>
      <c r="B35" s="33" t="s">
        <v>418</v>
      </c>
      <c r="C35" s="10" t="s">
        <v>440</v>
      </c>
      <c r="D35" s="104" t="s">
        <v>81</v>
      </c>
      <c r="E35" s="11" t="s">
        <v>82</v>
      </c>
      <c r="F35" s="65">
        <v>0</v>
      </c>
      <c r="G35" s="65">
        <v>0</v>
      </c>
      <c r="H35" s="65">
        <v>56</v>
      </c>
    </row>
    <row r="36" spans="1:8" ht="12.75">
      <c r="A36" s="33" t="s">
        <v>473</v>
      </c>
      <c r="B36" s="33" t="s">
        <v>67</v>
      </c>
      <c r="C36" s="34"/>
      <c r="D36" s="34"/>
      <c r="E36" s="11" t="s">
        <v>24</v>
      </c>
      <c r="F36" s="65">
        <f>F37</f>
        <v>2206.8</v>
      </c>
      <c r="G36" s="65">
        <f>G37</f>
        <v>687.2</v>
      </c>
      <c r="H36" s="65">
        <f>H37</f>
        <v>636.3</v>
      </c>
    </row>
    <row r="37" spans="1:8" ht="49.5">
      <c r="A37" s="33" t="s">
        <v>473</v>
      </c>
      <c r="B37" s="33" t="s">
        <v>67</v>
      </c>
      <c r="C37" s="56" t="s">
        <v>422</v>
      </c>
      <c r="D37" s="104"/>
      <c r="E37" s="31" t="s">
        <v>388</v>
      </c>
      <c r="F37" s="65">
        <f>F38+F45+F50+F53+F57</f>
        <v>2206.8</v>
      </c>
      <c r="G37" s="65">
        <f>G38+G45+G50+G53+G57</f>
        <v>687.2</v>
      </c>
      <c r="H37" s="65">
        <f>H38+H45+H50+H53+H57</f>
        <v>636.3</v>
      </c>
    </row>
    <row r="38" spans="1:8" ht="49.5">
      <c r="A38" s="33" t="s">
        <v>473</v>
      </c>
      <c r="B38" s="33" t="s">
        <v>67</v>
      </c>
      <c r="C38" s="56" t="s">
        <v>439</v>
      </c>
      <c r="D38" s="104"/>
      <c r="E38" s="11" t="s">
        <v>438</v>
      </c>
      <c r="F38" s="65">
        <f>F39+F41+F43</f>
        <v>1598.4</v>
      </c>
      <c r="G38" s="65">
        <f>G39+G41+G43</f>
        <v>180.6</v>
      </c>
      <c r="H38" s="65">
        <f>H39+H41+H43</f>
        <v>157</v>
      </c>
    </row>
    <row r="39" spans="1:8" ht="33">
      <c r="A39" s="33" t="s">
        <v>473</v>
      </c>
      <c r="B39" s="33" t="s">
        <v>67</v>
      </c>
      <c r="C39" s="56" t="s">
        <v>266</v>
      </c>
      <c r="D39" s="104"/>
      <c r="E39" s="11" t="s">
        <v>267</v>
      </c>
      <c r="F39" s="65">
        <f>F40</f>
        <v>262.20000000000005</v>
      </c>
      <c r="G39" s="65">
        <f>G40</f>
        <v>180.6</v>
      </c>
      <c r="H39" s="65">
        <f>H40</f>
        <v>157</v>
      </c>
    </row>
    <row r="40" spans="1:8" ht="33">
      <c r="A40" s="33" t="s">
        <v>473</v>
      </c>
      <c r="B40" s="33" t="s">
        <v>67</v>
      </c>
      <c r="C40" s="56" t="s">
        <v>266</v>
      </c>
      <c r="D40" s="104" t="s">
        <v>81</v>
      </c>
      <c r="E40" s="11" t="s">
        <v>82</v>
      </c>
      <c r="F40" s="65">
        <f>269.6-5-2.4</f>
        <v>262.20000000000005</v>
      </c>
      <c r="G40" s="65">
        <v>180.6</v>
      </c>
      <c r="H40" s="65">
        <v>157</v>
      </c>
    </row>
    <row r="41" spans="1:8" ht="42" customHeight="1">
      <c r="A41" s="33" t="s">
        <v>473</v>
      </c>
      <c r="B41" s="33" t="s">
        <v>67</v>
      </c>
      <c r="C41" s="56" t="s">
        <v>268</v>
      </c>
      <c r="D41" s="104"/>
      <c r="E41" s="11" t="s">
        <v>269</v>
      </c>
      <c r="F41" s="65">
        <f>F42</f>
        <v>875.6</v>
      </c>
      <c r="G41" s="65">
        <f>G42</f>
        <v>0</v>
      </c>
      <c r="H41" s="65">
        <f>H42</f>
        <v>0</v>
      </c>
    </row>
    <row r="42" spans="1:8" ht="33">
      <c r="A42" s="33" t="s">
        <v>473</v>
      </c>
      <c r="B42" s="33" t="s">
        <v>67</v>
      </c>
      <c r="C42" s="56" t="s">
        <v>268</v>
      </c>
      <c r="D42" s="104" t="s">
        <v>81</v>
      </c>
      <c r="E42" s="11" t="s">
        <v>82</v>
      </c>
      <c r="F42" s="65">
        <f>880-4.4</f>
        <v>875.6</v>
      </c>
      <c r="G42" s="65">
        <v>0</v>
      </c>
      <c r="H42" s="65">
        <v>0</v>
      </c>
    </row>
    <row r="43" spans="1:8" s="119" customFormat="1" ht="49.5">
      <c r="A43" s="33" t="s">
        <v>473</v>
      </c>
      <c r="B43" s="33" t="s">
        <v>67</v>
      </c>
      <c r="C43" s="13" t="s">
        <v>487</v>
      </c>
      <c r="D43" s="104"/>
      <c r="E43" s="11" t="s">
        <v>486</v>
      </c>
      <c r="F43" s="79">
        <f>F44</f>
        <v>460.6</v>
      </c>
      <c r="G43" s="79">
        <f>G44</f>
        <v>0</v>
      </c>
      <c r="H43" s="79">
        <f>H44</f>
        <v>0</v>
      </c>
    </row>
    <row r="44" spans="1:8" s="119" customFormat="1" ht="33">
      <c r="A44" s="33" t="s">
        <v>473</v>
      </c>
      <c r="B44" s="33" t="s">
        <v>67</v>
      </c>
      <c r="C44" s="13" t="s">
        <v>487</v>
      </c>
      <c r="D44" s="104" t="s">
        <v>81</v>
      </c>
      <c r="E44" s="11" t="s">
        <v>82</v>
      </c>
      <c r="F44" s="79">
        <v>460.6</v>
      </c>
      <c r="G44" s="79">
        <v>0</v>
      </c>
      <c r="H44" s="79">
        <v>0</v>
      </c>
    </row>
    <row r="45" spans="1:8" ht="82.5">
      <c r="A45" s="33" t="s">
        <v>473</v>
      </c>
      <c r="B45" s="33" t="s">
        <v>67</v>
      </c>
      <c r="C45" s="56" t="s">
        <v>270</v>
      </c>
      <c r="D45" s="104"/>
      <c r="E45" s="11" t="s">
        <v>271</v>
      </c>
      <c r="F45" s="65">
        <f>F46+F48</f>
        <v>75</v>
      </c>
      <c r="G45" s="65">
        <f>G46+G48</f>
        <v>50.3</v>
      </c>
      <c r="H45" s="65">
        <f>H46+H48</f>
        <v>44</v>
      </c>
    </row>
    <row r="46" spans="1:8" ht="49.5">
      <c r="A46" s="33" t="s">
        <v>473</v>
      </c>
      <c r="B46" s="33" t="s">
        <v>67</v>
      </c>
      <c r="C46" s="56" t="s">
        <v>273</v>
      </c>
      <c r="D46" s="104"/>
      <c r="E46" s="11" t="s">
        <v>272</v>
      </c>
      <c r="F46" s="65">
        <f>F47</f>
        <v>50</v>
      </c>
      <c r="G46" s="65">
        <f>G47</f>
        <v>33.5</v>
      </c>
      <c r="H46" s="65">
        <f>H47</f>
        <v>29</v>
      </c>
    </row>
    <row r="47" spans="1:8" ht="33">
      <c r="A47" s="33" t="s">
        <v>473</v>
      </c>
      <c r="B47" s="33" t="s">
        <v>67</v>
      </c>
      <c r="C47" s="56" t="s">
        <v>273</v>
      </c>
      <c r="D47" s="104" t="s">
        <v>83</v>
      </c>
      <c r="E47" s="113" t="s">
        <v>84</v>
      </c>
      <c r="F47" s="65">
        <v>50</v>
      </c>
      <c r="G47" s="65">
        <v>33.5</v>
      </c>
      <c r="H47" s="65">
        <v>29</v>
      </c>
    </row>
    <row r="48" spans="1:8" ht="49.5">
      <c r="A48" s="33" t="s">
        <v>473</v>
      </c>
      <c r="B48" s="33" t="s">
        <v>67</v>
      </c>
      <c r="C48" s="56" t="s">
        <v>275</v>
      </c>
      <c r="D48" s="104"/>
      <c r="E48" s="11" t="s">
        <v>274</v>
      </c>
      <c r="F48" s="65">
        <f>F49</f>
        <v>25</v>
      </c>
      <c r="G48" s="65">
        <f>G49</f>
        <v>16.8</v>
      </c>
      <c r="H48" s="65">
        <f>H49</f>
        <v>15</v>
      </c>
    </row>
    <row r="49" spans="1:8" ht="33">
      <c r="A49" s="33" t="s">
        <v>473</v>
      </c>
      <c r="B49" s="33" t="s">
        <v>67</v>
      </c>
      <c r="C49" s="56" t="s">
        <v>275</v>
      </c>
      <c r="D49" s="104" t="s">
        <v>81</v>
      </c>
      <c r="E49" s="11" t="s">
        <v>82</v>
      </c>
      <c r="F49" s="65">
        <v>25</v>
      </c>
      <c r="G49" s="65">
        <v>16.8</v>
      </c>
      <c r="H49" s="65">
        <v>15</v>
      </c>
    </row>
    <row r="50" spans="1:8" ht="33">
      <c r="A50" s="33" t="s">
        <v>473</v>
      </c>
      <c r="B50" s="33" t="s">
        <v>67</v>
      </c>
      <c r="C50" s="56" t="s">
        <v>276</v>
      </c>
      <c r="D50" s="104"/>
      <c r="E50" s="11" t="s">
        <v>277</v>
      </c>
      <c r="F50" s="65">
        <f aca="true" t="shared" si="3" ref="F50:H51">F51</f>
        <v>180</v>
      </c>
      <c r="G50" s="65">
        <f t="shared" si="3"/>
        <v>121</v>
      </c>
      <c r="H50" s="65">
        <f t="shared" si="3"/>
        <v>105</v>
      </c>
    </row>
    <row r="51" spans="1:8" ht="33">
      <c r="A51" s="33" t="s">
        <v>473</v>
      </c>
      <c r="B51" s="33" t="s">
        <v>67</v>
      </c>
      <c r="C51" s="56" t="s">
        <v>278</v>
      </c>
      <c r="D51" s="104"/>
      <c r="E51" s="11" t="s">
        <v>279</v>
      </c>
      <c r="F51" s="65">
        <f t="shared" si="3"/>
        <v>180</v>
      </c>
      <c r="G51" s="65">
        <f t="shared" si="3"/>
        <v>121</v>
      </c>
      <c r="H51" s="65">
        <f t="shared" si="3"/>
        <v>105</v>
      </c>
    </row>
    <row r="52" spans="1:8" ht="33">
      <c r="A52" s="33" t="s">
        <v>473</v>
      </c>
      <c r="B52" s="33" t="s">
        <v>67</v>
      </c>
      <c r="C52" s="56" t="s">
        <v>278</v>
      </c>
      <c r="D52" s="17" t="s">
        <v>86</v>
      </c>
      <c r="E52" s="11" t="s">
        <v>87</v>
      </c>
      <c r="F52" s="65">
        <v>180</v>
      </c>
      <c r="G52" s="65">
        <v>121</v>
      </c>
      <c r="H52" s="65">
        <v>105</v>
      </c>
    </row>
    <row r="53" spans="1:8" ht="49.5">
      <c r="A53" s="33" t="s">
        <v>473</v>
      </c>
      <c r="B53" s="33" t="s">
        <v>67</v>
      </c>
      <c r="C53" s="56" t="s">
        <v>260</v>
      </c>
      <c r="D53" s="104"/>
      <c r="E53" s="11" t="s">
        <v>261</v>
      </c>
      <c r="F53" s="65">
        <f>F54</f>
        <v>55.1</v>
      </c>
      <c r="G53" s="65">
        <f>G54</f>
        <v>37</v>
      </c>
      <c r="H53" s="65">
        <f>H54</f>
        <v>32</v>
      </c>
    </row>
    <row r="54" spans="1:8" ht="33">
      <c r="A54" s="33" t="s">
        <v>473</v>
      </c>
      <c r="B54" s="33" t="s">
        <v>67</v>
      </c>
      <c r="C54" s="56" t="s">
        <v>265</v>
      </c>
      <c r="D54" s="104"/>
      <c r="E54" s="11" t="s">
        <v>264</v>
      </c>
      <c r="F54" s="65">
        <f>F56+F55</f>
        <v>55.1</v>
      </c>
      <c r="G54" s="65">
        <f>G56+G55</f>
        <v>37</v>
      </c>
      <c r="H54" s="65">
        <f>H56+H55</f>
        <v>32</v>
      </c>
    </row>
    <row r="55" spans="1:8" ht="33">
      <c r="A55" s="33" t="s">
        <v>473</v>
      </c>
      <c r="B55" s="33" t="s">
        <v>67</v>
      </c>
      <c r="C55" s="56" t="s">
        <v>265</v>
      </c>
      <c r="D55" s="104" t="s">
        <v>81</v>
      </c>
      <c r="E55" s="11" t="s">
        <v>82</v>
      </c>
      <c r="F55" s="65">
        <v>42</v>
      </c>
      <c r="G55" s="65">
        <v>22</v>
      </c>
      <c r="H55" s="65">
        <v>17</v>
      </c>
    </row>
    <row r="56" spans="1:8" ht="33">
      <c r="A56" s="33" t="s">
        <v>473</v>
      </c>
      <c r="B56" s="33" t="s">
        <v>67</v>
      </c>
      <c r="C56" s="56" t="s">
        <v>265</v>
      </c>
      <c r="D56" s="17" t="s">
        <v>86</v>
      </c>
      <c r="E56" s="11" t="s">
        <v>87</v>
      </c>
      <c r="F56" s="65">
        <f>55.1-42</f>
        <v>13.100000000000001</v>
      </c>
      <c r="G56" s="65">
        <f>37-22</f>
        <v>15</v>
      </c>
      <c r="H56" s="65">
        <f>32-17</f>
        <v>15</v>
      </c>
    </row>
    <row r="57" spans="1:8" ht="33">
      <c r="A57" s="33" t="s">
        <v>473</v>
      </c>
      <c r="B57" s="33" t="s">
        <v>67</v>
      </c>
      <c r="C57" s="56" t="s">
        <v>424</v>
      </c>
      <c r="D57" s="104"/>
      <c r="E57" s="11" t="s">
        <v>423</v>
      </c>
      <c r="F57" s="65">
        <f>F58+F60</f>
        <v>298.3</v>
      </c>
      <c r="G57" s="65">
        <f>G58+G60</f>
        <v>298.3</v>
      </c>
      <c r="H57" s="65">
        <f>H58+H60</f>
        <v>298.3</v>
      </c>
    </row>
    <row r="58" spans="1:8" ht="49.5">
      <c r="A58" s="33" t="s">
        <v>473</v>
      </c>
      <c r="B58" s="33" t="s">
        <v>67</v>
      </c>
      <c r="C58" s="56" t="s">
        <v>428</v>
      </c>
      <c r="D58" s="104"/>
      <c r="E58" s="11" t="s">
        <v>89</v>
      </c>
      <c r="F58" s="65">
        <f>F59</f>
        <v>45</v>
      </c>
      <c r="G58" s="65">
        <f>G59</f>
        <v>45</v>
      </c>
      <c r="H58" s="65">
        <f>H59</f>
        <v>45</v>
      </c>
    </row>
    <row r="59" spans="1:8" ht="69.6" customHeight="1">
      <c r="A59" s="33" t="s">
        <v>473</v>
      </c>
      <c r="B59" s="33" t="s">
        <v>67</v>
      </c>
      <c r="C59" s="56" t="s">
        <v>428</v>
      </c>
      <c r="D59" s="104" t="s">
        <v>80</v>
      </c>
      <c r="E59" s="11" t="s">
        <v>426</v>
      </c>
      <c r="F59" s="65">
        <v>45</v>
      </c>
      <c r="G59" s="65">
        <v>45</v>
      </c>
      <c r="H59" s="65">
        <v>45</v>
      </c>
    </row>
    <row r="60" spans="1:8" ht="82.5">
      <c r="A60" s="33" t="s">
        <v>473</v>
      </c>
      <c r="B60" s="33" t="s">
        <v>67</v>
      </c>
      <c r="C60" s="56" t="s">
        <v>367</v>
      </c>
      <c r="D60" s="104"/>
      <c r="E60" s="11" t="s">
        <v>368</v>
      </c>
      <c r="F60" s="65">
        <f>F61+F62</f>
        <v>253.3</v>
      </c>
      <c r="G60" s="65">
        <f>G61+G62</f>
        <v>253.3</v>
      </c>
      <c r="H60" s="65">
        <f>H61+H62</f>
        <v>253.3</v>
      </c>
    </row>
    <row r="61" spans="1:8" ht="69" customHeight="1">
      <c r="A61" s="33" t="s">
        <v>473</v>
      </c>
      <c r="B61" s="33" t="s">
        <v>67</v>
      </c>
      <c r="C61" s="56" t="s">
        <v>367</v>
      </c>
      <c r="D61" s="104" t="s">
        <v>80</v>
      </c>
      <c r="E61" s="11" t="s">
        <v>426</v>
      </c>
      <c r="F61" s="65">
        <v>242.9</v>
      </c>
      <c r="G61" s="65">
        <v>242.9</v>
      </c>
      <c r="H61" s="65">
        <v>242.9</v>
      </c>
    </row>
    <row r="62" spans="1:8" ht="33">
      <c r="A62" s="33" t="s">
        <v>473</v>
      </c>
      <c r="B62" s="33" t="s">
        <v>67</v>
      </c>
      <c r="C62" s="56" t="s">
        <v>367</v>
      </c>
      <c r="D62" s="104" t="s">
        <v>81</v>
      </c>
      <c r="E62" s="11" t="s">
        <v>82</v>
      </c>
      <c r="F62" s="65">
        <v>10.4</v>
      </c>
      <c r="G62" s="65">
        <v>10.4</v>
      </c>
      <c r="H62" s="65">
        <v>10.4</v>
      </c>
    </row>
    <row r="63" spans="1:8" ht="18" customHeight="1">
      <c r="A63" s="33" t="s">
        <v>473</v>
      </c>
      <c r="B63" s="33" t="s">
        <v>60</v>
      </c>
      <c r="C63" s="56"/>
      <c r="D63" s="104"/>
      <c r="E63" s="11" t="s">
        <v>25</v>
      </c>
      <c r="F63" s="65">
        <f>F64+F73</f>
        <v>8670.4</v>
      </c>
      <c r="G63" s="65">
        <f>G64+G73</f>
        <v>8213.699999999999</v>
      </c>
      <c r="H63" s="65">
        <f>H64+H73</f>
        <v>8096.2</v>
      </c>
    </row>
    <row r="64" spans="1:8" ht="12.75">
      <c r="A64" s="33" t="s">
        <v>473</v>
      </c>
      <c r="B64" s="33" t="s">
        <v>90</v>
      </c>
      <c r="C64" s="56"/>
      <c r="D64" s="104"/>
      <c r="E64" s="11" t="s">
        <v>91</v>
      </c>
      <c r="F64" s="65">
        <f>F65</f>
        <v>2023.3</v>
      </c>
      <c r="G64" s="65">
        <f aca="true" t="shared" si="4" ref="F64:H65">G65</f>
        <v>2012.3</v>
      </c>
      <c r="H64" s="65">
        <f t="shared" si="4"/>
        <v>2012.3</v>
      </c>
    </row>
    <row r="65" spans="1:8" ht="49.5">
      <c r="A65" s="33" t="s">
        <v>473</v>
      </c>
      <c r="B65" s="33" t="s">
        <v>90</v>
      </c>
      <c r="C65" s="56" t="s">
        <v>422</v>
      </c>
      <c r="D65" s="104"/>
      <c r="E65" s="31" t="s">
        <v>388</v>
      </c>
      <c r="F65" s="65">
        <f t="shared" si="4"/>
        <v>2023.3</v>
      </c>
      <c r="G65" s="65">
        <f t="shared" si="4"/>
        <v>2012.3</v>
      </c>
      <c r="H65" s="65">
        <f t="shared" si="4"/>
        <v>2012.3</v>
      </c>
    </row>
    <row r="66" spans="1:8" ht="33">
      <c r="A66" s="33" t="s">
        <v>473</v>
      </c>
      <c r="B66" s="33" t="s">
        <v>90</v>
      </c>
      <c r="C66" s="56" t="s">
        <v>424</v>
      </c>
      <c r="D66" s="104"/>
      <c r="E66" s="11" t="s">
        <v>423</v>
      </c>
      <c r="F66" s="65">
        <f>F67+F69</f>
        <v>2023.3</v>
      </c>
      <c r="G66" s="65">
        <f>G67+G69</f>
        <v>2012.3</v>
      </c>
      <c r="H66" s="65">
        <f>H67+H69</f>
        <v>2012.3</v>
      </c>
    </row>
    <row r="67" spans="1:8" ht="49.5">
      <c r="A67" s="33" t="s">
        <v>473</v>
      </c>
      <c r="B67" s="33" t="s">
        <v>90</v>
      </c>
      <c r="C67" s="56" t="s">
        <v>428</v>
      </c>
      <c r="D67" s="104"/>
      <c r="E67" s="11" t="s">
        <v>89</v>
      </c>
      <c r="F67" s="65">
        <f>F68</f>
        <v>619.3</v>
      </c>
      <c r="G67" s="65">
        <f>G68</f>
        <v>619.3</v>
      </c>
      <c r="H67" s="65">
        <f>H68</f>
        <v>619.3</v>
      </c>
    </row>
    <row r="68" spans="1:8" ht="66">
      <c r="A68" s="33" t="s">
        <v>473</v>
      </c>
      <c r="B68" s="33" t="s">
        <v>90</v>
      </c>
      <c r="C68" s="56" t="s">
        <v>428</v>
      </c>
      <c r="D68" s="104" t="s">
        <v>80</v>
      </c>
      <c r="E68" s="11" t="s">
        <v>426</v>
      </c>
      <c r="F68" s="65">
        <v>619.3</v>
      </c>
      <c r="G68" s="65">
        <v>619.3</v>
      </c>
      <c r="H68" s="65">
        <v>619.3</v>
      </c>
    </row>
    <row r="69" spans="1:8" ht="115.5">
      <c r="A69" s="33" t="s">
        <v>473</v>
      </c>
      <c r="B69" s="33" t="s">
        <v>90</v>
      </c>
      <c r="C69" s="56" t="s">
        <v>476</v>
      </c>
      <c r="D69" s="104"/>
      <c r="E69" s="11" t="s">
        <v>477</v>
      </c>
      <c r="F69" s="65">
        <f>F70+F71+F72</f>
        <v>1404</v>
      </c>
      <c r="G69" s="65">
        <f>G70+G71+G72</f>
        <v>1393</v>
      </c>
      <c r="H69" s="65">
        <f>H70+H71+H72</f>
        <v>1393</v>
      </c>
    </row>
    <row r="70" spans="1:8" ht="66">
      <c r="A70" s="33" t="s">
        <v>473</v>
      </c>
      <c r="B70" s="33" t="s">
        <v>90</v>
      </c>
      <c r="C70" s="56" t="s">
        <v>476</v>
      </c>
      <c r="D70" s="104" t="s">
        <v>80</v>
      </c>
      <c r="E70" s="11" t="s">
        <v>426</v>
      </c>
      <c r="F70" s="65">
        <v>1138.4</v>
      </c>
      <c r="G70" s="65">
        <v>1138.4</v>
      </c>
      <c r="H70" s="65">
        <v>1138.4</v>
      </c>
    </row>
    <row r="71" spans="1:8" ht="33">
      <c r="A71" s="33" t="s">
        <v>473</v>
      </c>
      <c r="B71" s="33" t="s">
        <v>90</v>
      </c>
      <c r="C71" s="56" t="s">
        <v>476</v>
      </c>
      <c r="D71" s="104" t="s">
        <v>81</v>
      </c>
      <c r="E71" s="11" t="s">
        <v>82</v>
      </c>
      <c r="F71" s="65">
        <f>243.3+11.2</f>
        <v>254.5</v>
      </c>
      <c r="G71" s="65">
        <v>232.3</v>
      </c>
      <c r="H71" s="65">
        <v>232.3</v>
      </c>
    </row>
    <row r="72" spans="1:8" ht="33">
      <c r="A72" s="33" t="s">
        <v>473</v>
      </c>
      <c r="B72" s="33" t="s">
        <v>90</v>
      </c>
      <c r="C72" s="56" t="s">
        <v>476</v>
      </c>
      <c r="D72" s="104" t="s">
        <v>83</v>
      </c>
      <c r="E72" s="113" t="s">
        <v>84</v>
      </c>
      <c r="F72" s="65">
        <f>22.3-11.2</f>
        <v>11.100000000000001</v>
      </c>
      <c r="G72" s="65">
        <v>22.3</v>
      </c>
      <c r="H72" s="65">
        <v>22.3</v>
      </c>
    </row>
    <row r="73" spans="1:8" ht="33">
      <c r="A73" s="33" t="s">
        <v>473</v>
      </c>
      <c r="B73" s="33" t="s">
        <v>51</v>
      </c>
      <c r="C73" s="56"/>
      <c r="D73" s="104"/>
      <c r="E73" s="11" t="s">
        <v>468</v>
      </c>
      <c r="F73" s="65">
        <f>F74</f>
        <v>6647.1</v>
      </c>
      <c r="G73" s="65">
        <f aca="true" t="shared" si="5" ref="G73:H75">G74</f>
        <v>6201.4</v>
      </c>
      <c r="H73" s="65">
        <f t="shared" si="5"/>
        <v>6083.9</v>
      </c>
    </row>
    <row r="74" spans="1:8" ht="49.5">
      <c r="A74" s="33" t="s">
        <v>473</v>
      </c>
      <c r="B74" s="33" t="s">
        <v>51</v>
      </c>
      <c r="C74" s="56" t="s">
        <v>422</v>
      </c>
      <c r="D74" s="104"/>
      <c r="E74" s="31" t="s">
        <v>388</v>
      </c>
      <c r="F74" s="65">
        <f>F75</f>
        <v>6647.1</v>
      </c>
      <c r="G74" s="65">
        <f t="shared" si="5"/>
        <v>6201.4</v>
      </c>
      <c r="H74" s="65">
        <f t="shared" si="5"/>
        <v>6083.9</v>
      </c>
    </row>
    <row r="75" spans="1:8" ht="33">
      <c r="A75" s="33" t="s">
        <v>473</v>
      </c>
      <c r="B75" s="33" t="s">
        <v>51</v>
      </c>
      <c r="C75" s="56" t="s">
        <v>280</v>
      </c>
      <c r="D75" s="104"/>
      <c r="E75" s="11" t="s">
        <v>281</v>
      </c>
      <c r="F75" s="65">
        <f>F76</f>
        <v>6647.1</v>
      </c>
      <c r="G75" s="65">
        <f t="shared" si="5"/>
        <v>6201.4</v>
      </c>
      <c r="H75" s="65">
        <f t="shared" si="5"/>
        <v>6083.9</v>
      </c>
    </row>
    <row r="76" spans="1:8" ht="33">
      <c r="A76" s="33" t="s">
        <v>473</v>
      </c>
      <c r="B76" s="33" t="s">
        <v>51</v>
      </c>
      <c r="C76" s="56" t="s">
        <v>283</v>
      </c>
      <c r="D76" s="104"/>
      <c r="E76" s="11" t="s">
        <v>282</v>
      </c>
      <c r="F76" s="65">
        <f>F77</f>
        <v>6647.1</v>
      </c>
      <c r="G76" s="65">
        <f>G77</f>
        <v>6201.4</v>
      </c>
      <c r="H76" s="65">
        <f>H77</f>
        <v>6083.9</v>
      </c>
    </row>
    <row r="77" spans="1:8" ht="33">
      <c r="A77" s="33" t="s">
        <v>473</v>
      </c>
      <c r="B77" s="33" t="s">
        <v>51</v>
      </c>
      <c r="C77" s="56" t="s">
        <v>283</v>
      </c>
      <c r="D77" s="17">
        <v>600</v>
      </c>
      <c r="E77" s="11" t="s">
        <v>131</v>
      </c>
      <c r="F77" s="65">
        <v>6647.1</v>
      </c>
      <c r="G77" s="65">
        <v>6201.4</v>
      </c>
      <c r="H77" s="65">
        <v>6083.9</v>
      </c>
    </row>
    <row r="78" spans="1:8" ht="12.75">
      <c r="A78" s="33" t="s">
        <v>473</v>
      </c>
      <c r="B78" s="33" t="s">
        <v>61</v>
      </c>
      <c r="C78" s="56"/>
      <c r="D78" s="17"/>
      <c r="E78" s="11" t="s">
        <v>26</v>
      </c>
      <c r="F78" s="65">
        <f>F79+F84+F101</f>
        <v>46447.9</v>
      </c>
      <c r="G78" s="65">
        <f>G79+G84+G101</f>
        <v>8442.3</v>
      </c>
      <c r="H78" s="65">
        <f>H79+H84+H101</f>
        <v>8512.7</v>
      </c>
    </row>
    <row r="79" spans="1:8" ht="12.75">
      <c r="A79" s="33" t="s">
        <v>473</v>
      </c>
      <c r="B79" s="33" t="s">
        <v>337</v>
      </c>
      <c r="C79" s="56"/>
      <c r="D79" s="17"/>
      <c r="E79" s="39" t="s">
        <v>338</v>
      </c>
      <c r="F79" s="65">
        <f>F80</f>
        <v>0</v>
      </c>
      <c r="G79" s="65">
        <f aca="true" t="shared" si="6" ref="G79:H82">G80</f>
        <v>741.2</v>
      </c>
      <c r="H79" s="65">
        <f t="shared" si="6"/>
        <v>445.6</v>
      </c>
    </row>
    <row r="80" spans="1:8" ht="49.5">
      <c r="A80" s="33" t="s">
        <v>473</v>
      </c>
      <c r="B80" s="33" t="s">
        <v>337</v>
      </c>
      <c r="C80" s="56" t="s">
        <v>316</v>
      </c>
      <c r="D80" s="17"/>
      <c r="E80" s="11" t="s">
        <v>312</v>
      </c>
      <c r="F80" s="65">
        <f>F81</f>
        <v>0</v>
      </c>
      <c r="G80" s="65">
        <f t="shared" si="6"/>
        <v>741.2</v>
      </c>
      <c r="H80" s="65">
        <f t="shared" si="6"/>
        <v>445.6</v>
      </c>
    </row>
    <row r="81" spans="1:8" ht="33">
      <c r="A81" s="33" t="s">
        <v>473</v>
      </c>
      <c r="B81" s="33" t="s">
        <v>337</v>
      </c>
      <c r="C81" s="56" t="s">
        <v>323</v>
      </c>
      <c r="D81" s="17"/>
      <c r="E81" s="11" t="s">
        <v>324</v>
      </c>
      <c r="F81" s="65">
        <f>F82</f>
        <v>0</v>
      </c>
      <c r="G81" s="65">
        <f t="shared" si="6"/>
        <v>741.2</v>
      </c>
      <c r="H81" s="65">
        <f t="shared" si="6"/>
        <v>445.6</v>
      </c>
    </row>
    <row r="82" spans="1:8" ht="88.9" customHeight="1">
      <c r="A82" s="33" t="s">
        <v>473</v>
      </c>
      <c r="B82" s="33" t="s">
        <v>337</v>
      </c>
      <c r="C82" s="56" t="s">
        <v>339</v>
      </c>
      <c r="D82" s="17"/>
      <c r="E82" s="11" t="s">
        <v>340</v>
      </c>
      <c r="F82" s="65">
        <f>F83</f>
        <v>0</v>
      </c>
      <c r="G82" s="65">
        <f t="shared" si="6"/>
        <v>741.2</v>
      </c>
      <c r="H82" s="65">
        <f t="shared" si="6"/>
        <v>445.6</v>
      </c>
    </row>
    <row r="83" spans="1:8" ht="33">
      <c r="A83" s="33" t="s">
        <v>473</v>
      </c>
      <c r="B83" s="33" t="s">
        <v>337</v>
      </c>
      <c r="C83" s="56" t="s">
        <v>339</v>
      </c>
      <c r="D83" s="104" t="s">
        <v>81</v>
      </c>
      <c r="E83" s="11" t="s">
        <v>82</v>
      </c>
      <c r="F83" s="79">
        <v>0</v>
      </c>
      <c r="G83" s="79">
        <v>741.2</v>
      </c>
      <c r="H83" s="79">
        <v>445.6</v>
      </c>
    </row>
    <row r="84" spans="1:8" ht="12.75">
      <c r="A84" s="33" t="s">
        <v>473</v>
      </c>
      <c r="B84" s="33" t="s">
        <v>450</v>
      </c>
      <c r="C84" s="56"/>
      <c r="D84" s="17"/>
      <c r="E84" s="27" t="s">
        <v>451</v>
      </c>
      <c r="F84" s="65">
        <f>F85</f>
        <v>46190.3</v>
      </c>
      <c r="G84" s="65">
        <f aca="true" t="shared" si="7" ref="G84:H87">G85</f>
        <v>7556.7</v>
      </c>
      <c r="H84" s="65">
        <f t="shared" si="7"/>
        <v>7941.9</v>
      </c>
    </row>
    <row r="85" spans="1:8" ht="49.5">
      <c r="A85" s="33" t="s">
        <v>473</v>
      </c>
      <c r="B85" s="33" t="s">
        <v>450</v>
      </c>
      <c r="C85" s="56" t="s">
        <v>284</v>
      </c>
      <c r="D85" s="17"/>
      <c r="E85" s="11" t="s">
        <v>285</v>
      </c>
      <c r="F85" s="65">
        <f>F86</f>
        <v>46190.3</v>
      </c>
      <c r="G85" s="65">
        <f t="shared" si="7"/>
        <v>7556.7</v>
      </c>
      <c r="H85" s="65">
        <f t="shared" si="7"/>
        <v>7941.9</v>
      </c>
    </row>
    <row r="86" spans="1:8" ht="49.5">
      <c r="A86" s="33" t="s">
        <v>473</v>
      </c>
      <c r="B86" s="33" t="s">
        <v>450</v>
      </c>
      <c r="C86" s="56" t="s">
        <v>286</v>
      </c>
      <c r="D86" s="17"/>
      <c r="E86" s="11" t="s">
        <v>287</v>
      </c>
      <c r="F86" s="65">
        <f>F87+F93+F95+F89+F99+F97+F91</f>
        <v>46190.3</v>
      </c>
      <c r="G86" s="65">
        <f>G87+G93+G95+G89+G99+G97+G91</f>
        <v>7556.7</v>
      </c>
      <c r="H86" s="65">
        <f>H87+H93+H95+H89+H99+H97+H91</f>
        <v>7941.9</v>
      </c>
    </row>
    <row r="87" spans="1:8" ht="49.5">
      <c r="A87" s="33" t="s">
        <v>473</v>
      </c>
      <c r="B87" s="33" t="s">
        <v>450</v>
      </c>
      <c r="C87" s="56" t="s">
        <v>288</v>
      </c>
      <c r="D87" s="17"/>
      <c r="E87" s="11" t="s">
        <v>289</v>
      </c>
      <c r="F87" s="65">
        <f>F88</f>
        <v>16184.199999999999</v>
      </c>
      <c r="G87" s="65">
        <f t="shared" si="7"/>
        <v>7556.7</v>
      </c>
      <c r="H87" s="65">
        <f t="shared" si="7"/>
        <v>7941.9</v>
      </c>
    </row>
    <row r="88" spans="1:8" ht="33">
      <c r="A88" s="33" t="s">
        <v>473</v>
      </c>
      <c r="B88" s="33" t="s">
        <v>450</v>
      </c>
      <c r="C88" s="56" t="s">
        <v>288</v>
      </c>
      <c r="D88" s="104" t="s">
        <v>81</v>
      </c>
      <c r="E88" s="11" t="s">
        <v>82</v>
      </c>
      <c r="F88" s="65">
        <f>12429.4-4103.2-33.5+1240.8+5029.8+1620.9</f>
        <v>16184.199999999999</v>
      </c>
      <c r="G88" s="65">
        <v>7556.7</v>
      </c>
      <c r="H88" s="65">
        <v>7941.9</v>
      </c>
    </row>
    <row r="89" spans="1:8" s="119" customFormat="1" ht="49.5">
      <c r="A89" s="33" t="s">
        <v>473</v>
      </c>
      <c r="B89" s="33" t="s">
        <v>450</v>
      </c>
      <c r="C89" s="13" t="s">
        <v>484</v>
      </c>
      <c r="D89" s="104"/>
      <c r="E89" s="11" t="s">
        <v>485</v>
      </c>
      <c r="F89" s="79">
        <f>F90</f>
        <v>2000</v>
      </c>
      <c r="G89" s="79">
        <f>G90</f>
        <v>0</v>
      </c>
      <c r="H89" s="79">
        <f>H90</f>
        <v>0</v>
      </c>
    </row>
    <row r="90" spans="1:8" s="119" customFormat="1" ht="33">
      <c r="A90" s="33" t="s">
        <v>473</v>
      </c>
      <c r="B90" s="33" t="s">
        <v>450</v>
      </c>
      <c r="C90" s="13" t="s">
        <v>484</v>
      </c>
      <c r="D90" s="104" t="s">
        <v>81</v>
      </c>
      <c r="E90" s="11" t="s">
        <v>82</v>
      </c>
      <c r="F90" s="79">
        <v>2000</v>
      </c>
      <c r="G90" s="79">
        <v>0</v>
      </c>
      <c r="H90" s="79">
        <v>0</v>
      </c>
    </row>
    <row r="91" spans="1:8" s="119" customFormat="1" ht="33">
      <c r="A91" s="33" t="s">
        <v>473</v>
      </c>
      <c r="B91" s="33" t="s">
        <v>450</v>
      </c>
      <c r="C91" s="13" t="s">
        <v>516</v>
      </c>
      <c r="D91" s="104"/>
      <c r="E91" s="11" t="s">
        <v>517</v>
      </c>
      <c r="F91" s="79">
        <f>F92</f>
        <v>495.8</v>
      </c>
      <c r="G91" s="79">
        <f>G92</f>
        <v>0</v>
      </c>
      <c r="H91" s="79">
        <f>H92</f>
        <v>0</v>
      </c>
    </row>
    <row r="92" spans="1:8" s="119" customFormat="1" ht="33">
      <c r="A92" s="33" t="s">
        <v>473</v>
      </c>
      <c r="B92" s="33" t="s">
        <v>450</v>
      </c>
      <c r="C92" s="13" t="s">
        <v>516</v>
      </c>
      <c r="D92" s="104" t="s">
        <v>81</v>
      </c>
      <c r="E92" s="11" t="s">
        <v>82</v>
      </c>
      <c r="F92" s="79">
        <v>495.8</v>
      </c>
      <c r="G92" s="79">
        <v>0</v>
      </c>
      <c r="H92" s="79">
        <v>0</v>
      </c>
    </row>
    <row r="93" spans="1:8" ht="49.5">
      <c r="A93" s="33" t="s">
        <v>473</v>
      </c>
      <c r="B93" s="33" t="s">
        <v>450</v>
      </c>
      <c r="C93" s="56" t="s">
        <v>108</v>
      </c>
      <c r="D93" s="104"/>
      <c r="E93" s="11" t="s">
        <v>391</v>
      </c>
      <c r="F93" s="65">
        <f>F94</f>
        <v>2370.0999999999995</v>
      </c>
      <c r="G93" s="65">
        <f>G94</f>
        <v>0</v>
      </c>
      <c r="H93" s="65">
        <f>H94</f>
        <v>0</v>
      </c>
    </row>
    <row r="94" spans="1:8" ht="33">
      <c r="A94" s="33" t="s">
        <v>473</v>
      </c>
      <c r="B94" s="33" t="s">
        <v>450</v>
      </c>
      <c r="C94" s="56" t="s">
        <v>108</v>
      </c>
      <c r="D94" s="104" t="s">
        <v>81</v>
      </c>
      <c r="E94" s="11" t="s">
        <v>82</v>
      </c>
      <c r="F94" s="65">
        <f>4347.9-1977.8</f>
        <v>2370.0999999999995</v>
      </c>
      <c r="G94" s="65">
        <v>0</v>
      </c>
      <c r="H94" s="65">
        <v>0</v>
      </c>
    </row>
    <row r="95" spans="1:8" ht="33">
      <c r="A95" s="33" t="s">
        <v>473</v>
      </c>
      <c r="B95" s="33" t="s">
        <v>450</v>
      </c>
      <c r="C95" s="56" t="s">
        <v>402</v>
      </c>
      <c r="D95" s="104"/>
      <c r="E95" s="11" t="s">
        <v>403</v>
      </c>
      <c r="F95" s="65">
        <f>F96</f>
        <v>3205.7</v>
      </c>
      <c r="G95" s="65">
        <f>G96</f>
        <v>0</v>
      </c>
      <c r="H95" s="65">
        <f>H96</f>
        <v>0</v>
      </c>
    </row>
    <row r="96" spans="1:8" ht="33">
      <c r="A96" s="33" t="s">
        <v>473</v>
      </c>
      <c r="B96" s="33" t="s">
        <v>450</v>
      </c>
      <c r="C96" s="56" t="s">
        <v>402</v>
      </c>
      <c r="D96" s="104" t="s">
        <v>81</v>
      </c>
      <c r="E96" s="11" t="s">
        <v>82</v>
      </c>
      <c r="F96" s="65">
        <v>3205.7</v>
      </c>
      <c r="G96" s="65">
        <v>0</v>
      </c>
      <c r="H96" s="65">
        <v>0</v>
      </c>
    </row>
    <row r="97" spans="1:8" ht="49.5">
      <c r="A97" s="33" t="s">
        <v>473</v>
      </c>
      <c r="B97" s="33" t="s">
        <v>450</v>
      </c>
      <c r="C97" s="13" t="s">
        <v>509</v>
      </c>
      <c r="D97" s="104"/>
      <c r="E97" s="11" t="s">
        <v>511</v>
      </c>
      <c r="F97" s="65">
        <f>F98</f>
        <v>13229.5</v>
      </c>
      <c r="G97" s="65">
        <f>G98</f>
        <v>0</v>
      </c>
      <c r="H97" s="65">
        <f>H98</f>
        <v>0</v>
      </c>
    </row>
    <row r="98" spans="1:8" ht="33">
      <c r="A98" s="33" t="s">
        <v>473</v>
      </c>
      <c r="B98" s="33" t="s">
        <v>450</v>
      </c>
      <c r="C98" s="13" t="s">
        <v>509</v>
      </c>
      <c r="D98" s="104" t="s">
        <v>81</v>
      </c>
      <c r="E98" s="11" t="s">
        <v>82</v>
      </c>
      <c r="F98" s="65">
        <v>13229.5</v>
      </c>
      <c r="G98" s="65">
        <v>0</v>
      </c>
      <c r="H98" s="65">
        <v>0</v>
      </c>
    </row>
    <row r="99" spans="1:8" ht="66">
      <c r="A99" s="33" t="s">
        <v>473</v>
      </c>
      <c r="B99" s="33" t="s">
        <v>450</v>
      </c>
      <c r="C99" s="13" t="s">
        <v>492</v>
      </c>
      <c r="D99" s="104"/>
      <c r="E99" s="11" t="s">
        <v>498</v>
      </c>
      <c r="F99" s="65">
        <f>F100</f>
        <v>8705</v>
      </c>
      <c r="G99" s="65">
        <f>G100</f>
        <v>0</v>
      </c>
      <c r="H99" s="65">
        <f>H100</f>
        <v>0</v>
      </c>
    </row>
    <row r="100" spans="1:8" ht="33">
      <c r="A100" s="33" t="s">
        <v>473</v>
      </c>
      <c r="B100" s="33" t="s">
        <v>450</v>
      </c>
      <c r="C100" s="13" t="s">
        <v>492</v>
      </c>
      <c r="D100" s="104" t="s">
        <v>81</v>
      </c>
      <c r="E100" s="11" t="s">
        <v>82</v>
      </c>
      <c r="F100" s="65">
        <f>10906.3-2201.3</f>
        <v>8705</v>
      </c>
      <c r="G100" s="65">
        <v>0</v>
      </c>
      <c r="H100" s="65">
        <v>0</v>
      </c>
    </row>
    <row r="101" spans="1:8" ht="12.75">
      <c r="A101" s="33" t="s">
        <v>473</v>
      </c>
      <c r="B101" s="33" t="s">
        <v>52</v>
      </c>
      <c r="C101" s="56"/>
      <c r="D101" s="17"/>
      <c r="E101" s="11" t="s">
        <v>27</v>
      </c>
      <c r="F101" s="65">
        <f>F102</f>
        <v>257.6</v>
      </c>
      <c r="G101" s="65">
        <f>G102</f>
        <v>144.4</v>
      </c>
      <c r="H101" s="65">
        <f>H102</f>
        <v>125.2</v>
      </c>
    </row>
    <row r="102" spans="1:8" ht="49.5">
      <c r="A102" s="33" t="s">
        <v>473</v>
      </c>
      <c r="B102" s="33" t="s">
        <v>52</v>
      </c>
      <c r="C102" s="56" t="s">
        <v>290</v>
      </c>
      <c r="D102" s="17"/>
      <c r="E102" s="11" t="s">
        <v>291</v>
      </c>
      <c r="F102" s="65">
        <f>F103+F108</f>
        <v>257.6</v>
      </c>
      <c r="G102" s="65">
        <f>G103+G108</f>
        <v>144.4</v>
      </c>
      <c r="H102" s="65">
        <f>H103+H108</f>
        <v>125.2</v>
      </c>
    </row>
    <row r="103" spans="1:8" ht="33">
      <c r="A103" s="33" t="s">
        <v>473</v>
      </c>
      <c r="B103" s="33" t="s">
        <v>52</v>
      </c>
      <c r="C103" s="56" t="s">
        <v>293</v>
      </c>
      <c r="D103" s="17"/>
      <c r="E103" s="11" t="s">
        <v>292</v>
      </c>
      <c r="F103" s="65">
        <f>F104+F106</f>
        <v>150</v>
      </c>
      <c r="G103" s="65">
        <f>G104+G106</f>
        <v>20</v>
      </c>
      <c r="H103" s="65">
        <f>H104+H106</f>
        <v>17.5</v>
      </c>
    </row>
    <row r="104" spans="1:8" ht="33">
      <c r="A104" s="33" t="s">
        <v>473</v>
      </c>
      <c r="B104" s="33" t="s">
        <v>52</v>
      </c>
      <c r="C104" s="10" t="s">
        <v>295</v>
      </c>
      <c r="D104" s="10"/>
      <c r="E104" s="73" t="s">
        <v>294</v>
      </c>
      <c r="F104" s="65">
        <f>F105</f>
        <v>120</v>
      </c>
      <c r="G104" s="65">
        <f>G105</f>
        <v>0</v>
      </c>
      <c r="H104" s="65">
        <f>H105</f>
        <v>0</v>
      </c>
    </row>
    <row r="105" spans="1:8" ht="33">
      <c r="A105" s="33" t="s">
        <v>473</v>
      </c>
      <c r="B105" s="33" t="s">
        <v>52</v>
      </c>
      <c r="C105" s="10" t="s">
        <v>295</v>
      </c>
      <c r="D105" s="104" t="s">
        <v>81</v>
      </c>
      <c r="E105" s="11" t="s">
        <v>82</v>
      </c>
      <c r="F105" s="65">
        <v>120</v>
      </c>
      <c r="G105" s="65">
        <v>0</v>
      </c>
      <c r="H105" s="65">
        <v>0</v>
      </c>
    </row>
    <row r="106" spans="1:8" ht="37.9" customHeight="1">
      <c r="A106" s="33" t="s">
        <v>473</v>
      </c>
      <c r="B106" s="33" t="s">
        <v>52</v>
      </c>
      <c r="C106" s="10" t="s">
        <v>297</v>
      </c>
      <c r="D106" s="10"/>
      <c r="E106" s="73" t="s">
        <v>296</v>
      </c>
      <c r="F106" s="65">
        <f>F107</f>
        <v>30</v>
      </c>
      <c r="G106" s="65">
        <f>G107</f>
        <v>20</v>
      </c>
      <c r="H106" s="65">
        <f>H107</f>
        <v>17.5</v>
      </c>
    </row>
    <row r="107" spans="1:8" ht="33">
      <c r="A107" s="33" t="s">
        <v>473</v>
      </c>
      <c r="B107" s="33" t="s">
        <v>52</v>
      </c>
      <c r="C107" s="10" t="s">
        <v>297</v>
      </c>
      <c r="D107" s="104" t="s">
        <v>81</v>
      </c>
      <c r="E107" s="11" t="s">
        <v>82</v>
      </c>
      <c r="F107" s="65">
        <v>30</v>
      </c>
      <c r="G107" s="65">
        <v>20</v>
      </c>
      <c r="H107" s="65">
        <v>17.5</v>
      </c>
    </row>
    <row r="108" spans="1:8" ht="33">
      <c r="A108" s="33" t="s">
        <v>473</v>
      </c>
      <c r="B108" s="33" t="s">
        <v>52</v>
      </c>
      <c r="C108" s="10" t="s">
        <v>298</v>
      </c>
      <c r="D108" s="10"/>
      <c r="E108" s="73" t="s">
        <v>299</v>
      </c>
      <c r="F108" s="65">
        <f>F109+F111+F113</f>
        <v>107.60000000000001</v>
      </c>
      <c r="G108" s="65">
        <f>G109+G111+G113</f>
        <v>124.4</v>
      </c>
      <c r="H108" s="65">
        <f>H109+H111+H113</f>
        <v>107.7</v>
      </c>
    </row>
    <row r="109" spans="1:8" ht="33">
      <c r="A109" s="33" t="s">
        <v>473</v>
      </c>
      <c r="B109" s="33" t="s">
        <v>52</v>
      </c>
      <c r="C109" s="10" t="s">
        <v>300</v>
      </c>
      <c r="D109" s="10"/>
      <c r="E109" s="73" t="s">
        <v>301</v>
      </c>
      <c r="F109" s="65">
        <f>F110</f>
        <v>5</v>
      </c>
      <c r="G109" s="65">
        <f>G110</f>
        <v>3.7</v>
      </c>
      <c r="H109" s="65">
        <f>H110</f>
        <v>3.2</v>
      </c>
    </row>
    <row r="110" spans="1:8" ht="33">
      <c r="A110" s="33" t="s">
        <v>473</v>
      </c>
      <c r="B110" s="33" t="s">
        <v>52</v>
      </c>
      <c r="C110" s="10" t="s">
        <v>300</v>
      </c>
      <c r="D110" s="104" t="s">
        <v>81</v>
      </c>
      <c r="E110" s="11" t="s">
        <v>82</v>
      </c>
      <c r="F110" s="65">
        <v>5</v>
      </c>
      <c r="G110" s="65">
        <v>3.7</v>
      </c>
      <c r="H110" s="65">
        <v>3.2</v>
      </c>
    </row>
    <row r="111" spans="1:8" ht="33">
      <c r="A111" s="33" t="s">
        <v>473</v>
      </c>
      <c r="B111" s="33" t="s">
        <v>52</v>
      </c>
      <c r="C111" s="10" t="s">
        <v>304</v>
      </c>
      <c r="D111" s="10"/>
      <c r="E111" s="73" t="s">
        <v>302</v>
      </c>
      <c r="F111" s="65">
        <f>F112</f>
        <v>102.60000000000001</v>
      </c>
      <c r="G111" s="65">
        <f>G112</f>
        <v>67.1</v>
      </c>
      <c r="H111" s="65">
        <f>H112</f>
        <v>58</v>
      </c>
    </row>
    <row r="112" spans="1:8" ht="12.75">
      <c r="A112" s="33" t="s">
        <v>473</v>
      </c>
      <c r="B112" s="33" t="s">
        <v>52</v>
      </c>
      <c r="C112" s="10" t="s">
        <v>304</v>
      </c>
      <c r="D112" s="104" t="s">
        <v>83</v>
      </c>
      <c r="E112" s="113" t="s">
        <v>84</v>
      </c>
      <c r="F112" s="65">
        <f>100.2+2.4</f>
        <v>102.60000000000001</v>
      </c>
      <c r="G112" s="65">
        <v>67.1</v>
      </c>
      <c r="H112" s="65">
        <v>58</v>
      </c>
    </row>
    <row r="113" spans="1:8" ht="33">
      <c r="A113" s="33" t="s">
        <v>473</v>
      </c>
      <c r="B113" s="33" t="s">
        <v>52</v>
      </c>
      <c r="C113" s="10" t="s">
        <v>305</v>
      </c>
      <c r="D113" s="10"/>
      <c r="E113" s="73" t="s">
        <v>303</v>
      </c>
      <c r="F113" s="65">
        <f>F114</f>
        <v>0</v>
      </c>
      <c r="G113" s="65">
        <f>G114</f>
        <v>53.6</v>
      </c>
      <c r="H113" s="65">
        <f>H114</f>
        <v>46.5</v>
      </c>
    </row>
    <row r="114" spans="1:8" ht="33">
      <c r="A114" s="33" t="s">
        <v>473</v>
      </c>
      <c r="B114" s="33" t="s">
        <v>52</v>
      </c>
      <c r="C114" s="10" t="s">
        <v>305</v>
      </c>
      <c r="D114" s="104" t="s">
        <v>81</v>
      </c>
      <c r="E114" s="11" t="s">
        <v>82</v>
      </c>
      <c r="F114" s="65">
        <v>0</v>
      </c>
      <c r="G114" s="65">
        <v>53.6</v>
      </c>
      <c r="H114" s="65">
        <v>46.5</v>
      </c>
    </row>
    <row r="115" spans="1:8" ht="12.75">
      <c r="A115" s="33" t="s">
        <v>473</v>
      </c>
      <c r="B115" s="33" t="s">
        <v>62</v>
      </c>
      <c r="C115" s="10"/>
      <c r="D115" s="10"/>
      <c r="E115" s="73" t="s">
        <v>28</v>
      </c>
      <c r="F115" s="65">
        <f>F116+F125+F139</f>
        <v>39933.299999999996</v>
      </c>
      <c r="G115" s="65">
        <f>G116+G125+G139</f>
        <v>20206.4</v>
      </c>
      <c r="H115" s="65">
        <f>H116+H125+H139</f>
        <v>9417.699999999999</v>
      </c>
    </row>
    <row r="116" spans="1:8" ht="12.75">
      <c r="A116" s="33" t="s">
        <v>473</v>
      </c>
      <c r="B116" s="33" t="s">
        <v>448</v>
      </c>
      <c r="C116" s="10"/>
      <c r="D116" s="10"/>
      <c r="E116" s="73" t="s">
        <v>449</v>
      </c>
      <c r="F116" s="65">
        <f aca="true" t="shared" si="8" ref="F116:H117">F117</f>
        <v>18848.1</v>
      </c>
      <c r="G116" s="65">
        <f t="shared" si="8"/>
        <v>4744.5</v>
      </c>
      <c r="H116" s="65">
        <f t="shared" si="8"/>
        <v>0</v>
      </c>
    </row>
    <row r="117" spans="1:8" ht="66">
      <c r="A117" s="33" t="s">
        <v>473</v>
      </c>
      <c r="B117" s="33" t="s">
        <v>448</v>
      </c>
      <c r="C117" s="10" t="s">
        <v>221</v>
      </c>
      <c r="D117" s="10"/>
      <c r="E117" s="73" t="s">
        <v>219</v>
      </c>
      <c r="F117" s="65">
        <f t="shared" si="8"/>
        <v>18848.1</v>
      </c>
      <c r="G117" s="65">
        <f t="shared" si="8"/>
        <v>4744.5</v>
      </c>
      <c r="H117" s="65">
        <f t="shared" si="8"/>
        <v>0</v>
      </c>
    </row>
    <row r="118" spans="1:8" ht="49.5">
      <c r="A118" s="33" t="s">
        <v>473</v>
      </c>
      <c r="B118" s="33" t="s">
        <v>448</v>
      </c>
      <c r="C118" s="10" t="s">
        <v>315</v>
      </c>
      <c r="D118" s="10"/>
      <c r="E118" s="73" t="s">
        <v>313</v>
      </c>
      <c r="F118" s="65">
        <f>F123+F119+F121</f>
        <v>18848.1</v>
      </c>
      <c r="G118" s="65">
        <f>G123+G119+G121</f>
        <v>4744.5</v>
      </c>
      <c r="H118" s="65">
        <f>H123+H119+H121</f>
        <v>0</v>
      </c>
    </row>
    <row r="119" spans="1:8" ht="82.5">
      <c r="A119" s="33" t="s">
        <v>473</v>
      </c>
      <c r="B119" s="33" t="s">
        <v>448</v>
      </c>
      <c r="C119" s="10" t="s">
        <v>398</v>
      </c>
      <c r="D119" s="10"/>
      <c r="E119" s="73" t="s">
        <v>400</v>
      </c>
      <c r="F119" s="65">
        <f>F120</f>
        <v>5673.8</v>
      </c>
      <c r="G119" s="65">
        <f>G120</f>
        <v>0</v>
      </c>
      <c r="H119" s="65">
        <f>H120</f>
        <v>0</v>
      </c>
    </row>
    <row r="120" spans="1:8" ht="33">
      <c r="A120" s="33" t="s">
        <v>473</v>
      </c>
      <c r="B120" s="33" t="s">
        <v>448</v>
      </c>
      <c r="C120" s="10" t="s">
        <v>398</v>
      </c>
      <c r="D120" s="33" t="s">
        <v>85</v>
      </c>
      <c r="E120" s="11" t="s">
        <v>246</v>
      </c>
      <c r="F120" s="65">
        <f>495.1+5178.7</f>
        <v>5673.8</v>
      </c>
      <c r="G120" s="65">
        <v>0</v>
      </c>
      <c r="H120" s="65">
        <v>0</v>
      </c>
    </row>
    <row r="121" spans="1:8" ht="66">
      <c r="A121" s="33" t="s">
        <v>473</v>
      </c>
      <c r="B121" s="33" t="s">
        <v>448</v>
      </c>
      <c r="C121" s="10" t="s">
        <v>399</v>
      </c>
      <c r="D121" s="10"/>
      <c r="E121" s="73" t="s">
        <v>401</v>
      </c>
      <c r="F121" s="65">
        <f>F122</f>
        <v>6640.599999999999</v>
      </c>
      <c r="G121" s="65">
        <f>G122</f>
        <v>0</v>
      </c>
      <c r="H121" s="65">
        <f>H122</f>
        <v>0</v>
      </c>
    </row>
    <row r="122" spans="1:8" ht="33">
      <c r="A122" s="33" t="s">
        <v>473</v>
      </c>
      <c r="B122" s="33" t="s">
        <v>448</v>
      </c>
      <c r="C122" s="10" t="s">
        <v>399</v>
      </c>
      <c r="D122" s="33" t="s">
        <v>85</v>
      </c>
      <c r="E122" s="11" t="s">
        <v>246</v>
      </c>
      <c r="F122" s="65">
        <f>579.4+6061.2</f>
        <v>6640.599999999999</v>
      </c>
      <c r="G122" s="65">
        <v>0</v>
      </c>
      <c r="H122" s="65">
        <v>0</v>
      </c>
    </row>
    <row r="123" spans="1:8" ht="49.5">
      <c r="A123" s="33" t="s">
        <v>473</v>
      </c>
      <c r="B123" s="33" t="s">
        <v>448</v>
      </c>
      <c r="C123" s="10" t="s">
        <v>378</v>
      </c>
      <c r="D123" s="10"/>
      <c r="E123" s="73" t="s">
        <v>314</v>
      </c>
      <c r="F123" s="65">
        <f>F124</f>
        <v>6533.7</v>
      </c>
      <c r="G123" s="65">
        <f>G124</f>
        <v>4744.5</v>
      </c>
      <c r="H123" s="65">
        <f>H124</f>
        <v>0</v>
      </c>
    </row>
    <row r="124" spans="1:8" ht="33">
      <c r="A124" s="33" t="s">
        <v>473</v>
      </c>
      <c r="B124" s="33" t="s">
        <v>448</v>
      </c>
      <c r="C124" s="10" t="s">
        <v>378</v>
      </c>
      <c r="D124" s="33" t="s">
        <v>85</v>
      </c>
      <c r="E124" s="11" t="s">
        <v>246</v>
      </c>
      <c r="F124" s="65">
        <f>6491+42.7</f>
        <v>6533.7</v>
      </c>
      <c r="G124" s="65">
        <v>4744.5</v>
      </c>
      <c r="H124" s="65">
        <v>0</v>
      </c>
    </row>
    <row r="125" spans="1:8" ht="12.75">
      <c r="A125" s="33" t="s">
        <v>473</v>
      </c>
      <c r="B125" s="33" t="s">
        <v>53</v>
      </c>
      <c r="C125" s="10"/>
      <c r="D125" s="10"/>
      <c r="E125" s="12" t="s">
        <v>29</v>
      </c>
      <c r="F125" s="65">
        <f>F126</f>
        <v>5991.2</v>
      </c>
      <c r="G125" s="65">
        <f>G126</f>
        <v>4638.4</v>
      </c>
      <c r="H125" s="65">
        <f>H126</f>
        <v>0</v>
      </c>
    </row>
    <row r="126" spans="1:8" ht="49.5">
      <c r="A126" s="33" t="s">
        <v>473</v>
      </c>
      <c r="B126" s="33" t="s">
        <v>53</v>
      </c>
      <c r="C126" s="10" t="s">
        <v>316</v>
      </c>
      <c r="D126" s="10"/>
      <c r="E126" s="73" t="s">
        <v>312</v>
      </c>
      <c r="F126" s="65">
        <f>F127+F134</f>
        <v>5991.2</v>
      </c>
      <c r="G126" s="65">
        <f>G127+G134</f>
        <v>4638.4</v>
      </c>
      <c r="H126" s="65">
        <f>H127+H134</f>
        <v>0</v>
      </c>
    </row>
    <row r="127" spans="1:8" ht="49.5">
      <c r="A127" s="33" t="s">
        <v>473</v>
      </c>
      <c r="B127" s="33" t="s">
        <v>53</v>
      </c>
      <c r="C127" s="20" t="s">
        <v>317</v>
      </c>
      <c r="D127" s="20"/>
      <c r="E127" s="39" t="s">
        <v>318</v>
      </c>
      <c r="F127" s="65">
        <f>F130+F132+F128</f>
        <v>2710.8999999999996</v>
      </c>
      <c r="G127" s="65">
        <f>G130+G132+G128</f>
        <v>4638.4</v>
      </c>
      <c r="H127" s="65">
        <f>H130+H132+H128</f>
        <v>0</v>
      </c>
    </row>
    <row r="128" spans="1:8" ht="33">
      <c r="A128" s="33" t="s">
        <v>473</v>
      </c>
      <c r="B128" s="33" t="s">
        <v>53</v>
      </c>
      <c r="C128" s="20" t="s">
        <v>524</v>
      </c>
      <c r="D128" s="20"/>
      <c r="E128" s="39" t="s">
        <v>525</v>
      </c>
      <c r="F128" s="65">
        <f>F129</f>
        <v>2000</v>
      </c>
      <c r="G128" s="65">
        <f>G129</f>
        <v>0</v>
      </c>
      <c r="H128" s="65">
        <f>H129</f>
        <v>0</v>
      </c>
    </row>
    <row r="129" spans="1:8" ht="33">
      <c r="A129" s="33" t="s">
        <v>473</v>
      </c>
      <c r="B129" s="33" t="s">
        <v>53</v>
      </c>
      <c r="C129" s="20" t="s">
        <v>524</v>
      </c>
      <c r="D129" s="104" t="s">
        <v>81</v>
      </c>
      <c r="E129" s="11" t="s">
        <v>82</v>
      </c>
      <c r="F129" s="65">
        <v>2000</v>
      </c>
      <c r="G129" s="65">
        <v>0</v>
      </c>
      <c r="H129" s="65">
        <v>0</v>
      </c>
    </row>
    <row r="130" spans="1:8" ht="33">
      <c r="A130" s="33" t="s">
        <v>473</v>
      </c>
      <c r="B130" s="33" t="s">
        <v>53</v>
      </c>
      <c r="C130" s="20" t="s">
        <v>109</v>
      </c>
      <c r="D130" s="20"/>
      <c r="E130" s="39" t="s">
        <v>319</v>
      </c>
      <c r="F130" s="65">
        <f>F131</f>
        <v>115.19999999999982</v>
      </c>
      <c r="G130" s="65">
        <f>G131</f>
        <v>4638.4</v>
      </c>
      <c r="H130" s="65">
        <f>H131</f>
        <v>0</v>
      </c>
    </row>
    <row r="131" spans="1:8" ht="33">
      <c r="A131" s="33" t="s">
        <v>473</v>
      </c>
      <c r="B131" s="33" t="s">
        <v>53</v>
      </c>
      <c r="C131" s="20" t="s">
        <v>109</v>
      </c>
      <c r="D131" s="33" t="s">
        <v>85</v>
      </c>
      <c r="E131" s="11" t="s">
        <v>246</v>
      </c>
      <c r="F131" s="65">
        <f>4753.8-4638.6</f>
        <v>115.19999999999982</v>
      </c>
      <c r="G131" s="65">
        <v>4638.4</v>
      </c>
      <c r="H131" s="65">
        <v>0</v>
      </c>
    </row>
    <row r="132" spans="1:8" ht="69.6" customHeight="1">
      <c r="A132" s="33" t="s">
        <v>473</v>
      </c>
      <c r="B132" s="33" t="s">
        <v>53</v>
      </c>
      <c r="C132" s="10" t="s">
        <v>496</v>
      </c>
      <c r="D132" s="33"/>
      <c r="E132" s="11" t="s">
        <v>497</v>
      </c>
      <c r="F132" s="65">
        <f>F133</f>
        <v>595.7</v>
      </c>
      <c r="G132" s="65">
        <f>G133</f>
        <v>0</v>
      </c>
      <c r="H132" s="65">
        <f>H133</f>
        <v>0</v>
      </c>
    </row>
    <row r="133" spans="1:8" ht="33">
      <c r="A133" s="33" t="s">
        <v>473</v>
      </c>
      <c r="B133" s="33" t="s">
        <v>53</v>
      </c>
      <c r="C133" s="10" t="s">
        <v>496</v>
      </c>
      <c r="D133" s="33" t="s">
        <v>85</v>
      </c>
      <c r="E133" s="11" t="s">
        <v>246</v>
      </c>
      <c r="F133" s="65">
        <v>595.7</v>
      </c>
      <c r="G133" s="65">
        <v>0</v>
      </c>
      <c r="H133" s="65">
        <v>0</v>
      </c>
    </row>
    <row r="134" spans="1:8" ht="33">
      <c r="A134" s="33" t="s">
        <v>473</v>
      </c>
      <c r="B134" s="33" t="s">
        <v>53</v>
      </c>
      <c r="C134" s="20" t="s">
        <v>320</v>
      </c>
      <c r="D134" s="20"/>
      <c r="E134" s="39" t="s">
        <v>321</v>
      </c>
      <c r="F134" s="65">
        <f>F135+F137</f>
        <v>3280.3</v>
      </c>
      <c r="G134" s="65">
        <f>G135+G137</f>
        <v>0</v>
      </c>
      <c r="H134" s="65">
        <f>H135+H137</f>
        <v>0</v>
      </c>
    </row>
    <row r="135" spans="1:8" ht="33">
      <c r="A135" s="33" t="s">
        <v>473</v>
      </c>
      <c r="B135" s="33" t="s">
        <v>53</v>
      </c>
      <c r="C135" s="20" t="s">
        <v>110</v>
      </c>
      <c r="D135" s="20"/>
      <c r="E135" s="39" t="s">
        <v>322</v>
      </c>
      <c r="F135" s="65">
        <f>F136</f>
        <v>1398</v>
      </c>
      <c r="G135" s="65">
        <f>G136</f>
        <v>0</v>
      </c>
      <c r="H135" s="65">
        <f>H136</f>
        <v>0</v>
      </c>
    </row>
    <row r="136" spans="1:8" ht="33">
      <c r="A136" s="33" t="s">
        <v>473</v>
      </c>
      <c r="B136" s="33" t="s">
        <v>53</v>
      </c>
      <c r="C136" s="20" t="s">
        <v>110</v>
      </c>
      <c r="D136" s="104">
        <v>400</v>
      </c>
      <c r="E136" s="11" t="s">
        <v>246</v>
      </c>
      <c r="F136" s="65">
        <f>648+750</f>
        <v>1398</v>
      </c>
      <c r="G136" s="65">
        <v>0</v>
      </c>
      <c r="H136" s="65">
        <v>0</v>
      </c>
    </row>
    <row r="137" spans="1:8" ht="49.5">
      <c r="A137" s="33" t="s">
        <v>473</v>
      </c>
      <c r="B137" s="33" t="s">
        <v>53</v>
      </c>
      <c r="C137" s="10" t="s">
        <v>510</v>
      </c>
      <c r="D137" s="104"/>
      <c r="E137" s="73" t="s">
        <v>512</v>
      </c>
      <c r="F137" s="79">
        <f>F138</f>
        <v>1882.3</v>
      </c>
      <c r="G137" s="79">
        <f>G138</f>
        <v>0</v>
      </c>
      <c r="H137" s="79">
        <f>H138</f>
        <v>0</v>
      </c>
    </row>
    <row r="138" spans="1:8" ht="33">
      <c r="A138" s="33" t="s">
        <v>473</v>
      </c>
      <c r="B138" s="33" t="s">
        <v>53</v>
      </c>
      <c r="C138" s="10" t="s">
        <v>510</v>
      </c>
      <c r="D138" s="104">
        <v>400</v>
      </c>
      <c r="E138" s="11" t="s">
        <v>246</v>
      </c>
      <c r="F138" s="79">
        <v>1882.3</v>
      </c>
      <c r="G138" s="79">
        <v>0</v>
      </c>
      <c r="H138" s="79">
        <v>0</v>
      </c>
    </row>
    <row r="139" spans="1:8" ht="12.75">
      <c r="A139" s="33" t="s">
        <v>473</v>
      </c>
      <c r="B139" s="33" t="s">
        <v>54</v>
      </c>
      <c r="C139" s="10"/>
      <c r="D139" s="17"/>
      <c r="E139" s="11" t="s">
        <v>30</v>
      </c>
      <c r="F139" s="65">
        <f>F140+F156</f>
        <v>15093.999999999998</v>
      </c>
      <c r="G139" s="65">
        <f>G140+G156</f>
        <v>10823.5</v>
      </c>
      <c r="H139" s="65">
        <f>H140+H156</f>
        <v>9417.699999999999</v>
      </c>
    </row>
    <row r="140" spans="1:8" ht="49.5">
      <c r="A140" s="33" t="s">
        <v>473</v>
      </c>
      <c r="B140" s="33" t="s">
        <v>54</v>
      </c>
      <c r="C140" s="10" t="s">
        <v>316</v>
      </c>
      <c r="D140" s="10"/>
      <c r="E140" s="73" t="s">
        <v>312</v>
      </c>
      <c r="F140" s="65">
        <f>F141</f>
        <v>14223.999999999998</v>
      </c>
      <c r="G140" s="65">
        <f>G141</f>
        <v>10823.5</v>
      </c>
      <c r="H140" s="65">
        <f>H141</f>
        <v>9417.699999999999</v>
      </c>
    </row>
    <row r="141" spans="1:8" ht="33">
      <c r="A141" s="33" t="s">
        <v>473</v>
      </c>
      <c r="B141" s="33" t="s">
        <v>54</v>
      </c>
      <c r="C141" s="10" t="s">
        <v>323</v>
      </c>
      <c r="D141" s="10"/>
      <c r="E141" s="73" t="s">
        <v>324</v>
      </c>
      <c r="F141" s="65">
        <f>F142+F144+F146+F148+F150+F152+F154</f>
        <v>14223.999999999998</v>
      </c>
      <c r="G141" s="65">
        <f>G142+G144+G146+G148+G150+G152+G154</f>
        <v>10823.5</v>
      </c>
      <c r="H141" s="65">
        <f>H142+H144+H146+H148+H150+H152+H154</f>
        <v>9417.699999999999</v>
      </c>
    </row>
    <row r="142" spans="1:8" ht="12.75">
      <c r="A142" s="33" t="s">
        <v>473</v>
      </c>
      <c r="B142" s="33" t="s">
        <v>54</v>
      </c>
      <c r="C142" s="10" t="s">
        <v>325</v>
      </c>
      <c r="D142" s="10"/>
      <c r="E142" s="73" t="s">
        <v>326</v>
      </c>
      <c r="F142" s="65">
        <f>F143</f>
        <v>9939.199999999999</v>
      </c>
      <c r="G142" s="65">
        <f>G143</f>
        <v>7624</v>
      </c>
      <c r="H142" s="65">
        <f>H143</f>
        <v>6633.5</v>
      </c>
    </row>
    <row r="143" spans="1:8" ht="33">
      <c r="A143" s="33" t="s">
        <v>473</v>
      </c>
      <c r="B143" s="33" t="s">
        <v>54</v>
      </c>
      <c r="C143" s="10" t="s">
        <v>325</v>
      </c>
      <c r="D143" s="10" t="s">
        <v>81</v>
      </c>
      <c r="E143" s="73" t="s">
        <v>82</v>
      </c>
      <c r="F143" s="65">
        <f>11378.3-244.7-1194.4</f>
        <v>9939.199999999999</v>
      </c>
      <c r="G143" s="65">
        <v>7624</v>
      </c>
      <c r="H143" s="65">
        <v>6633.5</v>
      </c>
    </row>
    <row r="144" spans="1:8" ht="33">
      <c r="A144" s="33" t="s">
        <v>473</v>
      </c>
      <c r="B144" s="33" t="s">
        <v>54</v>
      </c>
      <c r="C144" s="10" t="s">
        <v>327</v>
      </c>
      <c r="D144" s="10"/>
      <c r="E144" s="73" t="s">
        <v>328</v>
      </c>
      <c r="F144" s="65">
        <f>F145</f>
        <v>0</v>
      </c>
      <c r="G144" s="65">
        <f>G145</f>
        <v>831.3</v>
      </c>
      <c r="H144" s="65">
        <f>H145</f>
        <v>723.4</v>
      </c>
    </row>
    <row r="145" spans="1:8" ht="33">
      <c r="A145" s="33" t="s">
        <v>473</v>
      </c>
      <c r="B145" s="33" t="s">
        <v>54</v>
      </c>
      <c r="C145" s="10" t="s">
        <v>327</v>
      </c>
      <c r="D145" s="10" t="s">
        <v>81</v>
      </c>
      <c r="E145" s="73" t="s">
        <v>82</v>
      </c>
      <c r="F145" s="65">
        <f>1240.8-1240.8</f>
        <v>0</v>
      </c>
      <c r="G145" s="65">
        <v>831.3</v>
      </c>
      <c r="H145" s="65">
        <v>723.4</v>
      </c>
    </row>
    <row r="146" spans="1:8" ht="12.75">
      <c r="A146" s="33" t="s">
        <v>473</v>
      </c>
      <c r="B146" s="33" t="s">
        <v>54</v>
      </c>
      <c r="C146" s="10" t="s">
        <v>329</v>
      </c>
      <c r="D146" s="10"/>
      <c r="E146" s="73" t="s">
        <v>330</v>
      </c>
      <c r="F146" s="65">
        <f>F147</f>
        <v>3194.4</v>
      </c>
      <c r="G146" s="65">
        <f>G147</f>
        <v>1637.6</v>
      </c>
      <c r="H146" s="65">
        <f>H147</f>
        <v>1425.1</v>
      </c>
    </row>
    <row r="147" spans="1:8" ht="33">
      <c r="A147" s="33" t="s">
        <v>473</v>
      </c>
      <c r="B147" s="33" t="s">
        <v>54</v>
      </c>
      <c r="C147" s="10" t="s">
        <v>329</v>
      </c>
      <c r="D147" s="10" t="s">
        <v>81</v>
      </c>
      <c r="E147" s="73" t="s">
        <v>82</v>
      </c>
      <c r="F147" s="65">
        <f>2444.4+750</f>
        <v>3194.4</v>
      </c>
      <c r="G147" s="65">
        <v>1637.6</v>
      </c>
      <c r="H147" s="65">
        <v>1425.1</v>
      </c>
    </row>
    <row r="148" spans="1:8" ht="12.75">
      <c r="A148" s="33" t="s">
        <v>473</v>
      </c>
      <c r="B148" s="33" t="s">
        <v>54</v>
      </c>
      <c r="C148" s="10" t="s">
        <v>331</v>
      </c>
      <c r="D148" s="10"/>
      <c r="E148" s="73" t="s">
        <v>332</v>
      </c>
      <c r="F148" s="65">
        <f>F149</f>
        <v>250.2</v>
      </c>
      <c r="G148" s="65">
        <f>G149</f>
        <v>167.6</v>
      </c>
      <c r="H148" s="65">
        <f>H149</f>
        <v>145.9</v>
      </c>
    </row>
    <row r="149" spans="1:8" ht="33">
      <c r="A149" s="33" t="s">
        <v>473</v>
      </c>
      <c r="B149" s="33" t="s">
        <v>54</v>
      </c>
      <c r="C149" s="10" t="s">
        <v>331</v>
      </c>
      <c r="D149" s="10" t="s">
        <v>81</v>
      </c>
      <c r="E149" s="73" t="s">
        <v>82</v>
      </c>
      <c r="F149" s="65">
        <v>250.2</v>
      </c>
      <c r="G149" s="65">
        <v>167.6</v>
      </c>
      <c r="H149" s="65">
        <v>145.9</v>
      </c>
    </row>
    <row r="150" spans="1:8" ht="33">
      <c r="A150" s="33" t="s">
        <v>473</v>
      </c>
      <c r="B150" s="33" t="s">
        <v>54</v>
      </c>
      <c r="C150" s="10" t="s">
        <v>333</v>
      </c>
      <c r="D150" s="10"/>
      <c r="E150" s="73" t="s">
        <v>334</v>
      </c>
      <c r="F150" s="65">
        <f>F151</f>
        <v>384.3</v>
      </c>
      <c r="G150" s="65">
        <f>G151</f>
        <v>257</v>
      </c>
      <c r="H150" s="65">
        <f>H151</f>
        <v>224</v>
      </c>
    </row>
    <row r="151" spans="1:8" ht="33">
      <c r="A151" s="33" t="s">
        <v>473</v>
      </c>
      <c r="B151" s="33" t="s">
        <v>54</v>
      </c>
      <c r="C151" s="10" t="s">
        <v>333</v>
      </c>
      <c r="D151" s="10" t="s">
        <v>81</v>
      </c>
      <c r="E151" s="73" t="s">
        <v>82</v>
      </c>
      <c r="F151" s="65">
        <v>384.3</v>
      </c>
      <c r="G151" s="65">
        <v>257</v>
      </c>
      <c r="H151" s="65">
        <v>224</v>
      </c>
    </row>
    <row r="152" spans="1:8" ht="33">
      <c r="A152" s="33" t="s">
        <v>473</v>
      </c>
      <c r="B152" s="33" t="s">
        <v>54</v>
      </c>
      <c r="C152" s="10" t="s">
        <v>335</v>
      </c>
      <c r="D152" s="10"/>
      <c r="E152" s="73" t="s">
        <v>336</v>
      </c>
      <c r="F152" s="65">
        <f>F153</f>
        <v>220.89999999999998</v>
      </c>
      <c r="G152" s="65">
        <f>G153</f>
        <v>306</v>
      </c>
      <c r="H152" s="65">
        <f>H153</f>
        <v>265.8</v>
      </c>
    </row>
    <row r="153" spans="1:8" ht="33">
      <c r="A153" s="33" t="s">
        <v>473</v>
      </c>
      <c r="B153" s="33" t="s">
        <v>54</v>
      </c>
      <c r="C153" s="10" t="s">
        <v>335</v>
      </c>
      <c r="D153" s="10" t="s">
        <v>81</v>
      </c>
      <c r="E153" s="73" t="s">
        <v>82</v>
      </c>
      <c r="F153" s="65">
        <f>455.9-235</f>
        <v>220.89999999999998</v>
      </c>
      <c r="G153" s="65">
        <v>306</v>
      </c>
      <c r="H153" s="65">
        <v>265.8</v>
      </c>
    </row>
    <row r="154" spans="1:8" ht="33">
      <c r="A154" s="33" t="s">
        <v>473</v>
      </c>
      <c r="B154" s="33" t="s">
        <v>54</v>
      </c>
      <c r="C154" s="10" t="s">
        <v>404</v>
      </c>
      <c r="D154" s="10"/>
      <c r="E154" s="73" t="s">
        <v>405</v>
      </c>
      <c r="F154" s="65">
        <f>F155</f>
        <v>235</v>
      </c>
      <c r="G154" s="65">
        <f>G155</f>
        <v>0</v>
      </c>
      <c r="H154" s="65">
        <f>H155</f>
        <v>0</v>
      </c>
    </row>
    <row r="155" spans="1:8" ht="33">
      <c r="A155" s="33" t="s">
        <v>473</v>
      </c>
      <c r="B155" s="33" t="s">
        <v>54</v>
      </c>
      <c r="C155" s="10" t="s">
        <v>404</v>
      </c>
      <c r="D155" s="10" t="s">
        <v>81</v>
      </c>
      <c r="E155" s="73" t="s">
        <v>82</v>
      </c>
      <c r="F155" s="65">
        <v>235</v>
      </c>
      <c r="G155" s="65">
        <v>0</v>
      </c>
      <c r="H155" s="65">
        <v>0</v>
      </c>
    </row>
    <row r="156" spans="1:8" ht="12.75">
      <c r="A156" s="33" t="s">
        <v>473</v>
      </c>
      <c r="B156" s="33" t="s">
        <v>54</v>
      </c>
      <c r="C156" s="5">
        <v>9900000</v>
      </c>
      <c r="D156" s="105"/>
      <c r="E156" s="107" t="s">
        <v>433</v>
      </c>
      <c r="F156" s="65">
        <f aca="true" t="shared" si="9" ref="F156:H157">F157</f>
        <v>870</v>
      </c>
      <c r="G156" s="65">
        <f t="shared" si="9"/>
        <v>0</v>
      </c>
      <c r="H156" s="65">
        <f t="shared" si="9"/>
        <v>0</v>
      </c>
    </row>
    <row r="157" spans="1:8" ht="33">
      <c r="A157" s="33" t="s">
        <v>473</v>
      </c>
      <c r="B157" s="33" t="s">
        <v>54</v>
      </c>
      <c r="C157" s="5">
        <v>9911000</v>
      </c>
      <c r="D157" s="10" t="s">
        <v>77</v>
      </c>
      <c r="E157" s="107" t="s">
        <v>162</v>
      </c>
      <c r="F157" s="65">
        <f t="shared" si="9"/>
        <v>870</v>
      </c>
      <c r="G157" s="65">
        <f t="shared" si="9"/>
        <v>0</v>
      </c>
      <c r="H157" s="65">
        <f t="shared" si="9"/>
        <v>0</v>
      </c>
    </row>
    <row r="158" spans="1:8" ht="33">
      <c r="A158" s="33" t="s">
        <v>473</v>
      </c>
      <c r="B158" s="33" t="s">
        <v>54</v>
      </c>
      <c r="C158" s="5">
        <v>9911000</v>
      </c>
      <c r="D158" s="10" t="s">
        <v>81</v>
      </c>
      <c r="E158" s="73" t="s">
        <v>82</v>
      </c>
      <c r="F158" s="65">
        <v>870</v>
      </c>
      <c r="G158" s="65">
        <v>0</v>
      </c>
      <c r="H158" s="65">
        <v>0</v>
      </c>
    </row>
    <row r="159" spans="1:8" ht="12.75">
      <c r="A159" s="33" t="s">
        <v>473</v>
      </c>
      <c r="B159" s="33" t="s">
        <v>40</v>
      </c>
      <c r="C159" s="10"/>
      <c r="D159" s="10"/>
      <c r="E159" s="73" t="s">
        <v>31</v>
      </c>
      <c r="F159" s="65">
        <f>F160</f>
        <v>15249.6</v>
      </c>
      <c r="G159" s="65">
        <f aca="true" t="shared" si="10" ref="G159:H162">G160</f>
        <v>15848.4</v>
      </c>
      <c r="H159" s="65">
        <f t="shared" si="10"/>
        <v>16732.9</v>
      </c>
    </row>
    <row r="160" spans="1:8" ht="12.75">
      <c r="A160" s="33" t="s">
        <v>473</v>
      </c>
      <c r="B160" s="33" t="s">
        <v>56</v>
      </c>
      <c r="C160" s="10"/>
      <c r="D160" s="10"/>
      <c r="E160" s="73" t="s">
        <v>460</v>
      </c>
      <c r="F160" s="65">
        <f>F161</f>
        <v>15249.6</v>
      </c>
      <c r="G160" s="65">
        <f t="shared" si="10"/>
        <v>15848.4</v>
      </c>
      <c r="H160" s="65">
        <f t="shared" si="10"/>
        <v>16732.9</v>
      </c>
    </row>
    <row r="161" spans="1:8" ht="40.9" customHeight="1">
      <c r="A161" s="33" t="s">
        <v>473</v>
      </c>
      <c r="B161" s="33" t="s">
        <v>56</v>
      </c>
      <c r="C161" s="10" t="s">
        <v>225</v>
      </c>
      <c r="D161" s="10"/>
      <c r="E161" s="73" t="s">
        <v>226</v>
      </c>
      <c r="F161" s="65">
        <f>F162</f>
        <v>15249.6</v>
      </c>
      <c r="G161" s="65">
        <f t="shared" si="10"/>
        <v>15848.4</v>
      </c>
      <c r="H161" s="65">
        <f t="shared" si="10"/>
        <v>16732.9</v>
      </c>
    </row>
    <row r="162" spans="1:8" ht="33">
      <c r="A162" s="33" t="s">
        <v>473</v>
      </c>
      <c r="B162" s="33" t="s">
        <v>56</v>
      </c>
      <c r="C162" s="10" t="s">
        <v>227</v>
      </c>
      <c r="D162" s="10"/>
      <c r="E162" s="73" t="s">
        <v>228</v>
      </c>
      <c r="F162" s="65">
        <f>F163</f>
        <v>15249.6</v>
      </c>
      <c r="G162" s="65">
        <f t="shared" si="10"/>
        <v>15848.4</v>
      </c>
      <c r="H162" s="65">
        <f t="shared" si="10"/>
        <v>16732.9</v>
      </c>
    </row>
    <row r="163" spans="1:8" ht="33">
      <c r="A163" s="33" t="s">
        <v>473</v>
      </c>
      <c r="B163" s="33" t="s">
        <v>56</v>
      </c>
      <c r="C163" s="10" t="s">
        <v>341</v>
      </c>
      <c r="D163" s="10"/>
      <c r="E163" s="73" t="s">
        <v>342</v>
      </c>
      <c r="F163" s="65">
        <f>F164</f>
        <v>15249.6</v>
      </c>
      <c r="G163" s="65">
        <f>G164</f>
        <v>15848.4</v>
      </c>
      <c r="H163" s="65">
        <f>H164</f>
        <v>16732.9</v>
      </c>
    </row>
    <row r="164" spans="1:8" ht="33">
      <c r="A164" s="33" t="s">
        <v>473</v>
      </c>
      <c r="B164" s="33" t="s">
        <v>56</v>
      </c>
      <c r="C164" s="10" t="s">
        <v>341</v>
      </c>
      <c r="D164" s="17">
        <v>600</v>
      </c>
      <c r="E164" s="11" t="s">
        <v>131</v>
      </c>
      <c r="F164" s="65">
        <v>15249.6</v>
      </c>
      <c r="G164" s="65">
        <v>15848.4</v>
      </c>
      <c r="H164" s="65">
        <v>16732.9</v>
      </c>
    </row>
    <row r="165" spans="1:8" ht="12.75">
      <c r="A165" s="33" t="s">
        <v>473</v>
      </c>
      <c r="B165" s="33" t="s">
        <v>44</v>
      </c>
      <c r="C165" s="10"/>
      <c r="D165" s="104"/>
      <c r="E165" s="11" t="s">
        <v>107</v>
      </c>
      <c r="F165" s="65">
        <f aca="true" t="shared" si="11" ref="F165:H165">F166</f>
        <v>30319.199999999997</v>
      </c>
      <c r="G165" s="65">
        <f t="shared" si="11"/>
        <v>21306.8</v>
      </c>
      <c r="H165" s="65">
        <f t="shared" si="11"/>
        <v>21942.800000000003</v>
      </c>
    </row>
    <row r="166" spans="1:8" ht="12.75">
      <c r="A166" s="33" t="s">
        <v>473</v>
      </c>
      <c r="B166" s="33" t="s">
        <v>45</v>
      </c>
      <c r="C166" s="10"/>
      <c r="D166" s="104"/>
      <c r="E166" s="11" t="s">
        <v>464</v>
      </c>
      <c r="F166" s="65">
        <f>F167+F196</f>
        <v>30319.199999999997</v>
      </c>
      <c r="G166" s="123">
        <f>G167+G196</f>
        <v>21306.8</v>
      </c>
      <c r="H166" s="123">
        <f>H167+H196</f>
        <v>21942.800000000003</v>
      </c>
    </row>
    <row r="167" spans="1:8" ht="39.6" customHeight="1">
      <c r="A167" s="33" t="s">
        <v>473</v>
      </c>
      <c r="B167" s="33" t="s">
        <v>45</v>
      </c>
      <c r="C167" s="10" t="s">
        <v>225</v>
      </c>
      <c r="D167" s="10"/>
      <c r="E167" s="73" t="s">
        <v>226</v>
      </c>
      <c r="F167" s="65">
        <f>F168+F193</f>
        <v>30255.999999999996</v>
      </c>
      <c r="G167" s="65">
        <f>G168+G193</f>
        <v>21306.8</v>
      </c>
      <c r="H167" s="65">
        <f>H168+H193</f>
        <v>21942.800000000003</v>
      </c>
    </row>
    <row r="168" spans="1:8" ht="33">
      <c r="A168" s="33" t="s">
        <v>473</v>
      </c>
      <c r="B168" s="33" t="s">
        <v>45</v>
      </c>
      <c r="C168" s="10" t="s">
        <v>227</v>
      </c>
      <c r="D168" s="10"/>
      <c r="E168" s="73" t="s">
        <v>228</v>
      </c>
      <c r="F168" s="65">
        <f>F169+F171+F173+F175+F179+F183+F181+F177+F187+F189+F191</f>
        <v>22665.999999999996</v>
      </c>
      <c r="G168" s="187">
        <f aca="true" t="shared" si="12" ref="G168:H168">G169+G171+G173+G175+G179+G183+G181+G177+G187+G189+G191</f>
        <v>21306.8</v>
      </c>
      <c r="H168" s="187">
        <f t="shared" si="12"/>
        <v>21942.800000000003</v>
      </c>
    </row>
    <row r="169" spans="1:8" ht="33">
      <c r="A169" s="33" t="s">
        <v>473</v>
      </c>
      <c r="B169" s="33" t="s">
        <v>45</v>
      </c>
      <c r="C169" s="10" t="s">
        <v>232</v>
      </c>
      <c r="D169" s="10"/>
      <c r="E169" s="73" t="s">
        <v>229</v>
      </c>
      <c r="F169" s="65">
        <f>F170</f>
        <v>9</v>
      </c>
      <c r="G169" s="65">
        <f>G170</f>
        <v>136</v>
      </c>
      <c r="H169" s="65">
        <f>H170</f>
        <v>119</v>
      </c>
    </row>
    <row r="170" spans="1:8" ht="33">
      <c r="A170" s="33" t="s">
        <v>473</v>
      </c>
      <c r="B170" s="33" t="s">
        <v>45</v>
      </c>
      <c r="C170" s="10" t="s">
        <v>232</v>
      </c>
      <c r="D170" s="104" t="s">
        <v>81</v>
      </c>
      <c r="E170" s="11" t="s">
        <v>82</v>
      </c>
      <c r="F170" s="65">
        <f>204-195</f>
        <v>9</v>
      </c>
      <c r="G170" s="65">
        <v>136</v>
      </c>
      <c r="H170" s="65">
        <v>119</v>
      </c>
    </row>
    <row r="171" spans="1:8" ht="33">
      <c r="A171" s="33" t="s">
        <v>473</v>
      </c>
      <c r="B171" s="33" t="s">
        <v>45</v>
      </c>
      <c r="C171" s="10" t="s">
        <v>233</v>
      </c>
      <c r="D171" s="10"/>
      <c r="E171" s="73" t="s">
        <v>230</v>
      </c>
      <c r="F171" s="65">
        <f>F172</f>
        <v>45</v>
      </c>
      <c r="G171" s="65">
        <f>G172</f>
        <v>30</v>
      </c>
      <c r="H171" s="65">
        <f>H172</f>
        <v>26</v>
      </c>
    </row>
    <row r="172" spans="1:8" ht="33">
      <c r="A172" s="33" t="s">
        <v>473</v>
      </c>
      <c r="B172" s="33" t="s">
        <v>45</v>
      </c>
      <c r="C172" s="10" t="s">
        <v>233</v>
      </c>
      <c r="D172" s="104" t="s">
        <v>81</v>
      </c>
      <c r="E172" s="11" t="s">
        <v>82</v>
      </c>
      <c r="F172" s="65">
        <v>45</v>
      </c>
      <c r="G172" s="65">
        <v>30</v>
      </c>
      <c r="H172" s="65">
        <v>26</v>
      </c>
    </row>
    <row r="173" spans="1:8" ht="33">
      <c r="A173" s="33" t="s">
        <v>473</v>
      </c>
      <c r="B173" s="33" t="s">
        <v>45</v>
      </c>
      <c r="C173" s="10" t="s">
        <v>234</v>
      </c>
      <c r="D173" s="10"/>
      <c r="E173" s="73" t="s">
        <v>231</v>
      </c>
      <c r="F173" s="65">
        <f>F174</f>
        <v>189.3</v>
      </c>
      <c r="G173" s="65">
        <f>G174</f>
        <v>127</v>
      </c>
      <c r="H173" s="65">
        <f>H174</f>
        <v>110.7</v>
      </c>
    </row>
    <row r="174" spans="1:8" ht="33">
      <c r="A174" s="33" t="s">
        <v>473</v>
      </c>
      <c r="B174" s="33" t="s">
        <v>45</v>
      </c>
      <c r="C174" s="10" t="s">
        <v>234</v>
      </c>
      <c r="D174" s="104" t="s">
        <v>81</v>
      </c>
      <c r="E174" s="11" t="s">
        <v>82</v>
      </c>
      <c r="F174" s="65">
        <v>189.3</v>
      </c>
      <c r="G174" s="65">
        <v>127</v>
      </c>
      <c r="H174" s="65">
        <v>110.7</v>
      </c>
    </row>
    <row r="175" spans="1:8" ht="33">
      <c r="A175" s="33" t="s">
        <v>473</v>
      </c>
      <c r="B175" s="33" t="s">
        <v>45</v>
      </c>
      <c r="C175" s="10" t="s">
        <v>235</v>
      </c>
      <c r="D175" s="10"/>
      <c r="E175" s="73" t="s">
        <v>236</v>
      </c>
      <c r="F175" s="65">
        <f>F176</f>
        <v>280</v>
      </c>
      <c r="G175" s="65">
        <f>G176</f>
        <v>188</v>
      </c>
      <c r="H175" s="65">
        <f>H176</f>
        <v>150</v>
      </c>
    </row>
    <row r="176" spans="1:8" ht="33">
      <c r="A176" s="33" t="s">
        <v>473</v>
      </c>
      <c r="B176" s="33" t="s">
        <v>45</v>
      </c>
      <c r="C176" s="10" t="s">
        <v>235</v>
      </c>
      <c r="D176" s="104" t="s">
        <v>81</v>
      </c>
      <c r="E176" s="11" t="s">
        <v>82</v>
      </c>
      <c r="F176" s="65">
        <v>280</v>
      </c>
      <c r="G176" s="65">
        <v>188</v>
      </c>
      <c r="H176" s="65">
        <v>150</v>
      </c>
    </row>
    <row r="177" spans="1:8" ht="12.75">
      <c r="A177" s="33" t="s">
        <v>473</v>
      </c>
      <c r="B177" s="33" t="s">
        <v>45</v>
      </c>
      <c r="C177" s="10" t="s">
        <v>406</v>
      </c>
      <c r="D177" s="10"/>
      <c r="E177" s="73" t="s">
        <v>407</v>
      </c>
      <c r="F177" s="65">
        <f>F178</f>
        <v>195</v>
      </c>
      <c r="G177" s="65">
        <f>G178</f>
        <v>0</v>
      </c>
      <c r="H177" s="65">
        <f>H178</f>
        <v>0</v>
      </c>
    </row>
    <row r="178" spans="1:8" ht="33">
      <c r="A178" s="33" t="s">
        <v>473</v>
      </c>
      <c r="B178" s="33" t="s">
        <v>45</v>
      </c>
      <c r="C178" s="10" t="s">
        <v>406</v>
      </c>
      <c r="D178" s="104" t="s">
        <v>81</v>
      </c>
      <c r="E178" s="11" t="s">
        <v>82</v>
      </c>
      <c r="F178" s="65">
        <v>195</v>
      </c>
      <c r="G178" s="65">
        <v>0</v>
      </c>
      <c r="H178" s="65">
        <v>0</v>
      </c>
    </row>
    <row r="179" spans="1:8" ht="33">
      <c r="A179" s="33" t="s">
        <v>473</v>
      </c>
      <c r="B179" s="33" t="s">
        <v>45</v>
      </c>
      <c r="C179" s="10" t="s">
        <v>238</v>
      </c>
      <c r="D179" s="10"/>
      <c r="E179" s="73" t="s">
        <v>237</v>
      </c>
      <c r="F179" s="65">
        <f>F180</f>
        <v>12552</v>
      </c>
      <c r="G179" s="65">
        <f>G180</f>
        <v>12068.4</v>
      </c>
      <c r="H179" s="65">
        <f>H180</f>
        <v>12387.6</v>
      </c>
    </row>
    <row r="180" spans="1:8" ht="33">
      <c r="A180" s="33" t="s">
        <v>473</v>
      </c>
      <c r="B180" s="33" t="s">
        <v>45</v>
      </c>
      <c r="C180" s="10" t="s">
        <v>238</v>
      </c>
      <c r="D180" s="17">
        <v>600</v>
      </c>
      <c r="E180" s="11" t="s">
        <v>131</v>
      </c>
      <c r="F180" s="65">
        <v>12552</v>
      </c>
      <c r="G180" s="65">
        <v>12068.4</v>
      </c>
      <c r="H180" s="65">
        <v>12387.6</v>
      </c>
    </row>
    <row r="181" spans="1:8" ht="49.5">
      <c r="A181" s="33" t="s">
        <v>473</v>
      </c>
      <c r="B181" s="33" t="s">
        <v>45</v>
      </c>
      <c r="C181" s="10" t="s">
        <v>240</v>
      </c>
      <c r="D181" s="10"/>
      <c r="E181" s="73" t="s">
        <v>239</v>
      </c>
      <c r="F181" s="65">
        <f>F182</f>
        <v>53</v>
      </c>
      <c r="G181" s="65">
        <f>G182</f>
        <v>36</v>
      </c>
      <c r="H181" s="65">
        <f>H182</f>
        <v>31</v>
      </c>
    </row>
    <row r="182" spans="1:8" ht="33">
      <c r="A182" s="33" t="s">
        <v>473</v>
      </c>
      <c r="B182" s="33" t="s">
        <v>45</v>
      </c>
      <c r="C182" s="10" t="s">
        <v>240</v>
      </c>
      <c r="D182" s="17">
        <v>600</v>
      </c>
      <c r="E182" s="11" t="s">
        <v>131</v>
      </c>
      <c r="F182" s="65">
        <v>53</v>
      </c>
      <c r="G182" s="65">
        <v>36</v>
      </c>
      <c r="H182" s="65">
        <v>31</v>
      </c>
    </row>
    <row r="183" spans="1:8" ht="12.75">
      <c r="A183" s="33" t="s">
        <v>473</v>
      </c>
      <c r="B183" s="33" t="s">
        <v>45</v>
      </c>
      <c r="C183" s="10" t="s">
        <v>241</v>
      </c>
      <c r="D183" s="10"/>
      <c r="E183" s="73" t="s">
        <v>242</v>
      </c>
      <c r="F183" s="65">
        <f>SUM(F184:F186)</f>
        <v>8710.5</v>
      </c>
      <c r="G183" s="65">
        <f>SUM(G184:G186)</f>
        <v>8721.4</v>
      </c>
      <c r="H183" s="65">
        <f>SUM(H184:H186)</f>
        <v>9118.500000000002</v>
      </c>
    </row>
    <row r="184" spans="1:8" ht="66">
      <c r="A184" s="33" t="s">
        <v>473</v>
      </c>
      <c r="B184" s="33" t="s">
        <v>45</v>
      </c>
      <c r="C184" s="10" t="s">
        <v>241</v>
      </c>
      <c r="D184" s="10" t="s">
        <v>80</v>
      </c>
      <c r="E184" s="11" t="s">
        <v>426</v>
      </c>
      <c r="F184" s="65">
        <v>7361.9</v>
      </c>
      <c r="G184" s="65">
        <v>7817.8</v>
      </c>
      <c r="H184" s="65">
        <v>8332.2</v>
      </c>
    </row>
    <row r="185" spans="1:8" ht="33">
      <c r="A185" s="33" t="s">
        <v>473</v>
      </c>
      <c r="B185" s="33" t="s">
        <v>45</v>
      </c>
      <c r="C185" s="10" t="s">
        <v>241</v>
      </c>
      <c r="D185" s="10" t="s">
        <v>81</v>
      </c>
      <c r="E185" s="11" t="s">
        <v>82</v>
      </c>
      <c r="F185" s="65">
        <v>1212.1</v>
      </c>
      <c r="G185" s="65">
        <v>812.2</v>
      </c>
      <c r="H185" s="65">
        <v>706.7</v>
      </c>
    </row>
    <row r="186" spans="1:8" ht="12.75">
      <c r="A186" s="33" t="s">
        <v>473</v>
      </c>
      <c r="B186" s="33" t="s">
        <v>45</v>
      </c>
      <c r="C186" s="10" t="s">
        <v>241</v>
      </c>
      <c r="D186" s="10" t="s">
        <v>83</v>
      </c>
      <c r="E186" s="11" t="s">
        <v>84</v>
      </c>
      <c r="F186" s="65">
        <v>136.5</v>
      </c>
      <c r="G186" s="65">
        <v>91.4</v>
      </c>
      <c r="H186" s="65">
        <v>79.6</v>
      </c>
    </row>
    <row r="187" spans="1:8" ht="37.15" customHeight="1">
      <c r="A187" s="33" t="s">
        <v>473</v>
      </c>
      <c r="B187" s="33" t="s">
        <v>45</v>
      </c>
      <c r="C187" s="10" t="s">
        <v>523</v>
      </c>
      <c r="D187" s="10"/>
      <c r="E187" s="11" t="s">
        <v>526</v>
      </c>
      <c r="F187" s="65">
        <f>F188</f>
        <v>420</v>
      </c>
      <c r="G187" s="65">
        <f>G188</f>
        <v>0</v>
      </c>
      <c r="H187" s="65">
        <f>H188</f>
        <v>0</v>
      </c>
    </row>
    <row r="188" spans="1:8" ht="33">
      <c r="A188" s="33" t="s">
        <v>473</v>
      </c>
      <c r="B188" s="33" t="s">
        <v>45</v>
      </c>
      <c r="C188" s="10" t="s">
        <v>523</v>
      </c>
      <c r="D188" s="10" t="s">
        <v>81</v>
      </c>
      <c r="E188" s="11" t="s">
        <v>82</v>
      </c>
      <c r="F188" s="65">
        <v>420</v>
      </c>
      <c r="G188" s="65">
        <v>0</v>
      </c>
      <c r="H188" s="65">
        <v>0</v>
      </c>
    </row>
    <row r="189" spans="1:8" ht="49.5">
      <c r="A189" s="33" t="s">
        <v>473</v>
      </c>
      <c r="B189" s="33" t="s">
        <v>45</v>
      </c>
      <c r="C189" s="10" t="s">
        <v>531</v>
      </c>
      <c r="D189" s="10"/>
      <c r="E189" s="11" t="s">
        <v>532</v>
      </c>
      <c r="F189" s="136">
        <f>F190</f>
        <v>45.1</v>
      </c>
      <c r="G189" s="136">
        <f aca="true" t="shared" si="13" ref="G189:H189">G190</f>
        <v>0</v>
      </c>
      <c r="H189" s="136">
        <f t="shared" si="13"/>
        <v>0</v>
      </c>
    </row>
    <row r="190" spans="1:8" ht="33">
      <c r="A190" s="33" t="s">
        <v>473</v>
      </c>
      <c r="B190" s="33" t="s">
        <v>45</v>
      </c>
      <c r="C190" s="10" t="s">
        <v>531</v>
      </c>
      <c r="D190" s="10" t="s">
        <v>81</v>
      </c>
      <c r="E190" s="11" t="s">
        <v>82</v>
      </c>
      <c r="F190" s="136">
        <v>45.1</v>
      </c>
      <c r="G190" s="136">
        <v>0</v>
      </c>
      <c r="H190" s="136">
        <v>0</v>
      </c>
    </row>
    <row r="191" spans="1:9" ht="49.5">
      <c r="A191" s="33" t="s">
        <v>473</v>
      </c>
      <c r="B191" s="33" t="s">
        <v>45</v>
      </c>
      <c r="C191" s="10" t="s">
        <v>764</v>
      </c>
      <c r="D191" s="10"/>
      <c r="E191" s="11" t="s">
        <v>766</v>
      </c>
      <c r="F191" s="187">
        <f>F192</f>
        <v>167.1</v>
      </c>
      <c r="G191" s="187">
        <f aca="true" t="shared" si="14" ref="G191:H191">G192</f>
        <v>0</v>
      </c>
      <c r="H191" s="187">
        <f t="shared" si="14"/>
        <v>0</v>
      </c>
      <c r="I191" s="119"/>
    </row>
    <row r="192" spans="1:9" ht="33">
      <c r="A192" s="33" t="s">
        <v>473</v>
      </c>
      <c r="B192" s="33" t="s">
        <v>45</v>
      </c>
      <c r="C192" s="10" t="s">
        <v>764</v>
      </c>
      <c r="D192" s="10" t="s">
        <v>81</v>
      </c>
      <c r="E192" s="11" t="s">
        <v>82</v>
      </c>
      <c r="F192" s="187">
        <v>167.1</v>
      </c>
      <c r="G192" s="187">
        <v>0</v>
      </c>
      <c r="H192" s="187">
        <v>0</v>
      </c>
      <c r="I192" s="119"/>
    </row>
    <row r="193" spans="1:8" ht="33">
      <c r="A193" s="33" t="s">
        <v>473</v>
      </c>
      <c r="B193" s="33" t="s">
        <v>45</v>
      </c>
      <c r="C193" s="10" t="s">
        <v>245</v>
      </c>
      <c r="D193" s="104"/>
      <c r="E193" s="11" t="s">
        <v>244</v>
      </c>
      <c r="F193" s="65">
        <f aca="true" t="shared" si="15" ref="F193:H194">F194</f>
        <v>7590</v>
      </c>
      <c r="G193" s="65">
        <f t="shared" si="15"/>
        <v>0</v>
      </c>
      <c r="H193" s="65">
        <f t="shared" si="15"/>
        <v>0</v>
      </c>
    </row>
    <row r="194" spans="1:8" ht="12.75">
      <c r="A194" s="33" t="s">
        <v>473</v>
      </c>
      <c r="B194" s="33" t="s">
        <v>45</v>
      </c>
      <c r="C194" s="10" t="s">
        <v>111</v>
      </c>
      <c r="D194" s="104"/>
      <c r="E194" s="11" t="s">
        <v>377</v>
      </c>
      <c r="F194" s="65">
        <f t="shared" si="15"/>
        <v>7590</v>
      </c>
      <c r="G194" s="65">
        <f t="shared" si="15"/>
        <v>0</v>
      </c>
      <c r="H194" s="65">
        <f t="shared" si="15"/>
        <v>0</v>
      </c>
    </row>
    <row r="195" spans="1:8" ht="33">
      <c r="A195" s="33" t="s">
        <v>473</v>
      </c>
      <c r="B195" s="33" t="s">
        <v>45</v>
      </c>
      <c r="C195" s="10" t="s">
        <v>111</v>
      </c>
      <c r="D195" s="33" t="s">
        <v>85</v>
      </c>
      <c r="E195" s="11" t="s">
        <v>246</v>
      </c>
      <c r="F195" s="65">
        <f>7600-10</f>
        <v>7590</v>
      </c>
      <c r="G195" s="65">
        <v>0</v>
      </c>
      <c r="H195" s="65">
        <v>0</v>
      </c>
    </row>
    <row r="196" spans="1:8" ht="33">
      <c r="A196" s="33" t="s">
        <v>473</v>
      </c>
      <c r="B196" s="33" t="s">
        <v>45</v>
      </c>
      <c r="C196" s="10" t="s">
        <v>358</v>
      </c>
      <c r="D196" s="33"/>
      <c r="E196" s="11" t="s">
        <v>354</v>
      </c>
      <c r="F196" s="123">
        <f>F197</f>
        <v>63.2</v>
      </c>
      <c r="G196" s="123">
        <f aca="true" t="shared" si="16" ref="G196:H197">G197</f>
        <v>0</v>
      </c>
      <c r="H196" s="123">
        <f t="shared" si="16"/>
        <v>0</v>
      </c>
    </row>
    <row r="197" spans="1:8" ht="49.5">
      <c r="A197" s="33" t="s">
        <v>473</v>
      </c>
      <c r="B197" s="33" t="s">
        <v>45</v>
      </c>
      <c r="C197" s="11">
        <v>9977888</v>
      </c>
      <c r="D197" s="11"/>
      <c r="E197" s="11" t="s">
        <v>529</v>
      </c>
      <c r="F197" s="123">
        <f>F198</f>
        <v>63.2</v>
      </c>
      <c r="G197" s="123">
        <f t="shared" si="16"/>
        <v>0</v>
      </c>
      <c r="H197" s="123">
        <f t="shared" si="16"/>
        <v>0</v>
      </c>
    </row>
    <row r="198" spans="1:8" ht="33">
      <c r="A198" s="33" t="s">
        <v>473</v>
      </c>
      <c r="B198" s="33" t="s">
        <v>45</v>
      </c>
      <c r="C198" s="11">
        <v>9977888</v>
      </c>
      <c r="D198" s="33" t="s">
        <v>81</v>
      </c>
      <c r="E198" s="11" t="s">
        <v>82</v>
      </c>
      <c r="F198" s="123">
        <v>63.2</v>
      </c>
      <c r="G198" s="123">
        <v>0</v>
      </c>
      <c r="H198" s="123">
        <v>0</v>
      </c>
    </row>
    <row r="199" spans="1:8" ht="12.75">
      <c r="A199" s="33" t="s">
        <v>473</v>
      </c>
      <c r="B199" s="56" t="s">
        <v>42</v>
      </c>
      <c r="C199" s="56"/>
      <c r="D199" s="38"/>
      <c r="E199" s="39" t="s">
        <v>34</v>
      </c>
      <c r="F199" s="65">
        <f>F200+F205</f>
        <v>3440.3999999999996</v>
      </c>
      <c r="G199" s="65">
        <f>G200+G205</f>
        <v>3045.1</v>
      </c>
      <c r="H199" s="65">
        <f>H200+H205</f>
        <v>2942.1</v>
      </c>
    </row>
    <row r="200" spans="1:8" ht="12.75">
      <c r="A200" s="33" t="s">
        <v>473</v>
      </c>
      <c r="B200" s="17">
        <v>1001</v>
      </c>
      <c r="C200" s="56"/>
      <c r="D200" s="38"/>
      <c r="E200" s="11" t="s">
        <v>35</v>
      </c>
      <c r="F200" s="65">
        <f>F201</f>
        <v>2101.5</v>
      </c>
      <c r="G200" s="65">
        <f aca="true" t="shared" si="17" ref="G200:H203">G201</f>
        <v>2101.5</v>
      </c>
      <c r="H200" s="65">
        <f t="shared" si="17"/>
        <v>2101.5</v>
      </c>
    </row>
    <row r="201" spans="1:8" ht="49.5">
      <c r="A201" s="33" t="s">
        <v>473</v>
      </c>
      <c r="B201" s="56" t="s">
        <v>58</v>
      </c>
      <c r="C201" s="10" t="s">
        <v>422</v>
      </c>
      <c r="D201" s="33"/>
      <c r="E201" s="31" t="s">
        <v>388</v>
      </c>
      <c r="F201" s="65">
        <f>F202</f>
        <v>2101.5</v>
      </c>
      <c r="G201" s="65">
        <f t="shared" si="17"/>
        <v>2101.5</v>
      </c>
      <c r="H201" s="65">
        <f t="shared" si="17"/>
        <v>2101.5</v>
      </c>
    </row>
    <row r="202" spans="1:8" ht="21.6" customHeight="1">
      <c r="A202" s="33" t="s">
        <v>473</v>
      </c>
      <c r="B202" s="56" t="s">
        <v>58</v>
      </c>
      <c r="C202" s="10" t="s">
        <v>247</v>
      </c>
      <c r="D202" s="33"/>
      <c r="E202" s="11" t="s">
        <v>248</v>
      </c>
      <c r="F202" s="65">
        <f>F203</f>
        <v>2101.5</v>
      </c>
      <c r="G202" s="65">
        <f t="shared" si="17"/>
        <v>2101.5</v>
      </c>
      <c r="H202" s="65">
        <f t="shared" si="17"/>
        <v>2101.5</v>
      </c>
    </row>
    <row r="203" spans="1:8" ht="56.45" customHeight="1">
      <c r="A203" s="33" t="s">
        <v>473</v>
      </c>
      <c r="B203" s="56" t="s">
        <v>58</v>
      </c>
      <c r="C203" s="10" t="s">
        <v>249</v>
      </c>
      <c r="D203" s="33"/>
      <c r="E203" s="11" t="s">
        <v>79</v>
      </c>
      <c r="F203" s="65">
        <f>F204</f>
        <v>2101.5</v>
      </c>
      <c r="G203" s="65">
        <f t="shared" si="17"/>
        <v>2101.5</v>
      </c>
      <c r="H203" s="65">
        <f t="shared" si="17"/>
        <v>2101.5</v>
      </c>
    </row>
    <row r="204" spans="1:8" ht="12.75">
      <c r="A204" s="33" t="s">
        <v>473</v>
      </c>
      <c r="B204" s="56" t="s">
        <v>58</v>
      </c>
      <c r="C204" s="10" t="s">
        <v>249</v>
      </c>
      <c r="D204" s="17" t="s">
        <v>86</v>
      </c>
      <c r="E204" s="11" t="s">
        <v>87</v>
      </c>
      <c r="F204" s="65">
        <v>2101.5</v>
      </c>
      <c r="G204" s="65">
        <v>2101.5</v>
      </c>
      <c r="H204" s="65">
        <v>2101.5</v>
      </c>
    </row>
    <row r="205" spans="1:8" ht="12.75">
      <c r="A205" s="33" t="s">
        <v>473</v>
      </c>
      <c r="B205" s="56" t="s">
        <v>43</v>
      </c>
      <c r="C205" s="56"/>
      <c r="D205" s="38"/>
      <c r="E205" s="11" t="s">
        <v>37</v>
      </c>
      <c r="F205" s="65">
        <f>F206</f>
        <v>1338.8999999999999</v>
      </c>
      <c r="G205" s="65">
        <f>G206</f>
        <v>943.6</v>
      </c>
      <c r="H205" s="65">
        <f>H206</f>
        <v>840.6</v>
      </c>
    </row>
    <row r="206" spans="1:8" ht="49.5">
      <c r="A206" s="33" t="s">
        <v>473</v>
      </c>
      <c r="B206" s="56" t="s">
        <v>43</v>
      </c>
      <c r="C206" s="10" t="s">
        <v>422</v>
      </c>
      <c r="D206" s="33"/>
      <c r="E206" s="31" t="s">
        <v>388</v>
      </c>
      <c r="F206" s="65">
        <f>F207+F210</f>
        <v>1338.8999999999999</v>
      </c>
      <c r="G206" s="65">
        <f>G207+G210</f>
        <v>943.6</v>
      </c>
      <c r="H206" s="65">
        <f>H207+H210</f>
        <v>840.6</v>
      </c>
    </row>
    <row r="207" spans="1:8" ht="49.5">
      <c r="A207" s="33" t="s">
        <v>473</v>
      </c>
      <c r="B207" s="56" t="s">
        <v>43</v>
      </c>
      <c r="C207" s="56" t="s">
        <v>260</v>
      </c>
      <c r="D207" s="38"/>
      <c r="E207" s="11" t="s">
        <v>261</v>
      </c>
      <c r="F207" s="65">
        <f aca="true" t="shared" si="18" ref="F207:H208">F208</f>
        <v>300</v>
      </c>
      <c r="G207" s="65">
        <f t="shared" si="18"/>
        <v>200</v>
      </c>
      <c r="H207" s="65">
        <f t="shared" si="18"/>
        <v>175</v>
      </c>
    </row>
    <row r="208" spans="1:8" ht="40.9" customHeight="1">
      <c r="A208" s="33" t="s">
        <v>473</v>
      </c>
      <c r="B208" s="56" t="s">
        <v>43</v>
      </c>
      <c r="C208" s="56" t="s">
        <v>262</v>
      </c>
      <c r="D208" s="38"/>
      <c r="E208" s="11" t="s">
        <v>263</v>
      </c>
      <c r="F208" s="65">
        <f t="shared" si="18"/>
        <v>300</v>
      </c>
      <c r="G208" s="65">
        <f t="shared" si="18"/>
        <v>200</v>
      </c>
      <c r="H208" s="65">
        <f t="shared" si="18"/>
        <v>175</v>
      </c>
    </row>
    <row r="209" spans="1:8" ht="33">
      <c r="A209" s="33" t="s">
        <v>473</v>
      </c>
      <c r="B209" s="56" t="s">
        <v>43</v>
      </c>
      <c r="C209" s="56" t="s">
        <v>262</v>
      </c>
      <c r="D209" s="17">
        <v>600</v>
      </c>
      <c r="E209" s="11" t="s">
        <v>131</v>
      </c>
      <c r="F209" s="65">
        <v>300</v>
      </c>
      <c r="G209" s="65">
        <v>200</v>
      </c>
      <c r="H209" s="65">
        <v>175</v>
      </c>
    </row>
    <row r="210" spans="1:8" ht="24.6" customHeight="1">
      <c r="A210" s="33" t="s">
        <v>473</v>
      </c>
      <c r="B210" s="56" t="s">
        <v>43</v>
      </c>
      <c r="C210" s="56" t="s">
        <v>247</v>
      </c>
      <c r="D210" s="38"/>
      <c r="E210" s="11" t="s">
        <v>248</v>
      </c>
      <c r="F210" s="65">
        <f>F211+F213+F215+F217+F219</f>
        <v>1038.8999999999999</v>
      </c>
      <c r="G210" s="65">
        <f>G211+G213+G215+G217+G219</f>
        <v>743.6</v>
      </c>
      <c r="H210" s="65">
        <f>H211+H213+H215+H217+H219</f>
        <v>665.6</v>
      </c>
    </row>
    <row r="211" spans="1:8" ht="33">
      <c r="A211" s="33" t="s">
        <v>473</v>
      </c>
      <c r="B211" s="56" t="s">
        <v>43</v>
      </c>
      <c r="C211" s="56" t="s">
        <v>251</v>
      </c>
      <c r="D211" s="38"/>
      <c r="E211" s="11" t="s">
        <v>250</v>
      </c>
      <c r="F211" s="65">
        <f>F212</f>
        <v>150</v>
      </c>
      <c r="G211" s="65">
        <f>G212</f>
        <v>100</v>
      </c>
      <c r="H211" s="65">
        <f>H212</f>
        <v>87.5</v>
      </c>
    </row>
    <row r="212" spans="1:8" ht="33">
      <c r="A212" s="33" t="s">
        <v>473</v>
      </c>
      <c r="B212" s="56" t="s">
        <v>43</v>
      </c>
      <c r="C212" s="56" t="s">
        <v>251</v>
      </c>
      <c r="D212" s="38" t="s">
        <v>86</v>
      </c>
      <c r="E212" s="11" t="s">
        <v>87</v>
      </c>
      <c r="F212" s="65">
        <v>150</v>
      </c>
      <c r="G212" s="65">
        <v>100</v>
      </c>
      <c r="H212" s="65">
        <v>87.5</v>
      </c>
    </row>
    <row r="213" spans="1:8" ht="33">
      <c r="A213" s="33" t="s">
        <v>473</v>
      </c>
      <c r="B213" s="56" t="s">
        <v>43</v>
      </c>
      <c r="C213" s="56" t="s">
        <v>253</v>
      </c>
      <c r="D213" s="38"/>
      <c r="E213" s="11" t="s">
        <v>252</v>
      </c>
      <c r="F213" s="65">
        <f>F214</f>
        <v>312</v>
      </c>
      <c r="G213" s="65">
        <f>G214</f>
        <v>209</v>
      </c>
      <c r="H213" s="65">
        <f>H214</f>
        <v>181.9</v>
      </c>
    </row>
    <row r="214" spans="1:8" ht="33">
      <c r="A214" s="33" t="s">
        <v>473</v>
      </c>
      <c r="B214" s="56" t="s">
        <v>43</v>
      </c>
      <c r="C214" s="56" t="s">
        <v>253</v>
      </c>
      <c r="D214" s="38" t="s">
        <v>86</v>
      </c>
      <c r="E214" s="11" t="s">
        <v>87</v>
      </c>
      <c r="F214" s="65">
        <v>312</v>
      </c>
      <c r="G214" s="65">
        <v>209</v>
      </c>
      <c r="H214" s="65">
        <v>181.9</v>
      </c>
    </row>
    <row r="215" spans="1:8" ht="49.5">
      <c r="A215" s="33" t="s">
        <v>473</v>
      </c>
      <c r="B215" s="56" t="s">
        <v>43</v>
      </c>
      <c r="C215" s="56" t="s">
        <v>256</v>
      </c>
      <c r="D215" s="38"/>
      <c r="E215" s="11" t="s">
        <v>254</v>
      </c>
      <c r="F215" s="65">
        <f>F216</f>
        <v>233.3</v>
      </c>
      <c r="G215" s="65">
        <f>G216</f>
        <v>157</v>
      </c>
      <c r="H215" s="65">
        <f>H216</f>
        <v>136</v>
      </c>
    </row>
    <row r="216" spans="1:8" ht="33">
      <c r="A216" s="33" t="s">
        <v>473</v>
      </c>
      <c r="B216" s="56" t="s">
        <v>43</v>
      </c>
      <c r="C216" s="56" t="s">
        <v>256</v>
      </c>
      <c r="D216" s="38" t="s">
        <v>86</v>
      </c>
      <c r="E216" s="11" t="s">
        <v>87</v>
      </c>
      <c r="F216" s="65">
        <v>233.3</v>
      </c>
      <c r="G216" s="65">
        <v>157</v>
      </c>
      <c r="H216" s="65">
        <v>136</v>
      </c>
    </row>
    <row r="217" spans="1:8" ht="33">
      <c r="A217" s="33" t="s">
        <v>473</v>
      </c>
      <c r="B217" s="56" t="s">
        <v>43</v>
      </c>
      <c r="C217" s="56" t="s">
        <v>257</v>
      </c>
      <c r="D217" s="38"/>
      <c r="E217" s="11" t="s">
        <v>255</v>
      </c>
      <c r="F217" s="65">
        <f>F218</f>
        <v>200</v>
      </c>
      <c r="G217" s="65">
        <f>G218</f>
        <v>134</v>
      </c>
      <c r="H217" s="65">
        <f>H218</f>
        <v>116.6</v>
      </c>
    </row>
    <row r="218" spans="1:8" ht="33">
      <c r="A218" s="33" t="s">
        <v>473</v>
      </c>
      <c r="B218" s="33" t="s">
        <v>43</v>
      </c>
      <c r="C218" s="56" t="s">
        <v>257</v>
      </c>
      <c r="D218" s="38" t="s">
        <v>86</v>
      </c>
      <c r="E218" s="11" t="s">
        <v>87</v>
      </c>
      <c r="F218" s="65">
        <v>200</v>
      </c>
      <c r="G218" s="65">
        <v>134</v>
      </c>
      <c r="H218" s="65">
        <v>116.6</v>
      </c>
    </row>
    <row r="219" spans="1:8" ht="33">
      <c r="A219" s="33" t="s">
        <v>473</v>
      </c>
      <c r="B219" s="33" t="s">
        <v>43</v>
      </c>
      <c r="C219" s="56" t="s">
        <v>258</v>
      </c>
      <c r="D219" s="38"/>
      <c r="E219" s="11" t="s">
        <v>259</v>
      </c>
      <c r="F219" s="65">
        <f>F220</f>
        <v>143.6</v>
      </c>
      <c r="G219" s="65">
        <f>G220</f>
        <v>143.6</v>
      </c>
      <c r="H219" s="65">
        <f>H220</f>
        <v>143.6</v>
      </c>
    </row>
    <row r="220" spans="1:8" ht="33">
      <c r="A220" s="33" t="s">
        <v>473</v>
      </c>
      <c r="B220" s="33" t="s">
        <v>43</v>
      </c>
      <c r="C220" s="56" t="s">
        <v>258</v>
      </c>
      <c r="D220" s="38" t="s">
        <v>86</v>
      </c>
      <c r="E220" s="11" t="s">
        <v>87</v>
      </c>
      <c r="F220" s="65">
        <v>143.6</v>
      </c>
      <c r="G220" s="65">
        <v>143.6</v>
      </c>
      <c r="H220" s="65">
        <v>143.6</v>
      </c>
    </row>
    <row r="221" spans="1:8" ht="12.75">
      <c r="A221" s="33" t="s">
        <v>473</v>
      </c>
      <c r="B221" s="17">
        <v>1200</v>
      </c>
      <c r="C221" s="10"/>
      <c r="D221" s="33"/>
      <c r="E221" s="11" t="s">
        <v>70</v>
      </c>
      <c r="F221" s="65">
        <f>F222+F227</f>
        <v>2211.6</v>
      </c>
      <c r="G221" s="65">
        <f>G222+G227</f>
        <v>1132</v>
      </c>
      <c r="H221" s="65">
        <f>H222+H227</f>
        <v>985.5</v>
      </c>
    </row>
    <row r="222" spans="1:8" ht="12.75">
      <c r="A222" s="33" t="s">
        <v>473</v>
      </c>
      <c r="B222" s="17">
        <v>1201</v>
      </c>
      <c r="C222" s="10"/>
      <c r="D222" s="33"/>
      <c r="E222" s="11" t="s">
        <v>461</v>
      </c>
      <c r="F222" s="65">
        <f>F223</f>
        <v>770</v>
      </c>
      <c r="G222" s="65">
        <f aca="true" t="shared" si="19" ref="G222:H225">G223</f>
        <v>516</v>
      </c>
      <c r="H222" s="65">
        <f t="shared" si="19"/>
        <v>449</v>
      </c>
    </row>
    <row r="223" spans="1:8" ht="49.5">
      <c r="A223" s="33" t="s">
        <v>473</v>
      </c>
      <c r="B223" s="33" t="s">
        <v>73</v>
      </c>
      <c r="C223" s="56" t="s">
        <v>422</v>
      </c>
      <c r="D223" s="38"/>
      <c r="E223" s="31" t="s">
        <v>388</v>
      </c>
      <c r="F223" s="65">
        <f>F224</f>
        <v>770</v>
      </c>
      <c r="G223" s="65">
        <f t="shared" si="19"/>
        <v>516</v>
      </c>
      <c r="H223" s="65">
        <f t="shared" si="19"/>
        <v>449</v>
      </c>
    </row>
    <row r="224" spans="1:8" ht="49.5">
      <c r="A224" s="33" t="s">
        <v>473</v>
      </c>
      <c r="B224" s="33" t="s">
        <v>73</v>
      </c>
      <c r="C224" s="56" t="s">
        <v>260</v>
      </c>
      <c r="D224" s="38"/>
      <c r="E224" s="11" t="s">
        <v>261</v>
      </c>
      <c r="F224" s="65">
        <f>F225</f>
        <v>770</v>
      </c>
      <c r="G224" s="65">
        <f t="shared" si="19"/>
        <v>516</v>
      </c>
      <c r="H224" s="65">
        <f t="shared" si="19"/>
        <v>449</v>
      </c>
    </row>
    <row r="225" spans="1:8" ht="82.5">
      <c r="A225" s="33" t="s">
        <v>473</v>
      </c>
      <c r="B225" s="33" t="s">
        <v>73</v>
      </c>
      <c r="C225" s="56" t="s">
        <v>408</v>
      </c>
      <c r="D225" s="38"/>
      <c r="E225" s="11" t="s">
        <v>414</v>
      </c>
      <c r="F225" s="65">
        <f>F226</f>
        <v>770</v>
      </c>
      <c r="G225" s="65">
        <f t="shared" si="19"/>
        <v>516</v>
      </c>
      <c r="H225" s="65">
        <f t="shared" si="19"/>
        <v>449</v>
      </c>
    </row>
    <row r="226" spans="1:8" ht="33">
      <c r="A226" s="33" t="s">
        <v>473</v>
      </c>
      <c r="B226" s="33" t="s">
        <v>73</v>
      </c>
      <c r="C226" s="56" t="s">
        <v>408</v>
      </c>
      <c r="D226" s="38" t="s">
        <v>83</v>
      </c>
      <c r="E226" s="11" t="s">
        <v>84</v>
      </c>
      <c r="F226" s="65">
        <v>770</v>
      </c>
      <c r="G226" s="65">
        <v>516</v>
      </c>
      <c r="H226" s="65">
        <v>449</v>
      </c>
    </row>
    <row r="227" spans="1:8" ht="12.75">
      <c r="A227" s="33" t="s">
        <v>473</v>
      </c>
      <c r="B227" s="33" t="s">
        <v>75</v>
      </c>
      <c r="C227" s="10"/>
      <c r="D227" s="33"/>
      <c r="E227" s="11" t="s">
        <v>76</v>
      </c>
      <c r="F227" s="65">
        <f aca="true" t="shared" si="20" ref="F227:H228">F228</f>
        <v>1441.6</v>
      </c>
      <c r="G227" s="65">
        <f t="shared" si="20"/>
        <v>616</v>
      </c>
      <c r="H227" s="65">
        <f t="shared" si="20"/>
        <v>536.5</v>
      </c>
    </row>
    <row r="228" spans="1:8" ht="49.5">
      <c r="A228" s="33" t="s">
        <v>473</v>
      </c>
      <c r="B228" s="33" t="s">
        <v>75</v>
      </c>
      <c r="C228" s="56" t="s">
        <v>422</v>
      </c>
      <c r="D228" s="38"/>
      <c r="E228" s="31" t="s">
        <v>388</v>
      </c>
      <c r="F228" s="65">
        <f t="shared" si="20"/>
        <v>1441.6</v>
      </c>
      <c r="G228" s="65">
        <f t="shared" si="20"/>
        <v>616</v>
      </c>
      <c r="H228" s="65">
        <f t="shared" si="20"/>
        <v>536.5</v>
      </c>
    </row>
    <row r="229" spans="1:8" ht="49.5">
      <c r="A229" s="33" t="s">
        <v>473</v>
      </c>
      <c r="B229" s="33" t="s">
        <v>75</v>
      </c>
      <c r="C229" s="56" t="s">
        <v>260</v>
      </c>
      <c r="D229" s="38"/>
      <c r="E229" s="11" t="s">
        <v>261</v>
      </c>
      <c r="F229" s="65">
        <f>F230+F232+F234</f>
        <v>1441.6</v>
      </c>
      <c r="G229" s="65">
        <f>G230+G232+G234</f>
        <v>616</v>
      </c>
      <c r="H229" s="65">
        <f>H230+H232+H234</f>
        <v>536.5</v>
      </c>
    </row>
    <row r="230" spans="1:8" ht="82.5">
      <c r="A230" s="33" t="s">
        <v>473</v>
      </c>
      <c r="B230" s="33" t="s">
        <v>75</v>
      </c>
      <c r="C230" s="56" t="s">
        <v>409</v>
      </c>
      <c r="D230" s="38"/>
      <c r="E230" s="11" t="s">
        <v>413</v>
      </c>
      <c r="F230" s="65">
        <f>F231</f>
        <v>400</v>
      </c>
      <c r="G230" s="65">
        <f>G231</f>
        <v>268</v>
      </c>
      <c r="H230" s="65">
        <f>H231</f>
        <v>233</v>
      </c>
    </row>
    <row r="231" spans="1:8" ht="33">
      <c r="A231" s="33" t="s">
        <v>473</v>
      </c>
      <c r="B231" s="33" t="s">
        <v>75</v>
      </c>
      <c r="C231" s="56" t="s">
        <v>409</v>
      </c>
      <c r="D231" s="38" t="s">
        <v>83</v>
      </c>
      <c r="E231" s="11" t="s">
        <v>84</v>
      </c>
      <c r="F231" s="65">
        <v>400</v>
      </c>
      <c r="G231" s="65">
        <v>268</v>
      </c>
      <c r="H231" s="65">
        <v>233</v>
      </c>
    </row>
    <row r="232" spans="1:8" ht="76.9" customHeight="1">
      <c r="A232" s="33" t="s">
        <v>473</v>
      </c>
      <c r="B232" s="33" t="s">
        <v>75</v>
      </c>
      <c r="C232" s="56" t="s">
        <v>410</v>
      </c>
      <c r="D232" s="38"/>
      <c r="E232" s="11" t="s">
        <v>411</v>
      </c>
      <c r="F232" s="65">
        <f>F233</f>
        <v>520</v>
      </c>
      <c r="G232" s="65">
        <f>G233</f>
        <v>348</v>
      </c>
      <c r="H232" s="65">
        <f>H233</f>
        <v>303.5</v>
      </c>
    </row>
    <row r="233" spans="1:8" ht="33">
      <c r="A233" s="33" t="s">
        <v>473</v>
      </c>
      <c r="B233" s="33" t="s">
        <v>75</v>
      </c>
      <c r="C233" s="56" t="s">
        <v>410</v>
      </c>
      <c r="D233" s="38" t="s">
        <v>83</v>
      </c>
      <c r="E233" s="11" t="s">
        <v>84</v>
      </c>
      <c r="F233" s="65">
        <v>520</v>
      </c>
      <c r="G233" s="65">
        <v>348</v>
      </c>
      <c r="H233" s="65">
        <v>303.5</v>
      </c>
    </row>
    <row r="234" spans="1:8" ht="90.6" customHeight="1">
      <c r="A234" s="33" t="s">
        <v>473</v>
      </c>
      <c r="B234" s="33" t="s">
        <v>75</v>
      </c>
      <c r="C234" s="56" t="s">
        <v>514</v>
      </c>
      <c r="D234" s="38"/>
      <c r="E234" s="11" t="s">
        <v>515</v>
      </c>
      <c r="F234" s="65">
        <f>F235</f>
        <v>521.6</v>
      </c>
      <c r="G234" s="65">
        <f>G235</f>
        <v>0</v>
      </c>
      <c r="H234" s="65">
        <f>H235</f>
        <v>0</v>
      </c>
    </row>
    <row r="235" spans="1:8" ht="33">
      <c r="A235" s="33" t="s">
        <v>473</v>
      </c>
      <c r="B235" s="33" t="s">
        <v>75</v>
      </c>
      <c r="C235" s="56" t="s">
        <v>514</v>
      </c>
      <c r="D235" s="38" t="s">
        <v>83</v>
      </c>
      <c r="E235" s="11" t="s">
        <v>84</v>
      </c>
      <c r="F235" s="65">
        <v>521.6</v>
      </c>
      <c r="G235" s="65">
        <v>0</v>
      </c>
      <c r="H235" s="65">
        <v>0</v>
      </c>
    </row>
    <row r="236" spans="1:8" ht="33">
      <c r="A236" s="34" t="s">
        <v>38</v>
      </c>
      <c r="B236" s="33"/>
      <c r="C236" s="34"/>
      <c r="D236" s="34"/>
      <c r="E236" s="35" t="s">
        <v>74</v>
      </c>
      <c r="F236" s="66">
        <f>F237+F263</f>
        <v>15403.800000000001</v>
      </c>
      <c r="G236" s="66">
        <f>G237+G263</f>
        <v>13103.500000000002</v>
      </c>
      <c r="H236" s="66">
        <f>H237+H263</f>
        <v>12759.5</v>
      </c>
    </row>
    <row r="237" spans="1:8" ht="12.75">
      <c r="A237" s="33" t="s">
        <v>38</v>
      </c>
      <c r="B237" s="33" t="s">
        <v>59</v>
      </c>
      <c r="C237" s="33"/>
      <c r="D237" s="33"/>
      <c r="E237" s="31" t="s">
        <v>474</v>
      </c>
      <c r="F237" s="65">
        <f>F238+F245+F249</f>
        <v>13403.800000000001</v>
      </c>
      <c r="G237" s="65">
        <f>G238+G245+G249</f>
        <v>11103.500000000002</v>
      </c>
      <c r="H237" s="65">
        <f>H238+H245+H249</f>
        <v>10759.5</v>
      </c>
    </row>
    <row r="238" spans="1:8" ht="40.15" customHeight="1">
      <c r="A238" s="33" t="s">
        <v>38</v>
      </c>
      <c r="B238" s="33" t="s">
        <v>49</v>
      </c>
      <c r="C238" s="33"/>
      <c r="D238" s="33"/>
      <c r="E238" s="11" t="s">
        <v>454</v>
      </c>
      <c r="F238" s="65">
        <f>F239</f>
        <v>9662.7</v>
      </c>
      <c r="G238" s="65">
        <f aca="true" t="shared" si="21" ref="G238:H240">G239</f>
        <v>9544.400000000001</v>
      </c>
      <c r="H238" s="65">
        <f t="shared" si="21"/>
        <v>9200.4</v>
      </c>
    </row>
    <row r="239" spans="1:8" ht="49.5">
      <c r="A239" s="33" t="s">
        <v>38</v>
      </c>
      <c r="B239" s="33" t="s">
        <v>49</v>
      </c>
      <c r="C239" s="10" t="s">
        <v>443</v>
      </c>
      <c r="D239" s="104"/>
      <c r="E239" s="11" t="s">
        <v>442</v>
      </c>
      <c r="F239" s="65">
        <f>F240</f>
        <v>9662.7</v>
      </c>
      <c r="G239" s="65">
        <f t="shared" si="21"/>
        <v>9544.400000000001</v>
      </c>
      <c r="H239" s="65">
        <f t="shared" si="21"/>
        <v>9200.4</v>
      </c>
    </row>
    <row r="240" spans="1:8" ht="33">
      <c r="A240" s="33" t="s">
        <v>38</v>
      </c>
      <c r="B240" s="33" t="s">
        <v>49</v>
      </c>
      <c r="C240" s="56" t="s">
        <v>444</v>
      </c>
      <c r="D240" s="38"/>
      <c r="E240" s="31" t="s">
        <v>423</v>
      </c>
      <c r="F240" s="65">
        <f>F241</f>
        <v>9662.7</v>
      </c>
      <c r="G240" s="65">
        <f t="shared" si="21"/>
        <v>9544.400000000001</v>
      </c>
      <c r="H240" s="65">
        <f t="shared" si="21"/>
        <v>9200.4</v>
      </c>
    </row>
    <row r="241" spans="1:8" ht="66">
      <c r="A241" s="33" t="s">
        <v>38</v>
      </c>
      <c r="B241" s="33" t="s">
        <v>49</v>
      </c>
      <c r="C241" s="10" t="s">
        <v>379</v>
      </c>
      <c r="D241" s="10"/>
      <c r="E241" s="31" t="s">
        <v>88</v>
      </c>
      <c r="F241" s="65">
        <f>F242+F243+F244</f>
        <v>9662.7</v>
      </c>
      <c r="G241" s="65">
        <f>G242+G243+G244</f>
        <v>9544.400000000001</v>
      </c>
      <c r="H241" s="65">
        <f>H242+H243+H244</f>
        <v>9200.4</v>
      </c>
    </row>
    <row r="242" spans="1:8" ht="66">
      <c r="A242" s="33" t="s">
        <v>38</v>
      </c>
      <c r="B242" s="33" t="s">
        <v>49</v>
      </c>
      <c r="C242" s="10" t="s">
        <v>379</v>
      </c>
      <c r="D242" s="104" t="s">
        <v>80</v>
      </c>
      <c r="E242" s="11" t="s">
        <v>426</v>
      </c>
      <c r="F242" s="65">
        <v>8106.6</v>
      </c>
      <c r="G242" s="65">
        <v>8092.1</v>
      </c>
      <c r="H242" s="65">
        <v>8096.4</v>
      </c>
    </row>
    <row r="243" spans="1:8" ht="33">
      <c r="A243" s="33" t="s">
        <v>38</v>
      </c>
      <c r="B243" s="33" t="s">
        <v>49</v>
      </c>
      <c r="C243" s="10" t="s">
        <v>379</v>
      </c>
      <c r="D243" s="104" t="s">
        <v>81</v>
      </c>
      <c r="E243" s="11" t="s">
        <v>82</v>
      </c>
      <c r="F243" s="65">
        <f>1352.2-6.7</f>
        <v>1345.5</v>
      </c>
      <c r="G243" s="65">
        <v>1311.1</v>
      </c>
      <c r="H243" s="65">
        <v>981.3</v>
      </c>
    </row>
    <row r="244" spans="1:8" ht="12.75">
      <c r="A244" s="33" t="s">
        <v>38</v>
      </c>
      <c r="B244" s="33" t="s">
        <v>49</v>
      </c>
      <c r="C244" s="10" t="s">
        <v>379</v>
      </c>
      <c r="D244" s="104" t="s">
        <v>83</v>
      </c>
      <c r="E244" s="113" t="s">
        <v>84</v>
      </c>
      <c r="F244" s="65">
        <v>210.6</v>
      </c>
      <c r="G244" s="65">
        <v>141.2</v>
      </c>
      <c r="H244" s="65">
        <v>122.7</v>
      </c>
    </row>
    <row r="245" spans="1:8" ht="12.75">
      <c r="A245" s="33" t="s">
        <v>38</v>
      </c>
      <c r="B245" s="33" t="s">
        <v>50</v>
      </c>
      <c r="C245" s="34"/>
      <c r="D245" s="34"/>
      <c r="E245" s="11" t="s">
        <v>456</v>
      </c>
      <c r="F245" s="65">
        <f>F246</f>
        <v>2000</v>
      </c>
      <c r="G245" s="65">
        <f aca="true" t="shared" si="22" ref="G245:H247">G246</f>
        <v>1000</v>
      </c>
      <c r="H245" s="65">
        <f t="shared" si="22"/>
        <v>1000</v>
      </c>
    </row>
    <row r="246" spans="1:8" ht="12.75">
      <c r="A246" s="33" t="s">
        <v>38</v>
      </c>
      <c r="B246" s="33" t="s">
        <v>50</v>
      </c>
      <c r="C246" s="5">
        <v>9900000</v>
      </c>
      <c r="D246" s="105"/>
      <c r="E246" s="32" t="s">
        <v>433</v>
      </c>
      <c r="F246" s="65">
        <f>F247</f>
        <v>2000</v>
      </c>
      <c r="G246" s="65">
        <f t="shared" si="22"/>
        <v>1000</v>
      </c>
      <c r="H246" s="65">
        <f t="shared" si="22"/>
        <v>1000</v>
      </c>
    </row>
    <row r="247" spans="1:8" ht="33">
      <c r="A247" s="33" t="s">
        <v>38</v>
      </c>
      <c r="B247" s="33" t="s">
        <v>50</v>
      </c>
      <c r="C247" s="5">
        <v>9922000</v>
      </c>
      <c r="D247" s="10" t="s">
        <v>77</v>
      </c>
      <c r="E247" s="32" t="s">
        <v>161</v>
      </c>
      <c r="F247" s="65">
        <f>F248</f>
        <v>2000</v>
      </c>
      <c r="G247" s="65">
        <f t="shared" si="22"/>
        <v>1000</v>
      </c>
      <c r="H247" s="65">
        <f t="shared" si="22"/>
        <v>1000</v>
      </c>
    </row>
    <row r="248" spans="1:8" ht="12.75">
      <c r="A248" s="33" t="s">
        <v>38</v>
      </c>
      <c r="B248" s="33" t="s">
        <v>50</v>
      </c>
      <c r="C248" s="5">
        <v>9922000</v>
      </c>
      <c r="D248" s="10" t="s">
        <v>83</v>
      </c>
      <c r="E248" s="32" t="s">
        <v>84</v>
      </c>
      <c r="F248" s="65">
        <v>2000</v>
      </c>
      <c r="G248" s="65">
        <v>1000</v>
      </c>
      <c r="H248" s="65">
        <v>1000</v>
      </c>
    </row>
    <row r="249" spans="1:8" ht="12.75">
      <c r="A249" s="33" t="s">
        <v>38</v>
      </c>
      <c r="B249" s="33" t="s">
        <v>67</v>
      </c>
      <c r="C249" s="34"/>
      <c r="D249" s="34"/>
      <c r="E249" s="11" t="s">
        <v>24</v>
      </c>
      <c r="F249" s="65">
        <f>F250</f>
        <v>1741.1</v>
      </c>
      <c r="G249" s="65">
        <f>G250</f>
        <v>559.1</v>
      </c>
      <c r="H249" s="65">
        <f>H250</f>
        <v>559.1</v>
      </c>
    </row>
    <row r="250" spans="1:8" ht="49.5">
      <c r="A250" s="33" t="s">
        <v>38</v>
      </c>
      <c r="B250" s="33" t="s">
        <v>67</v>
      </c>
      <c r="C250" s="10" t="s">
        <v>443</v>
      </c>
      <c r="D250" s="104"/>
      <c r="E250" s="11" t="s">
        <v>442</v>
      </c>
      <c r="F250" s="65">
        <f>F251+F256+F259</f>
        <v>1741.1</v>
      </c>
      <c r="G250" s="65">
        <f>G251+G256+G259</f>
        <v>559.1</v>
      </c>
      <c r="H250" s="65">
        <f>H251+H256+H259</f>
        <v>559.1</v>
      </c>
    </row>
    <row r="251" spans="1:8" ht="33">
      <c r="A251" s="33" t="s">
        <v>38</v>
      </c>
      <c r="B251" s="33" t="s">
        <v>67</v>
      </c>
      <c r="C251" s="10" t="s">
        <v>357</v>
      </c>
      <c r="D251" s="104"/>
      <c r="E251" s="11" t="s">
        <v>353</v>
      </c>
      <c r="F251" s="65">
        <f>F252+F254</f>
        <v>1712.7</v>
      </c>
      <c r="G251" s="65">
        <f>G252+G254</f>
        <v>523.1</v>
      </c>
      <c r="H251" s="65">
        <f>H252+H254</f>
        <v>523.1</v>
      </c>
    </row>
    <row r="252" spans="1:8" ht="49.5">
      <c r="A252" s="33" t="s">
        <v>38</v>
      </c>
      <c r="B252" s="33" t="s">
        <v>67</v>
      </c>
      <c r="C252" s="10" t="s">
        <v>365</v>
      </c>
      <c r="D252" s="10"/>
      <c r="E252" s="32" t="s">
        <v>366</v>
      </c>
      <c r="F252" s="65">
        <f>F253</f>
        <v>1441.7</v>
      </c>
      <c r="G252" s="65">
        <f>G253</f>
        <v>523.1</v>
      </c>
      <c r="H252" s="65">
        <f>H253</f>
        <v>523.1</v>
      </c>
    </row>
    <row r="253" spans="1:8" ht="33">
      <c r="A253" s="33" t="s">
        <v>38</v>
      </c>
      <c r="B253" s="33" t="s">
        <v>67</v>
      </c>
      <c r="C253" s="10" t="s">
        <v>365</v>
      </c>
      <c r="D253" s="104" t="s">
        <v>81</v>
      </c>
      <c r="E253" s="11" t="s">
        <v>82</v>
      </c>
      <c r="F253" s="65">
        <f>1403.1+31.9+6.7</f>
        <v>1441.7</v>
      </c>
      <c r="G253" s="65">
        <v>523.1</v>
      </c>
      <c r="H253" s="65">
        <v>523.1</v>
      </c>
    </row>
    <row r="254" spans="1:8" ht="66">
      <c r="A254" s="33" t="s">
        <v>38</v>
      </c>
      <c r="B254" s="33" t="s">
        <v>67</v>
      </c>
      <c r="C254" s="10" t="s">
        <v>518</v>
      </c>
      <c r="D254" s="104"/>
      <c r="E254" s="32" t="s">
        <v>494</v>
      </c>
      <c r="F254" s="65">
        <f>F255</f>
        <v>271</v>
      </c>
      <c r="G254" s="65">
        <f>G255</f>
        <v>0</v>
      </c>
      <c r="H254" s="65">
        <f>H255</f>
        <v>0</v>
      </c>
    </row>
    <row r="255" spans="1:8" ht="33">
      <c r="A255" s="33" t="s">
        <v>38</v>
      </c>
      <c r="B255" s="33" t="s">
        <v>67</v>
      </c>
      <c r="C255" s="10" t="s">
        <v>518</v>
      </c>
      <c r="D255" s="104" t="s">
        <v>81</v>
      </c>
      <c r="E255" s="11" t="s">
        <v>82</v>
      </c>
      <c r="F255" s="65">
        <v>271</v>
      </c>
      <c r="G255" s="65">
        <v>0</v>
      </c>
      <c r="H255" s="65">
        <v>0</v>
      </c>
    </row>
    <row r="256" spans="1:8" ht="12.75">
      <c r="A256" s="33" t="s">
        <v>38</v>
      </c>
      <c r="B256" s="33" t="s">
        <v>67</v>
      </c>
      <c r="C256" s="10" t="s">
        <v>372</v>
      </c>
      <c r="D256" s="10"/>
      <c r="E256" s="32" t="s">
        <v>158</v>
      </c>
      <c r="F256" s="65">
        <f aca="true" t="shared" si="23" ref="F256:H257">F257</f>
        <v>4.100000000000001</v>
      </c>
      <c r="G256" s="65">
        <f t="shared" si="23"/>
        <v>36</v>
      </c>
      <c r="H256" s="65">
        <f t="shared" si="23"/>
        <v>36</v>
      </c>
    </row>
    <row r="257" spans="1:8" ht="49.5">
      <c r="A257" s="33" t="s">
        <v>38</v>
      </c>
      <c r="B257" s="33" t="s">
        <v>67</v>
      </c>
      <c r="C257" s="10" t="s">
        <v>373</v>
      </c>
      <c r="D257" s="10"/>
      <c r="E257" s="32" t="s">
        <v>374</v>
      </c>
      <c r="F257" s="65">
        <f t="shared" si="23"/>
        <v>4.100000000000001</v>
      </c>
      <c r="G257" s="65">
        <f t="shared" si="23"/>
        <v>36</v>
      </c>
      <c r="H257" s="65">
        <f t="shared" si="23"/>
        <v>36</v>
      </c>
    </row>
    <row r="258" spans="1:8" ht="33">
      <c r="A258" s="33" t="s">
        <v>38</v>
      </c>
      <c r="B258" s="33" t="s">
        <v>67</v>
      </c>
      <c r="C258" s="10" t="s">
        <v>373</v>
      </c>
      <c r="D258" s="104" t="s">
        <v>81</v>
      </c>
      <c r="E258" s="11" t="s">
        <v>82</v>
      </c>
      <c r="F258" s="65">
        <f>36-31.9</f>
        <v>4.100000000000001</v>
      </c>
      <c r="G258" s="65">
        <v>36</v>
      </c>
      <c r="H258" s="65">
        <v>36</v>
      </c>
    </row>
    <row r="259" spans="1:8" ht="12.75">
      <c r="A259" s="33" t="s">
        <v>38</v>
      </c>
      <c r="B259" s="33" t="s">
        <v>67</v>
      </c>
      <c r="C259" s="5">
        <v>9900000</v>
      </c>
      <c r="D259" s="105"/>
      <c r="E259" s="32" t="s">
        <v>433</v>
      </c>
      <c r="F259" s="65">
        <f>F260</f>
        <v>24.3</v>
      </c>
      <c r="G259" s="65">
        <f>G260</f>
        <v>0</v>
      </c>
      <c r="H259" s="65">
        <f>H260</f>
        <v>0</v>
      </c>
    </row>
    <row r="260" spans="1:8" ht="12.75">
      <c r="A260" s="33" t="s">
        <v>38</v>
      </c>
      <c r="B260" s="33" t="s">
        <v>67</v>
      </c>
      <c r="C260" s="5">
        <v>9930000</v>
      </c>
      <c r="D260" s="10"/>
      <c r="E260" s="32" t="s">
        <v>502</v>
      </c>
      <c r="F260" s="65">
        <f aca="true" t="shared" si="24" ref="F260:H261">F261</f>
        <v>24.3</v>
      </c>
      <c r="G260" s="65">
        <f t="shared" si="24"/>
        <v>0</v>
      </c>
      <c r="H260" s="65">
        <f t="shared" si="24"/>
        <v>0</v>
      </c>
    </row>
    <row r="261" spans="1:8" ht="12.75">
      <c r="A261" s="33" t="s">
        <v>38</v>
      </c>
      <c r="B261" s="33" t="s">
        <v>67</v>
      </c>
      <c r="C261" s="5">
        <v>9931000</v>
      </c>
      <c r="D261" s="10"/>
      <c r="E261" s="32" t="s">
        <v>213</v>
      </c>
      <c r="F261" s="65">
        <f t="shared" si="24"/>
        <v>24.3</v>
      </c>
      <c r="G261" s="65">
        <f t="shared" si="24"/>
        <v>0</v>
      </c>
      <c r="H261" s="65">
        <f t="shared" si="24"/>
        <v>0</v>
      </c>
    </row>
    <row r="262" spans="1:8" ht="12.75">
      <c r="A262" s="33" t="s">
        <v>38</v>
      </c>
      <c r="B262" s="33" t="s">
        <v>67</v>
      </c>
      <c r="C262" s="5">
        <v>9931000</v>
      </c>
      <c r="D262" s="10" t="s">
        <v>83</v>
      </c>
      <c r="E262" s="32" t="s">
        <v>84</v>
      </c>
      <c r="F262" s="65">
        <f>9+15.3</f>
        <v>24.3</v>
      </c>
      <c r="G262" s="65">
        <v>0</v>
      </c>
      <c r="H262" s="65">
        <v>0</v>
      </c>
    </row>
    <row r="263" spans="1:8" ht="12.75">
      <c r="A263" s="33" t="s">
        <v>38</v>
      </c>
      <c r="B263" s="33" t="s">
        <v>71</v>
      </c>
      <c r="C263" s="10"/>
      <c r="D263" s="104"/>
      <c r="E263" s="11" t="s">
        <v>455</v>
      </c>
      <c r="F263" s="65">
        <f>F264</f>
        <v>2000</v>
      </c>
      <c r="G263" s="65">
        <f aca="true" t="shared" si="25" ref="G263:H267">G264</f>
        <v>2000</v>
      </c>
      <c r="H263" s="65">
        <f t="shared" si="25"/>
        <v>2000</v>
      </c>
    </row>
    <row r="264" spans="1:8" ht="33">
      <c r="A264" s="33" t="s">
        <v>38</v>
      </c>
      <c r="B264" s="33" t="s">
        <v>163</v>
      </c>
      <c r="C264" s="10"/>
      <c r="D264" s="104"/>
      <c r="E264" s="11" t="s">
        <v>72</v>
      </c>
      <c r="F264" s="65">
        <f>F265</f>
        <v>2000</v>
      </c>
      <c r="G264" s="65">
        <f t="shared" si="25"/>
        <v>2000</v>
      </c>
      <c r="H264" s="65">
        <f t="shared" si="25"/>
        <v>2000</v>
      </c>
    </row>
    <row r="265" spans="1:8" ht="49.5">
      <c r="A265" s="33" t="s">
        <v>38</v>
      </c>
      <c r="B265" s="33" t="s">
        <v>163</v>
      </c>
      <c r="C265" s="10" t="s">
        <v>443</v>
      </c>
      <c r="D265" s="104"/>
      <c r="E265" s="11" t="s">
        <v>442</v>
      </c>
      <c r="F265" s="65">
        <f>F266</f>
        <v>2000</v>
      </c>
      <c r="G265" s="65">
        <f t="shared" si="25"/>
        <v>2000</v>
      </c>
      <c r="H265" s="65">
        <f t="shared" si="25"/>
        <v>2000</v>
      </c>
    </row>
    <row r="266" spans="1:8" ht="49.5">
      <c r="A266" s="33" t="s">
        <v>38</v>
      </c>
      <c r="B266" s="33" t="s">
        <v>163</v>
      </c>
      <c r="C266" s="10" t="s">
        <v>165</v>
      </c>
      <c r="D266" s="104"/>
      <c r="E266" s="11" t="s">
        <v>164</v>
      </c>
      <c r="F266" s="65">
        <f>F267</f>
        <v>2000</v>
      </c>
      <c r="G266" s="65">
        <f t="shared" si="25"/>
        <v>2000</v>
      </c>
      <c r="H266" s="65">
        <f t="shared" si="25"/>
        <v>2000</v>
      </c>
    </row>
    <row r="267" spans="1:8" ht="12.75">
      <c r="A267" s="33" t="s">
        <v>38</v>
      </c>
      <c r="B267" s="33" t="s">
        <v>163</v>
      </c>
      <c r="C267" s="10" t="s">
        <v>166</v>
      </c>
      <c r="D267" s="104"/>
      <c r="E267" s="11" t="s">
        <v>167</v>
      </c>
      <c r="F267" s="65">
        <f>F268</f>
        <v>2000</v>
      </c>
      <c r="G267" s="65">
        <f t="shared" si="25"/>
        <v>2000</v>
      </c>
      <c r="H267" s="65">
        <f t="shared" si="25"/>
        <v>2000</v>
      </c>
    </row>
    <row r="268" spans="1:8" ht="12.75">
      <c r="A268" s="33" t="s">
        <v>38</v>
      </c>
      <c r="B268" s="33" t="s">
        <v>163</v>
      </c>
      <c r="C268" s="10" t="s">
        <v>166</v>
      </c>
      <c r="D268" s="104">
        <v>700</v>
      </c>
      <c r="E268" s="11" t="s">
        <v>168</v>
      </c>
      <c r="F268" s="65">
        <v>2000</v>
      </c>
      <c r="G268" s="65">
        <v>2000</v>
      </c>
      <c r="H268" s="65">
        <v>2000</v>
      </c>
    </row>
    <row r="269" spans="1:8" ht="33">
      <c r="A269" s="34" t="s">
        <v>36</v>
      </c>
      <c r="B269" s="33"/>
      <c r="C269" s="34"/>
      <c r="D269" s="34"/>
      <c r="E269" s="35" t="s">
        <v>432</v>
      </c>
      <c r="F269" s="66">
        <f>F270+F286+F298+F292</f>
        <v>23198.3</v>
      </c>
      <c r="G269" s="66">
        <f>G270+G286+G298+G292</f>
        <v>11744</v>
      </c>
      <c r="H269" s="66">
        <f>H270+H286+H298+H292</f>
        <v>11414.7</v>
      </c>
    </row>
    <row r="270" spans="1:8" ht="12.75">
      <c r="A270" s="33" t="s">
        <v>36</v>
      </c>
      <c r="B270" s="33" t="s">
        <v>59</v>
      </c>
      <c r="C270" s="33"/>
      <c r="D270" s="33"/>
      <c r="E270" s="31" t="s">
        <v>474</v>
      </c>
      <c r="F270" s="65">
        <f aca="true" t="shared" si="26" ref="F270:H271">F271</f>
        <v>15811.3</v>
      </c>
      <c r="G270" s="65">
        <f t="shared" si="26"/>
        <v>6662.5</v>
      </c>
      <c r="H270" s="65">
        <f t="shared" si="26"/>
        <v>6376.7</v>
      </c>
    </row>
    <row r="271" spans="1:8" ht="12.75">
      <c r="A271" s="33" t="s">
        <v>36</v>
      </c>
      <c r="B271" s="33" t="s">
        <v>67</v>
      </c>
      <c r="C271" s="33"/>
      <c r="D271" s="33"/>
      <c r="E271" s="11" t="s">
        <v>24</v>
      </c>
      <c r="F271" s="65">
        <f t="shared" si="26"/>
        <v>15811.3</v>
      </c>
      <c r="G271" s="65">
        <f t="shared" si="26"/>
        <v>6662.5</v>
      </c>
      <c r="H271" s="65">
        <f t="shared" si="26"/>
        <v>6376.7</v>
      </c>
    </row>
    <row r="272" spans="1:8" ht="49.5">
      <c r="A272" s="33" t="s">
        <v>36</v>
      </c>
      <c r="B272" s="33" t="s">
        <v>67</v>
      </c>
      <c r="C272" s="33" t="s">
        <v>205</v>
      </c>
      <c r="D272" s="33"/>
      <c r="E272" s="31" t="s">
        <v>206</v>
      </c>
      <c r="F272" s="65">
        <f>F273+F282</f>
        <v>15811.3</v>
      </c>
      <c r="G272" s="65">
        <f>G273+G282</f>
        <v>6662.5</v>
      </c>
      <c r="H272" s="65">
        <f>H273+H282</f>
        <v>6376.7</v>
      </c>
    </row>
    <row r="273" spans="1:8" ht="49.5">
      <c r="A273" s="33" t="s">
        <v>36</v>
      </c>
      <c r="B273" s="33" t="s">
        <v>67</v>
      </c>
      <c r="C273" s="33" t="s">
        <v>207</v>
      </c>
      <c r="D273" s="33"/>
      <c r="E273" s="31" t="s">
        <v>208</v>
      </c>
      <c r="F273" s="65">
        <f>F274+F276+F278+F280</f>
        <v>10643.8</v>
      </c>
      <c r="G273" s="194">
        <f aca="true" t="shared" si="27" ref="G273:H273">G274+G276+G278+G280</f>
        <v>1572.5</v>
      </c>
      <c r="H273" s="194">
        <f t="shared" si="27"/>
        <v>1307.5</v>
      </c>
    </row>
    <row r="274" spans="1:8" ht="33">
      <c r="A274" s="33" t="s">
        <v>36</v>
      </c>
      <c r="B274" s="33" t="s">
        <v>67</v>
      </c>
      <c r="C274" s="33" t="s">
        <v>209</v>
      </c>
      <c r="D274" s="33"/>
      <c r="E274" s="31" t="s">
        <v>210</v>
      </c>
      <c r="F274" s="65">
        <f>F275</f>
        <v>2396.3</v>
      </c>
      <c r="G274" s="65">
        <f>G275</f>
        <v>1432.5</v>
      </c>
      <c r="H274" s="65">
        <f>H275</f>
        <v>1186.5</v>
      </c>
    </row>
    <row r="275" spans="1:8" ht="33">
      <c r="A275" s="33" t="s">
        <v>36</v>
      </c>
      <c r="B275" s="33" t="s">
        <v>67</v>
      </c>
      <c r="C275" s="33" t="s">
        <v>209</v>
      </c>
      <c r="D275" s="104" t="s">
        <v>81</v>
      </c>
      <c r="E275" s="11" t="s">
        <v>82</v>
      </c>
      <c r="F275" s="65">
        <f>2861.8-465.5</f>
        <v>2396.3</v>
      </c>
      <c r="G275" s="65">
        <f>1898-465.5</f>
        <v>1432.5</v>
      </c>
      <c r="H275" s="65">
        <f>1652-465.5</f>
        <v>1186.5</v>
      </c>
    </row>
    <row r="276" spans="1:8" ht="33">
      <c r="A276" s="33" t="s">
        <v>36</v>
      </c>
      <c r="B276" s="33" t="s">
        <v>67</v>
      </c>
      <c r="C276" s="33" t="s">
        <v>211</v>
      </c>
      <c r="D276" s="33"/>
      <c r="E276" s="31" t="s">
        <v>212</v>
      </c>
      <c r="F276" s="65">
        <f>F277</f>
        <v>208</v>
      </c>
      <c r="G276" s="65">
        <f>G277</f>
        <v>140</v>
      </c>
      <c r="H276" s="65">
        <f>H277</f>
        <v>121</v>
      </c>
    </row>
    <row r="277" spans="1:8" ht="33">
      <c r="A277" s="33" t="s">
        <v>36</v>
      </c>
      <c r="B277" s="33" t="s">
        <v>67</v>
      </c>
      <c r="C277" s="33" t="s">
        <v>211</v>
      </c>
      <c r="D277" s="104" t="s">
        <v>81</v>
      </c>
      <c r="E277" s="11" t="s">
        <v>82</v>
      </c>
      <c r="F277" s="65">
        <v>208</v>
      </c>
      <c r="G277" s="65">
        <v>140</v>
      </c>
      <c r="H277" s="65">
        <v>121</v>
      </c>
    </row>
    <row r="278" spans="1:8" ht="12.75">
      <c r="A278" s="33" t="s">
        <v>36</v>
      </c>
      <c r="B278" s="33" t="s">
        <v>67</v>
      </c>
      <c r="C278" s="10" t="s">
        <v>214</v>
      </c>
      <c r="D278" s="10"/>
      <c r="E278" s="73" t="s">
        <v>213</v>
      </c>
      <c r="F278" s="65">
        <f>F279</f>
        <v>6339.5</v>
      </c>
      <c r="G278" s="65">
        <f>G279</f>
        <v>0</v>
      </c>
      <c r="H278" s="65">
        <f>H279</f>
        <v>0</v>
      </c>
    </row>
    <row r="279" spans="1:8" ht="12.75">
      <c r="A279" s="33" t="s">
        <v>36</v>
      </c>
      <c r="B279" s="33" t="s">
        <v>67</v>
      </c>
      <c r="C279" s="10" t="s">
        <v>214</v>
      </c>
      <c r="D279" s="10" t="s">
        <v>83</v>
      </c>
      <c r="E279" s="32" t="s">
        <v>84</v>
      </c>
      <c r="F279" s="65">
        <f>561+2829.7+1302.2+1646.6</f>
        <v>6339.5</v>
      </c>
      <c r="G279" s="65">
        <v>0</v>
      </c>
      <c r="H279" s="65">
        <v>0</v>
      </c>
    </row>
    <row r="280" spans="1:8" ht="49.5">
      <c r="A280" s="33" t="s">
        <v>36</v>
      </c>
      <c r="B280" s="33" t="s">
        <v>67</v>
      </c>
      <c r="C280" s="10" t="s">
        <v>768</v>
      </c>
      <c r="D280" s="10"/>
      <c r="E280" s="32" t="s">
        <v>769</v>
      </c>
      <c r="F280" s="194">
        <f>F281</f>
        <v>1700</v>
      </c>
      <c r="G280" s="194">
        <f aca="true" t="shared" si="28" ref="G280:H280">G281</f>
        <v>0</v>
      </c>
      <c r="H280" s="194">
        <f t="shared" si="28"/>
        <v>0</v>
      </c>
    </row>
    <row r="281" spans="1:8" ht="33">
      <c r="A281" s="33" t="s">
        <v>36</v>
      </c>
      <c r="B281" s="33" t="s">
        <v>67</v>
      </c>
      <c r="C281" s="10" t="s">
        <v>768</v>
      </c>
      <c r="D281" s="104" t="s">
        <v>81</v>
      </c>
      <c r="E281" s="11" t="s">
        <v>82</v>
      </c>
      <c r="F281" s="194">
        <v>1700</v>
      </c>
      <c r="G281" s="194">
        <v>0</v>
      </c>
      <c r="H281" s="194">
        <v>0</v>
      </c>
    </row>
    <row r="282" spans="1:8" ht="12.75">
      <c r="A282" s="33" t="s">
        <v>36</v>
      </c>
      <c r="B282" s="33" t="s">
        <v>67</v>
      </c>
      <c r="C282" s="10" t="s">
        <v>215</v>
      </c>
      <c r="D282" s="10"/>
      <c r="E282" s="32" t="s">
        <v>423</v>
      </c>
      <c r="F282" s="65">
        <f>F283</f>
        <v>5167.5</v>
      </c>
      <c r="G282" s="65">
        <f>G283</f>
        <v>5090</v>
      </c>
      <c r="H282" s="65">
        <f>H283</f>
        <v>5069.2</v>
      </c>
    </row>
    <row r="283" spans="1:8" ht="66">
      <c r="A283" s="33" t="s">
        <v>36</v>
      </c>
      <c r="B283" s="33" t="s">
        <v>67</v>
      </c>
      <c r="C283" s="10" t="s">
        <v>216</v>
      </c>
      <c r="D283" s="10"/>
      <c r="E283" s="32" t="s">
        <v>88</v>
      </c>
      <c r="F283" s="65">
        <f>F284+F285</f>
        <v>5167.5</v>
      </c>
      <c r="G283" s="65">
        <f>G284+G285</f>
        <v>5090</v>
      </c>
      <c r="H283" s="65">
        <f>H284+H285</f>
        <v>5069.2</v>
      </c>
    </row>
    <row r="284" spans="1:8" ht="66">
      <c r="A284" s="33" t="s">
        <v>36</v>
      </c>
      <c r="B284" s="33" t="s">
        <v>67</v>
      </c>
      <c r="C284" s="10" t="s">
        <v>216</v>
      </c>
      <c r="D284" s="104" t="s">
        <v>80</v>
      </c>
      <c r="E284" s="11" t="s">
        <v>426</v>
      </c>
      <c r="F284" s="65">
        <v>4938.3</v>
      </c>
      <c r="G284" s="65">
        <v>4936.3</v>
      </c>
      <c r="H284" s="65">
        <v>4935.7</v>
      </c>
    </row>
    <row r="285" spans="1:8" ht="33">
      <c r="A285" s="33" t="s">
        <v>36</v>
      </c>
      <c r="B285" s="33" t="s">
        <v>67</v>
      </c>
      <c r="C285" s="10" t="s">
        <v>216</v>
      </c>
      <c r="D285" s="104" t="s">
        <v>81</v>
      </c>
      <c r="E285" s="11" t="s">
        <v>82</v>
      </c>
      <c r="F285" s="65">
        <v>229.2</v>
      </c>
      <c r="G285" s="65">
        <v>153.7</v>
      </c>
      <c r="H285" s="65">
        <v>133.5</v>
      </c>
    </row>
    <row r="286" spans="1:8" ht="12.75">
      <c r="A286" s="33" t="s">
        <v>36</v>
      </c>
      <c r="B286" s="33" t="s">
        <v>61</v>
      </c>
      <c r="C286" s="33"/>
      <c r="D286" s="33"/>
      <c r="E286" s="11" t="s">
        <v>26</v>
      </c>
      <c r="F286" s="65">
        <f>F287</f>
        <v>500</v>
      </c>
      <c r="G286" s="65">
        <f aca="true" t="shared" si="29" ref="G286:H290">G287</f>
        <v>335</v>
      </c>
      <c r="H286" s="65">
        <f t="shared" si="29"/>
        <v>291.5</v>
      </c>
    </row>
    <row r="287" spans="1:8" ht="12.75">
      <c r="A287" s="33" t="s">
        <v>36</v>
      </c>
      <c r="B287" s="33" t="s">
        <v>52</v>
      </c>
      <c r="C287" s="33"/>
      <c r="D287" s="33"/>
      <c r="E287" s="11" t="s">
        <v>27</v>
      </c>
      <c r="F287" s="65">
        <f>F288</f>
        <v>500</v>
      </c>
      <c r="G287" s="65">
        <f t="shared" si="29"/>
        <v>335</v>
      </c>
      <c r="H287" s="65">
        <f t="shared" si="29"/>
        <v>291.5</v>
      </c>
    </row>
    <row r="288" spans="1:8" ht="49.5">
      <c r="A288" s="33" t="s">
        <v>36</v>
      </c>
      <c r="B288" s="33" t="s">
        <v>52</v>
      </c>
      <c r="C288" s="10" t="s">
        <v>205</v>
      </c>
      <c r="D288" s="104"/>
      <c r="E288" s="11" t="s">
        <v>206</v>
      </c>
      <c r="F288" s="65">
        <f>F289</f>
        <v>500</v>
      </c>
      <c r="G288" s="65">
        <f t="shared" si="29"/>
        <v>335</v>
      </c>
      <c r="H288" s="65">
        <f t="shared" si="29"/>
        <v>291.5</v>
      </c>
    </row>
    <row r="289" spans="1:8" ht="49.5">
      <c r="A289" s="33" t="s">
        <v>36</v>
      </c>
      <c r="B289" s="33" t="s">
        <v>52</v>
      </c>
      <c r="C289" s="10" t="s">
        <v>207</v>
      </c>
      <c r="D289" s="104"/>
      <c r="E289" s="11" t="s">
        <v>208</v>
      </c>
      <c r="F289" s="65">
        <f>F290</f>
        <v>500</v>
      </c>
      <c r="G289" s="65">
        <f t="shared" si="29"/>
        <v>335</v>
      </c>
      <c r="H289" s="65">
        <f t="shared" si="29"/>
        <v>291.5</v>
      </c>
    </row>
    <row r="290" spans="1:8" ht="33">
      <c r="A290" s="33" t="s">
        <v>36</v>
      </c>
      <c r="B290" s="33" t="s">
        <v>52</v>
      </c>
      <c r="C290" s="10" t="s">
        <v>218</v>
      </c>
      <c r="D290" s="104"/>
      <c r="E290" s="11" t="s">
        <v>217</v>
      </c>
      <c r="F290" s="65">
        <f>F291</f>
        <v>500</v>
      </c>
      <c r="G290" s="65">
        <f t="shared" si="29"/>
        <v>335</v>
      </c>
      <c r="H290" s="65">
        <f t="shared" si="29"/>
        <v>291.5</v>
      </c>
    </row>
    <row r="291" spans="1:8" ht="33">
      <c r="A291" s="33" t="s">
        <v>36</v>
      </c>
      <c r="B291" s="33" t="s">
        <v>52</v>
      </c>
      <c r="C291" s="10" t="s">
        <v>218</v>
      </c>
      <c r="D291" s="104" t="s">
        <v>81</v>
      </c>
      <c r="E291" s="11" t="s">
        <v>82</v>
      </c>
      <c r="F291" s="65">
        <v>500</v>
      </c>
      <c r="G291" s="65">
        <v>335</v>
      </c>
      <c r="H291" s="65">
        <v>291.5</v>
      </c>
    </row>
    <row r="292" spans="1:8" ht="12.75">
      <c r="A292" s="33" t="s">
        <v>36</v>
      </c>
      <c r="B292" s="33" t="s">
        <v>62</v>
      </c>
      <c r="C292" s="10"/>
      <c r="D292" s="10"/>
      <c r="E292" s="73" t="s">
        <v>28</v>
      </c>
      <c r="F292" s="65">
        <f>F293</f>
        <v>465.5</v>
      </c>
      <c r="G292" s="65">
        <f aca="true" t="shared" si="30" ref="G292:H296">G293</f>
        <v>465.5</v>
      </c>
      <c r="H292" s="65">
        <f t="shared" si="30"/>
        <v>465.5</v>
      </c>
    </row>
    <row r="293" spans="1:8" ht="12.75">
      <c r="A293" s="33" t="s">
        <v>36</v>
      </c>
      <c r="B293" s="33" t="s">
        <v>448</v>
      </c>
      <c r="C293" s="10"/>
      <c r="D293" s="10"/>
      <c r="E293" s="73" t="s">
        <v>449</v>
      </c>
      <c r="F293" s="65">
        <f>F294</f>
        <v>465.5</v>
      </c>
      <c r="G293" s="65">
        <f t="shared" si="30"/>
        <v>465.5</v>
      </c>
      <c r="H293" s="65">
        <f t="shared" si="30"/>
        <v>465.5</v>
      </c>
    </row>
    <row r="294" spans="1:8" ht="49.5">
      <c r="A294" s="33" t="s">
        <v>36</v>
      </c>
      <c r="B294" s="33" t="s">
        <v>448</v>
      </c>
      <c r="C294" s="33" t="s">
        <v>205</v>
      </c>
      <c r="D294" s="33"/>
      <c r="E294" s="31" t="s">
        <v>206</v>
      </c>
      <c r="F294" s="65">
        <f>F295</f>
        <v>465.5</v>
      </c>
      <c r="G294" s="65">
        <f t="shared" si="30"/>
        <v>465.5</v>
      </c>
      <c r="H294" s="65">
        <f t="shared" si="30"/>
        <v>465.5</v>
      </c>
    </row>
    <row r="295" spans="1:8" ht="49.5">
      <c r="A295" s="33" t="s">
        <v>36</v>
      </c>
      <c r="B295" s="33" t="s">
        <v>448</v>
      </c>
      <c r="C295" s="33" t="s">
        <v>207</v>
      </c>
      <c r="D295" s="33"/>
      <c r="E295" s="31" t="s">
        <v>208</v>
      </c>
      <c r="F295" s="65">
        <f>F296</f>
        <v>465.5</v>
      </c>
      <c r="G295" s="65">
        <f t="shared" si="30"/>
        <v>465.5</v>
      </c>
      <c r="H295" s="65">
        <f t="shared" si="30"/>
        <v>465.5</v>
      </c>
    </row>
    <row r="296" spans="1:8" ht="33">
      <c r="A296" s="33" t="s">
        <v>36</v>
      </c>
      <c r="B296" s="33" t="s">
        <v>448</v>
      </c>
      <c r="C296" s="33" t="s">
        <v>209</v>
      </c>
      <c r="D296" s="33"/>
      <c r="E296" s="31" t="s">
        <v>210</v>
      </c>
      <c r="F296" s="65">
        <f>F297</f>
        <v>465.5</v>
      </c>
      <c r="G296" s="65">
        <f t="shared" si="30"/>
        <v>465.5</v>
      </c>
      <c r="H296" s="65">
        <f t="shared" si="30"/>
        <v>465.5</v>
      </c>
    </row>
    <row r="297" spans="1:8" ht="33">
      <c r="A297" s="33" t="s">
        <v>36</v>
      </c>
      <c r="B297" s="33" t="s">
        <v>448</v>
      </c>
      <c r="C297" s="33" t="s">
        <v>209</v>
      </c>
      <c r="D297" s="104" t="s">
        <v>81</v>
      </c>
      <c r="E297" s="11" t="s">
        <v>82</v>
      </c>
      <c r="F297" s="65">
        <v>465.5</v>
      </c>
      <c r="G297" s="65">
        <v>465.5</v>
      </c>
      <c r="H297" s="65">
        <v>465.5</v>
      </c>
    </row>
    <row r="298" spans="1:8" ht="12.75">
      <c r="A298" s="33" t="s">
        <v>36</v>
      </c>
      <c r="B298" s="33" t="s">
        <v>42</v>
      </c>
      <c r="C298" s="10"/>
      <c r="D298" s="104"/>
      <c r="E298" s="11" t="s">
        <v>34</v>
      </c>
      <c r="F298" s="65">
        <f>F299</f>
        <v>6421.5</v>
      </c>
      <c r="G298" s="65">
        <f aca="true" t="shared" si="31" ref="G298:H302">G299</f>
        <v>4281</v>
      </c>
      <c r="H298" s="65">
        <f t="shared" si="31"/>
        <v>4281</v>
      </c>
    </row>
    <row r="299" spans="1:8" ht="12.75">
      <c r="A299" s="33" t="s">
        <v>36</v>
      </c>
      <c r="B299" s="33" t="s">
        <v>152</v>
      </c>
      <c r="C299" s="10"/>
      <c r="D299" s="104"/>
      <c r="E299" s="11" t="s">
        <v>153</v>
      </c>
      <c r="F299" s="65">
        <f>F300</f>
        <v>6421.5</v>
      </c>
      <c r="G299" s="65">
        <f t="shared" si="31"/>
        <v>4281</v>
      </c>
      <c r="H299" s="65">
        <f t="shared" si="31"/>
        <v>4281</v>
      </c>
    </row>
    <row r="300" spans="1:8" ht="66">
      <c r="A300" s="33" t="s">
        <v>36</v>
      </c>
      <c r="B300" s="33" t="s">
        <v>152</v>
      </c>
      <c r="C300" s="10" t="s">
        <v>221</v>
      </c>
      <c r="D300" s="104"/>
      <c r="E300" s="11" t="s">
        <v>219</v>
      </c>
      <c r="F300" s="79">
        <f>F301</f>
        <v>6421.5</v>
      </c>
      <c r="G300" s="79">
        <f t="shared" si="31"/>
        <v>4281</v>
      </c>
      <c r="H300" s="79">
        <f t="shared" si="31"/>
        <v>4281</v>
      </c>
    </row>
    <row r="301" spans="1:8" ht="33">
      <c r="A301" s="33" t="s">
        <v>36</v>
      </c>
      <c r="B301" s="33" t="s">
        <v>152</v>
      </c>
      <c r="C301" s="10" t="s">
        <v>222</v>
      </c>
      <c r="D301" s="10"/>
      <c r="E301" s="73" t="s">
        <v>220</v>
      </c>
      <c r="F301" s="79">
        <f>F302+F304</f>
        <v>6421.5</v>
      </c>
      <c r="G301" s="79">
        <f>G302+G304</f>
        <v>4281</v>
      </c>
      <c r="H301" s="79">
        <f>H302+H304</f>
        <v>4281</v>
      </c>
    </row>
    <row r="302" spans="1:8" ht="49.5">
      <c r="A302" s="33" t="s">
        <v>36</v>
      </c>
      <c r="B302" s="33" t="s">
        <v>152</v>
      </c>
      <c r="C302" s="10" t="s">
        <v>224</v>
      </c>
      <c r="D302" s="10"/>
      <c r="E302" s="73" t="s">
        <v>223</v>
      </c>
      <c r="F302" s="65">
        <f>F303</f>
        <v>2140.5</v>
      </c>
      <c r="G302" s="65">
        <f t="shared" si="31"/>
        <v>0</v>
      </c>
      <c r="H302" s="65">
        <f t="shared" si="31"/>
        <v>0</v>
      </c>
    </row>
    <row r="303" spans="1:8" ht="12.75">
      <c r="A303" s="33" t="s">
        <v>36</v>
      </c>
      <c r="B303" s="33" t="s">
        <v>152</v>
      </c>
      <c r="C303" s="10" t="s">
        <v>224</v>
      </c>
      <c r="D303" s="17" t="s">
        <v>86</v>
      </c>
      <c r="E303" s="11" t="s">
        <v>87</v>
      </c>
      <c r="F303" s="65">
        <v>2140.5</v>
      </c>
      <c r="G303" s="65">
        <v>0</v>
      </c>
      <c r="H303" s="65">
        <v>0</v>
      </c>
    </row>
    <row r="304" spans="1:8" ht="66">
      <c r="A304" s="33" t="s">
        <v>36</v>
      </c>
      <c r="B304" s="33" t="s">
        <v>152</v>
      </c>
      <c r="C304" s="10" t="s">
        <v>361</v>
      </c>
      <c r="D304" s="17"/>
      <c r="E304" s="73" t="s">
        <v>415</v>
      </c>
      <c r="F304" s="65">
        <f>F305</f>
        <v>4281</v>
      </c>
      <c r="G304" s="65">
        <f>G305</f>
        <v>4281</v>
      </c>
      <c r="H304" s="65">
        <f>H305</f>
        <v>4281</v>
      </c>
    </row>
    <row r="305" spans="1:8" ht="12.75">
      <c r="A305" s="33" t="s">
        <v>36</v>
      </c>
      <c r="B305" s="33" t="s">
        <v>152</v>
      </c>
      <c r="C305" s="10" t="s">
        <v>361</v>
      </c>
      <c r="D305" s="17" t="s">
        <v>86</v>
      </c>
      <c r="E305" s="11" t="s">
        <v>87</v>
      </c>
      <c r="F305" s="65">
        <v>4281</v>
      </c>
      <c r="G305" s="65">
        <v>4281</v>
      </c>
      <c r="H305" s="65">
        <v>4281</v>
      </c>
    </row>
    <row r="306" spans="1:8" ht="12.75">
      <c r="A306" s="34" t="s">
        <v>467</v>
      </c>
      <c r="B306" s="33"/>
      <c r="C306" s="34"/>
      <c r="D306" s="34"/>
      <c r="E306" s="35" t="s">
        <v>431</v>
      </c>
      <c r="F306" s="66">
        <f aca="true" t="shared" si="32" ref="F306:H309">F307</f>
        <v>4327.1</v>
      </c>
      <c r="G306" s="66">
        <f t="shared" si="32"/>
        <v>4071.6</v>
      </c>
      <c r="H306" s="66">
        <f t="shared" si="32"/>
        <v>4004</v>
      </c>
    </row>
    <row r="307" spans="1:8" ht="12.75">
      <c r="A307" s="33" t="s">
        <v>467</v>
      </c>
      <c r="B307" s="56" t="s">
        <v>59</v>
      </c>
      <c r="C307" s="33"/>
      <c r="D307" s="33"/>
      <c r="E307" s="31" t="s">
        <v>474</v>
      </c>
      <c r="F307" s="65">
        <f t="shared" si="32"/>
        <v>4327.1</v>
      </c>
      <c r="G307" s="65">
        <f t="shared" si="32"/>
        <v>4071.6</v>
      </c>
      <c r="H307" s="65">
        <f t="shared" si="32"/>
        <v>4004</v>
      </c>
    </row>
    <row r="308" spans="1:8" ht="49.5">
      <c r="A308" s="56" t="s">
        <v>467</v>
      </c>
      <c r="B308" s="56" t="s">
        <v>47</v>
      </c>
      <c r="C308" s="56"/>
      <c r="D308" s="38"/>
      <c r="E308" s="11" t="s">
        <v>22</v>
      </c>
      <c r="F308" s="65">
        <f t="shared" si="32"/>
        <v>4327.1</v>
      </c>
      <c r="G308" s="65">
        <f t="shared" si="32"/>
        <v>4071.6</v>
      </c>
      <c r="H308" s="65">
        <f t="shared" si="32"/>
        <v>4004</v>
      </c>
    </row>
    <row r="309" spans="1:8" ht="12.75">
      <c r="A309" s="56" t="s">
        <v>467</v>
      </c>
      <c r="B309" s="56" t="s">
        <v>47</v>
      </c>
      <c r="C309" s="5">
        <v>9900000</v>
      </c>
      <c r="D309" s="105"/>
      <c r="E309" s="32" t="s">
        <v>433</v>
      </c>
      <c r="F309" s="65">
        <f t="shared" si="32"/>
        <v>4327.1</v>
      </c>
      <c r="G309" s="65">
        <f t="shared" si="32"/>
        <v>4071.6</v>
      </c>
      <c r="H309" s="65">
        <f t="shared" si="32"/>
        <v>4004</v>
      </c>
    </row>
    <row r="310" spans="1:8" ht="49.5">
      <c r="A310" s="56" t="s">
        <v>467</v>
      </c>
      <c r="B310" s="56" t="s">
        <v>47</v>
      </c>
      <c r="C310" s="5">
        <v>9990000</v>
      </c>
      <c r="D310" s="10" t="s">
        <v>77</v>
      </c>
      <c r="E310" s="32" t="s">
        <v>434</v>
      </c>
      <c r="F310" s="65">
        <f>F311+F313+F317</f>
        <v>4327.1</v>
      </c>
      <c r="G310" s="65">
        <f>G311+G313+G317</f>
        <v>4071.6</v>
      </c>
      <c r="H310" s="65">
        <f>H311+H313+H317</f>
        <v>4004</v>
      </c>
    </row>
    <row r="311" spans="1:8" ht="12.75">
      <c r="A311" s="56" t="s">
        <v>467</v>
      </c>
      <c r="B311" s="56" t="s">
        <v>47</v>
      </c>
      <c r="C311" s="5">
        <v>9999410</v>
      </c>
      <c r="D311" s="10" t="s">
        <v>77</v>
      </c>
      <c r="E311" s="32" t="s">
        <v>435</v>
      </c>
      <c r="F311" s="65">
        <f>F312</f>
        <v>1198.9</v>
      </c>
      <c r="G311" s="65">
        <f>G312</f>
        <v>1198.9</v>
      </c>
      <c r="H311" s="65">
        <f>H312</f>
        <v>1198.9</v>
      </c>
    </row>
    <row r="312" spans="1:8" ht="66">
      <c r="A312" s="56" t="s">
        <v>467</v>
      </c>
      <c r="B312" s="56" t="s">
        <v>47</v>
      </c>
      <c r="C312" s="5">
        <v>9999410</v>
      </c>
      <c r="D312" s="104" t="s">
        <v>80</v>
      </c>
      <c r="E312" s="11" t="s">
        <v>426</v>
      </c>
      <c r="F312" s="65">
        <v>1198.9</v>
      </c>
      <c r="G312" s="65">
        <v>1198.9</v>
      </c>
      <c r="H312" s="65">
        <v>1198.9</v>
      </c>
    </row>
    <row r="313" spans="1:8" ht="33">
      <c r="A313" s="56" t="s">
        <v>467</v>
      </c>
      <c r="B313" s="56" t="s">
        <v>47</v>
      </c>
      <c r="C313" s="5">
        <v>9999420</v>
      </c>
      <c r="D313" s="10" t="s">
        <v>77</v>
      </c>
      <c r="E313" s="32" t="s">
        <v>436</v>
      </c>
      <c r="F313" s="65">
        <f>F314+F315+F316</f>
        <v>2696</v>
      </c>
      <c r="G313" s="65">
        <f>G314+G315+G316</f>
        <v>2414</v>
      </c>
      <c r="H313" s="65">
        <f>H314+H315+H316</f>
        <v>2346.4</v>
      </c>
    </row>
    <row r="314" spans="1:8" ht="66">
      <c r="A314" s="56" t="s">
        <v>467</v>
      </c>
      <c r="B314" s="56" t="s">
        <v>47</v>
      </c>
      <c r="C314" s="5">
        <v>9999420</v>
      </c>
      <c r="D314" s="104" t="s">
        <v>80</v>
      </c>
      <c r="E314" s="11" t="s">
        <v>426</v>
      </c>
      <c r="F314" s="65">
        <v>1928.8</v>
      </c>
      <c r="G314" s="65">
        <v>1917.8</v>
      </c>
      <c r="H314" s="65">
        <v>1914.6</v>
      </c>
    </row>
    <row r="315" spans="1:8" ht="33">
      <c r="A315" s="56" t="s">
        <v>467</v>
      </c>
      <c r="B315" s="56" t="s">
        <v>47</v>
      </c>
      <c r="C315" s="5">
        <v>9999420</v>
      </c>
      <c r="D315" s="104" t="s">
        <v>81</v>
      </c>
      <c r="E315" s="11" t="s">
        <v>82</v>
      </c>
      <c r="F315" s="65">
        <f>740.4+26</f>
        <v>766.4</v>
      </c>
      <c r="G315" s="65">
        <v>495.9</v>
      </c>
      <c r="H315" s="65">
        <v>431.5</v>
      </c>
    </row>
    <row r="316" spans="1:8" ht="12.75">
      <c r="A316" s="56" t="s">
        <v>467</v>
      </c>
      <c r="B316" s="56" t="s">
        <v>47</v>
      </c>
      <c r="C316" s="5">
        <v>9999420</v>
      </c>
      <c r="D316" s="104" t="s">
        <v>83</v>
      </c>
      <c r="E316" s="11" t="s">
        <v>84</v>
      </c>
      <c r="F316" s="65">
        <f>0.3+0.5</f>
        <v>0.8</v>
      </c>
      <c r="G316" s="65">
        <v>0.3</v>
      </c>
      <c r="H316" s="65">
        <v>0.3</v>
      </c>
    </row>
    <row r="317" spans="1:8" ht="12.75">
      <c r="A317" s="56" t="s">
        <v>467</v>
      </c>
      <c r="B317" s="56" t="s">
        <v>47</v>
      </c>
      <c r="C317" s="5">
        <v>9999430</v>
      </c>
      <c r="D317" s="120" t="s">
        <v>77</v>
      </c>
      <c r="E317" s="32" t="s">
        <v>437</v>
      </c>
      <c r="F317" s="65">
        <f>F318</f>
        <v>432.2</v>
      </c>
      <c r="G317" s="65">
        <f>G318</f>
        <v>458.7</v>
      </c>
      <c r="H317" s="65">
        <f>H318</f>
        <v>458.7</v>
      </c>
    </row>
    <row r="318" spans="1:8" ht="66">
      <c r="A318" s="56" t="s">
        <v>467</v>
      </c>
      <c r="B318" s="33" t="s">
        <v>47</v>
      </c>
      <c r="C318" s="5">
        <v>9999430</v>
      </c>
      <c r="D318" s="104" t="s">
        <v>80</v>
      </c>
      <c r="E318" s="11" t="s">
        <v>426</v>
      </c>
      <c r="F318" s="65">
        <f>458.7-0.5-26</f>
        <v>432.2</v>
      </c>
      <c r="G318" s="65">
        <v>458.7</v>
      </c>
      <c r="H318" s="65">
        <v>458.7</v>
      </c>
    </row>
    <row r="319" spans="1:8" ht="42.6" customHeight="1">
      <c r="A319" s="34" t="s">
        <v>447</v>
      </c>
      <c r="B319" s="56"/>
      <c r="C319" s="34"/>
      <c r="D319" s="34"/>
      <c r="E319" s="35" t="s">
        <v>453</v>
      </c>
      <c r="F319" s="66">
        <f>F326+F364+F320+F354</f>
        <v>36109.9</v>
      </c>
      <c r="G319" s="66">
        <f>G326+G364+G320+G354</f>
        <v>29563</v>
      </c>
      <c r="H319" s="66">
        <f>H326+H364+H320+H354</f>
        <v>28701.7</v>
      </c>
    </row>
    <row r="320" spans="1:8" ht="12.75">
      <c r="A320" s="56" t="s">
        <v>447</v>
      </c>
      <c r="B320" s="33" t="s">
        <v>61</v>
      </c>
      <c r="C320" s="56"/>
      <c r="D320" s="17"/>
      <c r="E320" s="11" t="s">
        <v>26</v>
      </c>
      <c r="F320" s="65">
        <f>F321</f>
        <v>40</v>
      </c>
      <c r="G320" s="65">
        <f aca="true" t="shared" si="33" ref="G320:H323">G321</f>
        <v>53.7</v>
      </c>
      <c r="H320" s="65">
        <f t="shared" si="33"/>
        <v>46.5</v>
      </c>
    </row>
    <row r="321" spans="1:8" ht="12.75">
      <c r="A321" s="56" t="s">
        <v>447</v>
      </c>
      <c r="B321" s="33" t="s">
        <v>52</v>
      </c>
      <c r="C321" s="56"/>
      <c r="D321" s="17"/>
      <c r="E321" s="11" t="s">
        <v>27</v>
      </c>
      <c r="F321" s="65">
        <f>F322</f>
        <v>40</v>
      </c>
      <c r="G321" s="65">
        <f t="shared" si="33"/>
        <v>53.7</v>
      </c>
      <c r="H321" s="65">
        <f t="shared" si="33"/>
        <v>46.5</v>
      </c>
    </row>
    <row r="322" spans="1:8" ht="49.5">
      <c r="A322" s="56" t="s">
        <v>447</v>
      </c>
      <c r="B322" s="33" t="s">
        <v>52</v>
      </c>
      <c r="C322" s="56" t="s">
        <v>290</v>
      </c>
      <c r="D322" s="17"/>
      <c r="E322" s="11" t="s">
        <v>291</v>
      </c>
      <c r="F322" s="65">
        <f>F323</f>
        <v>40</v>
      </c>
      <c r="G322" s="65">
        <f t="shared" si="33"/>
        <v>53.7</v>
      </c>
      <c r="H322" s="65">
        <f t="shared" si="33"/>
        <v>46.5</v>
      </c>
    </row>
    <row r="323" spans="1:8" ht="33">
      <c r="A323" s="56" t="s">
        <v>447</v>
      </c>
      <c r="B323" s="33" t="s">
        <v>52</v>
      </c>
      <c r="C323" s="10" t="s">
        <v>293</v>
      </c>
      <c r="D323" s="10"/>
      <c r="E323" s="73" t="s">
        <v>292</v>
      </c>
      <c r="F323" s="65">
        <f>F324</f>
        <v>40</v>
      </c>
      <c r="G323" s="65">
        <f t="shared" si="33"/>
        <v>53.7</v>
      </c>
      <c r="H323" s="65">
        <f t="shared" si="33"/>
        <v>46.5</v>
      </c>
    </row>
    <row r="324" spans="1:8" ht="99">
      <c r="A324" s="56" t="s">
        <v>447</v>
      </c>
      <c r="B324" s="33" t="s">
        <v>52</v>
      </c>
      <c r="C324" s="10" t="s">
        <v>307</v>
      </c>
      <c r="D324" s="10"/>
      <c r="E324" s="73" t="s">
        <v>306</v>
      </c>
      <c r="F324" s="65">
        <f>F325</f>
        <v>40</v>
      </c>
      <c r="G324" s="65">
        <f>G325</f>
        <v>53.7</v>
      </c>
      <c r="H324" s="65">
        <f>H325</f>
        <v>46.5</v>
      </c>
    </row>
    <row r="325" spans="1:8" ht="33">
      <c r="A325" s="56" t="s">
        <v>447</v>
      </c>
      <c r="B325" s="33" t="s">
        <v>52</v>
      </c>
      <c r="C325" s="10" t="s">
        <v>307</v>
      </c>
      <c r="D325" s="17">
        <v>600</v>
      </c>
      <c r="E325" s="11" t="s">
        <v>131</v>
      </c>
      <c r="F325" s="65">
        <v>40</v>
      </c>
      <c r="G325" s="65">
        <v>53.7</v>
      </c>
      <c r="H325" s="65">
        <v>46.5</v>
      </c>
    </row>
    <row r="326" spans="1:8" ht="12.75">
      <c r="A326" s="56" t="s">
        <v>447</v>
      </c>
      <c r="B326" s="56" t="s">
        <v>40</v>
      </c>
      <c r="C326" s="56"/>
      <c r="D326" s="38"/>
      <c r="E326" s="39" t="s">
        <v>31</v>
      </c>
      <c r="F326" s="65">
        <f>F327+F332</f>
        <v>18345.5</v>
      </c>
      <c r="G326" s="65">
        <f>G327+G332</f>
        <v>16502.1</v>
      </c>
      <c r="H326" s="65">
        <f>H327+H332</f>
        <v>16327.600000000002</v>
      </c>
    </row>
    <row r="327" spans="1:8" ht="12.75">
      <c r="A327" s="56" t="s">
        <v>447</v>
      </c>
      <c r="B327" s="56" t="s">
        <v>56</v>
      </c>
      <c r="C327" s="56"/>
      <c r="D327" s="38"/>
      <c r="E327" s="39" t="s">
        <v>460</v>
      </c>
      <c r="F327" s="65">
        <f aca="true" t="shared" si="34" ref="F327:H329">F328</f>
        <v>13036.6</v>
      </c>
      <c r="G327" s="65">
        <f t="shared" si="34"/>
        <v>11892.2</v>
      </c>
      <c r="H327" s="65">
        <f t="shared" si="34"/>
        <v>11847.7</v>
      </c>
    </row>
    <row r="328" spans="1:8" ht="49.5">
      <c r="A328" s="56" t="s">
        <v>447</v>
      </c>
      <c r="B328" s="56" t="s">
        <v>56</v>
      </c>
      <c r="C328" s="56" t="s">
        <v>189</v>
      </c>
      <c r="D328" s="38"/>
      <c r="E328" s="11" t="s">
        <v>188</v>
      </c>
      <c r="F328" s="65">
        <f t="shared" si="34"/>
        <v>13036.6</v>
      </c>
      <c r="G328" s="65">
        <f t="shared" si="34"/>
        <v>11892.2</v>
      </c>
      <c r="H328" s="65">
        <f t="shared" si="34"/>
        <v>11847.7</v>
      </c>
    </row>
    <row r="329" spans="1:8" ht="33">
      <c r="A329" s="56" t="s">
        <v>447</v>
      </c>
      <c r="B329" s="56" t="s">
        <v>56</v>
      </c>
      <c r="C329" s="56" t="s">
        <v>191</v>
      </c>
      <c r="D329" s="38"/>
      <c r="E329" s="11" t="s">
        <v>190</v>
      </c>
      <c r="F329" s="65">
        <f>F330</f>
        <v>13036.6</v>
      </c>
      <c r="G329" s="65">
        <f t="shared" si="34"/>
        <v>11892.2</v>
      </c>
      <c r="H329" s="65">
        <f t="shared" si="34"/>
        <v>11847.7</v>
      </c>
    </row>
    <row r="330" spans="1:8" ht="49.5">
      <c r="A330" s="56" t="s">
        <v>447</v>
      </c>
      <c r="B330" s="56" t="s">
        <v>56</v>
      </c>
      <c r="C330" s="56" t="s">
        <v>193</v>
      </c>
      <c r="D330" s="38"/>
      <c r="E330" s="11" t="s">
        <v>192</v>
      </c>
      <c r="F330" s="65">
        <f>F331</f>
        <v>13036.6</v>
      </c>
      <c r="G330" s="65">
        <f>G331</f>
        <v>11892.2</v>
      </c>
      <c r="H330" s="65">
        <f>H331</f>
        <v>11847.7</v>
      </c>
    </row>
    <row r="331" spans="1:8" ht="33">
      <c r="A331" s="56" t="s">
        <v>447</v>
      </c>
      <c r="B331" s="56" t="s">
        <v>56</v>
      </c>
      <c r="C331" s="56" t="s">
        <v>193</v>
      </c>
      <c r="D331" s="17">
        <v>600</v>
      </c>
      <c r="E331" s="11" t="s">
        <v>131</v>
      </c>
      <c r="F331" s="65">
        <v>13036.6</v>
      </c>
      <c r="G331" s="65">
        <v>11892.2</v>
      </c>
      <c r="H331" s="65">
        <v>11847.7</v>
      </c>
    </row>
    <row r="332" spans="1:8" ht="12.75">
      <c r="A332" s="56" t="s">
        <v>447</v>
      </c>
      <c r="B332" s="56" t="s">
        <v>41</v>
      </c>
      <c r="C332" s="56"/>
      <c r="D332" s="38"/>
      <c r="E332" s="11" t="s">
        <v>32</v>
      </c>
      <c r="F332" s="65">
        <f>F333</f>
        <v>5308.900000000001</v>
      </c>
      <c r="G332" s="65">
        <f>G333</f>
        <v>4609.9</v>
      </c>
      <c r="H332" s="65">
        <f>H333</f>
        <v>4479.900000000001</v>
      </c>
    </row>
    <row r="333" spans="1:8" ht="49.5">
      <c r="A333" s="56" t="s">
        <v>447</v>
      </c>
      <c r="B333" s="56" t="s">
        <v>41</v>
      </c>
      <c r="C333" s="56" t="s">
        <v>125</v>
      </c>
      <c r="D333" s="38"/>
      <c r="E333" s="11" t="s">
        <v>123</v>
      </c>
      <c r="F333" s="65">
        <f>F337+F334</f>
        <v>5308.900000000001</v>
      </c>
      <c r="G333" s="65">
        <f>G337+G334</f>
        <v>4609.9</v>
      </c>
      <c r="H333" s="65">
        <f>H337+H334</f>
        <v>4479.900000000001</v>
      </c>
    </row>
    <row r="334" spans="1:8" ht="33">
      <c r="A334" s="13" t="s">
        <v>447</v>
      </c>
      <c r="B334" s="13" t="s">
        <v>41</v>
      </c>
      <c r="C334" s="13" t="s">
        <v>126</v>
      </c>
      <c r="D334" s="17"/>
      <c r="E334" s="11" t="s">
        <v>124</v>
      </c>
      <c r="F334" s="79">
        <f aca="true" t="shared" si="35" ref="F334:H335">F335</f>
        <v>205.3</v>
      </c>
      <c r="G334" s="65">
        <f t="shared" si="35"/>
        <v>0</v>
      </c>
      <c r="H334" s="65">
        <f t="shared" si="35"/>
        <v>0</v>
      </c>
    </row>
    <row r="335" spans="1:8" ht="33">
      <c r="A335" s="13" t="s">
        <v>447</v>
      </c>
      <c r="B335" s="13" t="s">
        <v>41</v>
      </c>
      <c r="C335" s="13" t="s">
        <v>499</v>
      </c>
      <c r="D335" s="17"/>
      <c r="E335" s="11" t="s">
        <v>500</v>
      </c>
      <c r="F335" s="79">
        <f t="shared" si="35"/>
        <v>205.3</v>
      </c>
      <c r="G335" s="65">
        <f t="shared" si="35"/>
        <v>0</v>
      </c>
      <c r="H335" s="65">
        <f t="shared" si="35"/>
        <v>0</v>
      </c>
    </row>
    <row r="336" spans="1:8" ht="33">
      <c r="A336" s="13" t="s">
        <v>447</v>
      </c>
      <c r="B336" s="13" t="s">
        <v>41</v>
      </c>
      <c r="C336" s="13" t="s">
        <v>499</v>
      </c>
      <c r="D336" s="17">
        <v>600</v>
      </c>
      <c r="E336" s="11" t="s">
        <v>131</v>
      </c>
      <c r="F336" s="79">
        <v>205.3</v>
      </c>
      <c r="G336" s="65">
        <v>0</v>
      </c>
      <c r="H336" s="65">
        <v>0</v>
      </c>
    </row>
    <row r="337" spans="1:8" ht="49.5">
      <c r="A337" s="56" t="s">
        <v>447</v>
      </c>
      <c r="B337" s="56" t="s">
        <v>41</v>
      </c>
      <c r="C337" s="56" t="s">
        <v>170</v>
      </c>
      <c r="D337" s="38"/>
      <c r="E337" s="11" t="s">
        <v>171</v>
      </c>
      <c r="F337" s="65">
        <f>F338+F340+F342+F344+F346+F348+F350+F352</f>
        <v>5103.6</v>
      </c>
      <c r="G337" s="65">
        <f>G338+G340+G342+G344+G346+G348+G350+G352</f>
        <v>4609.9</v>
      </c>
      <c r="H337" s="65">
        <f>H338+H340+H342+H344+H346+H348+H350+H352</f>
        <v>4479.900000000001</v>
      </c>
    </row>
    <row r="338" spans="1:8" ht="12.75">
      <c r="A338" s="56" t="s">
        <v>447</v>
      </c>
      <c r="B338" s="56" t="s">
        <v>41</v>
      </c>
      <c r="C338" s="10" t="s">
        <v>172</v>
      </c>
      <c r="D338" s="10"/>
      <c r="E338" s="73" t="s">
        <v>173</v>
      </c>
      <c r="F338" s="65">
        <f>F339</f>
        <v>39.6</v>
      </c>
      <c r="G338" s="65">
        <f>G339</f>
        <v>26.5</v>
      </c>
      <c r="H338" s="65">
        <f>H339</f>
        <v>25</v>
      </c>
    </row>
    <row r="339" spans="1:8" ht="12.75">
      <c r="A339" s="56" t="s">
        <v>447</v>
      </c>
      <c r="B339" s="56" t="s">
        <v>41</v>
      </c>
      <c r="C339" s="10" t="s">
        <v>172</v>
      </c>
      <c r="D339" s="17" t="s">
        <v>86</v>
      </c>
      <c r="E339" s="11" t="s">
        <v>87</v>
      </c>
      <c r="F339" s="65">
        <v>39.6</v>
      </c>
      <c r="G339" s="65">
        <v>26.5</v>
      </c>
      <c r="H339" s="65">
        <v>25</v>
      </c>
    </row>
    <row r="340" spans="1:8" ht="33">
      <c r="A340" s="56" t="s">
        <v>447</v>
      </c>
      <c r="B340" s="56" t="s">
        <v>41</v>
      </c>
      <c r="C340" s="10" t="s">
        <v>174</v>
      </c>
      <c r="D340" s="10"/>
      <c r="E340" s="73" t="s">
        <v>175</v>
      </c>
      <c r="F340" s="65">
        <f>F341</f>
        <v>13</v>
      </c>
      <c r="G340" s="65">
        <f>G341</f>
        <v>0</v>
      </c>
      <c r="H340" s="65">
        <f>H341</f>
        <v>0</v>
      </c>
    </row>
    <row r="341" spans="1:8" ht="33">
      <c r="A341" s="56" t="s">
        <v>447</v>
      </c>
      <c r="B341" s="56" t="s">
        <v>41</v>
      </c>
      <c r="C341" s="10" t="s">
        <v>174</v>
      </c>
      <c r="D341" s="104" t="s">
        <v>81</v>
      </c>
      <c r="E341" s="11" t="s">
        <v>82</v>
      </c>
      <c r="F341" s="65">
        <v>13</v>
      </c>
      <c r="G341" s="65">
        <v>0</v>
      </c>
      <c r="H341" s="65">
        <v>0</v>
      </c>
    </row>
    <row r="342" spans="1:8" ht="33">
      <c r="A342" s="56" t="s">
        <v>447</v>
      </c>
      <c r="B342" s="56" t="s">
        <v>41</v>
      </c>
      <c r="C342" s="10" t="s">
        <v>176</v>
      </c>
      <c r="D342" s="10"/>
      <c r="E342" s="73" t="s">
        <v>177</v>
      </c>
      <c r="F342" s="65">
        <f>F343</f>
        <v>62</v>
      </c>
      <c r="G342" s="65">
        <f>G343</f>
        <v>62</v>
      </c>
      <c r="H342" s="65">
        <f>H343</f>
        <v>62</v>
      </c>
    </row>
    <row r="343" spans="1:8" ht="33">
      <c r="A343" s="56" t="s">
        <v>447</v>
      </c>
      <c r="B343" s="56" t="s">
        <v>41</v>
      </c>
      <c r="C343" s="10" t="s">
        <v>176</v>
      </c>
      <c r="D343" s="104" t="s">
        <v>81</v>
      </c>
      <c r="E343" s="11" t="s">
        <v>82</v>
      </c>
      <c r="F343" s="65">
        <v>62</v>
      </c>
      <c r="G343" s="65">
        <v>62</v>
      </c>
      <c r="H343" s="65">
        <v>62</v>
      </c>
    </row>
    <row r="344" spans="1:8" ht="12.75">
      <c r="A344" s="56" t="s">
        <v>447</v>
      </c>
      <c r="B344" s="56" t="s">
        <v>41</v>
      </c>
      <c r="C344" s="10" t="s">
        <v>183</v>
      </c>
      <c r="D344" s="10"/>
      <c r="E344" s="73" t="s">
        <v>178</v>
      </c>
      <c r="F344" s="65">
        <f>F345</f>
        <v>4508.1</v>
      </c>
      <c r="G344" s="65">
        <f>G345</f>
        <v>4210.9</v>
      </c>
      <c r="H344" s="65">
        <f>H345</f>
        <v>4132.7</v>
      </c>
    </row>
    <row r="345" spans="1:8" ht="33">
      <c r="A345" s="56" t="s">
        <v>447</v>
      </c>
      <c r="B345" s="56" t="s">
        <v>41</v>
      </c>
      <c r="C345" s="10" t="s">
        <v>183</v>
      </c>
      <c r="D345" s="17">
        <v>600</v>
      </c>
      <c r="E345" s="11" t="s">
        <v>131</v>
      </c>
      <c r="F345" s="65">
        <v>4508.1</v>
      </c>
      <c r="G345" s="65">
        <v>4210.9</v>
      </c>
      <c r="H345" s="65">
        <v>4132.7</v>
      </c>
    </row>
    <row r="346" spans="1:8" ht="33">
      <c r="A346" s="56" t="s">
        <v>447</v>
      </c>
      <c r="B346" s="56" t="s">
        <v>41</v>
      </c>
      <c r="C346" s="10" t="s">
        <v>184</v>
      </c>
      <c r="D346" s="10"/>
      <c r="E346" s="73" t="s">
        <v>179</v>
      </c>
      <c r="F346" s="65">
        <f>F347</f>
        <v>230.9</v>
      </c>
      <c r="G346" s="65">
        <f>G347</f>
        <v>166</v>
      </c>
      <c r="H346" s="65">
        <f>H347</f>
        <v>134.6</v>
      </c>
    </row>
    <row r="347" spans="1:8" ht="33">
      <c r="A347" s="56" t="s">
        <v>447</v>
      </c>
      <c r="B347" s="56" t="s">
        <v>41</v>
      </c>
      <c r="C347" s="10" t="s">
        <v>184</v>
      </c>
      <c r="D347" s="17">
        <v>600</v>
      </c>
      <c r="E347" s="11" t="s">
        <v>131</v>
      </c>
      <c r="F347" s="65">
        <v>230.9</v>
      </c>
      <c r="G347" s="65">
        <v>166</v>
      </c>
      <c r="H347" s="65">
        <v>134.6</v>
      </c>
    </row>
    <row r="348" spans="1:8" ht="12.75">
      <c r="A348" s="56" t="s">
        <v>447</v>
      </c>
      <c r="B348" s="56" t="s">
        <v>41</v>
      </c>
      <c r="C348" s="10" t="s">
        <v>185</v>
      </c>
      <c r="D348" s="10"/>
      <c r="E348" s="73" t="s">
        <v>180</v>
      </c>
      <c r="F348" s="65">
        <f>F349</f>
        <v>56</v>
      </c>
      <c r="G348" s="65">
        <f>G349</f>
        <v>37.5</v>
      </c>
      <c r="H348" s="65">
        <f>H349</f>
        <v>32.6</v>
      </c>
    </row>
    <row r="349" spans="1:8" ht="33">
      <c r="A349" s="56" t="s">
        <v>447</v>
      </c>
      <c r="B349" s="56" t="s">
        <v>41</v>
      </c>
      <c r="C349" s="10" t="s">
        <v>185</v>
      </c>
      <c r="D349" s="17">
        <v>600</v>
      </c>
      <c r="E349" s="11" t="s">
        <v>131</v>
      </c>
      <c r="F349" s="65">
        <v>56</v>
      </c>
      <c r="G349" s="65">
        <v>37.5</v>
      </c>
      <c r="H349" s="65">
        <v>32.6</v>
      </c>
    </row>
    <row r="350" spans="1:8" ht="33">
      <c r="A350" s="56" t="s">
        <v>447</v>
      </c>
      <c r="B350" s="56" t="s">
        <v>41</v>
      </c>
      <c r="C350" s="10" t="s">
        <v>186</v>
      </c>
      <c r="D350" s="10"/>
      <c r="E350" s="73" t="s">
        <v>181</v>
      </c>
      <c r="F350" s="65">
        <f>F351</f>
        <v>35</v>
      </c>
      <c r="G350" s="65">
        <f>G351</f>
        <v>0</v>
      </c>
      <c r="H350" s="65">
        <f>H351</f>
        <v>0</v>
      </c>
    </row>
    <row r="351" spans="1:8" ht="33">
      <c r="A351" s="56" t="s">
        <v>447</v>
      </c>
      <c r="B351" s="56" t="s">
        <v>41</v>
      </c>
      <c r="C351" s="10" t="s">
        <v>186</v>
      </c>
      <c r="D351" s="17">
        <v>600</v>
      </c>
      <c r="E351" s="11" t="s">
        <v>131</v>
      </c>
      <c r="F351" s="65">
        <v>35</v>
      </c>
      <c r="G351" s="65">
        <v>0</v>
      </c>
      <c r="H351" s="65">
        <v>0</v>
      </c>
    </row>
    <row r="352" spans="1:8" ht="49.5">
      <c r="A352" s="56" t="s">
        <v>447</v>
      </c>
      <c r="B352" s="56" t="s">
        <v>41</v>
      </c>
      <c r="C352" s="10" t="s">
        <v>187</v>
      </c>
      <c r="D352" s="10"/>
      <c r="E352" s="73" t="s">
        <v>182</v>
      </c>
      <c r="F352" s="65">
        <f>F353</f>
        <v>159</v>
      </c>
      <c r="G352" s="65">
        <f>G353</f>
        <v>107</v>
      </c>
      <c r="H352" s="65">
        <f>H353</f>
        <v>93</v>
      </c>
    </row>
    <row r="353" spans="1:8" ht="33">
      <c r="A353" s="56" t="s">
        <v>447</v>
      </c>
      <c r="B353" s="56" t="s">
        <v>41</v>
      </c>
      <c r="C353" s="10" t="s">
        <v>187</v>
      </c>
      <c r="D353" s="17">
        <v>600</v>
      </c>
      <c r="E353" s="11" t="s">
        <v>131</v>
      </c>
      <c r="F353" s="65">
        <v>159</v>
      </c>
      <c r="G353" s="65">
        <v>107</v>
      </c>
      <c r="H353" s="65">
        <v>93</v>
      </c>
    </row>
    <row r="354" spans="1:8" ht="12.75">
      <c r="A354" s="56" t="s">
        <v>447</v>
      </c>
      <c r="B354" s="56" t="s">
        <v>42</v>
      </c>
      <c r="C354" s="56"/>
      <c r="D354" s="38"/>
      <c r="E354" s="39" t="s">
        <v>34</v>
      </c>
      <c r="F354" s="65">
        <f>F355</f>
        <v>4604.9</v>
      </c>
      <c r="G354" s="65">
        <f>G355</f>
        <v>1947.8</v>
      </c>
      <c r="H354" s="65">
        <f>H355</f>
        <v>1798.2</v>
      </c>
    </row>
    <row r="355" spans="1:8" ht="12.75">
      <c r="A355" s="56" t="s">
        <v>447</v>
      </c>
      <c r="B355" s="56" t="s">
        <v>43</v>
      </c>
      <c r="C355" s="56"/>
      <c r="D355" s="38"/>
      <c r="E355" s="11" t="s">
        <v>37</v>
      </c>
      <c r="F355" s="65">
        <f>F356</f>
        <v>4604.9</v>
      </c>
      <c r="G355" s="65">
        <f aca="true" t="shared" si="36" ref="G355:H358">G356</f>
        <v>1947.8</v>
      </c>
      <c r="H355" s="65">
        <f t="shared" si="36"/>
        <v>1798.2</v>
      </c>
    </row>
    <row r="356" spans="1:8" ht="66">
      <c r="A356" s="56" t="s">
        <v>447</v>
      </c>
      <c r="B356" s="56" t="s">
        <v>43</v>
      </c>
      <c r="C356" s="10" t="s">
        <v>221</v>
      </c>
      <c r="D356" s="17"/>
      <c r="E356" s="11" t="s">
        <v>219</v>
      </c>
      <c r="F356" s="65">
        <f>F357</f>
        <v>4604.9</v>
      </c>
      <c r="G356" s="65">
        <f t="shared" si="36"/>
        <v>1947.8</v>
      </c>
      <c r="H356" s="65">
        <f t="shared" si="36"/>
        <v>1798.2</v>
      </c>
    </row>
    <row r="357" spans="1:8" ht="33">
      <c r="A357" s="56" t="s">
        <v>447</v>
      </c>
      <c r="B357" s="56" t="s">
        <v>43</v>
      </c>
      <c r="C357" s="10" t="s">
        <v>309</v>
      </c>
      <c r="D357" s="17"/>
      <c r="E357" s="11" t="s">
        <v>308</v>
      </c>
      <c r="F357" s="65">
        <f>F358+F360+F362</f>
        <v>4604.9</v>
      </c>
      <c r="G357" s="65">
        <f>G358+G360+G362</f>
        <v>1947.8</v>
      </c>
      <c r="H357" s="65">
        <f>H358+H360+H362</f>
        <v>1798.2</v>
      </c>
    </row>
    <row r="358" spans="1:8" ht="33">
      <c r="A358" s="56" t="s">
        <v>447</v>
      </c>
      <c r="B358" s="56" t="s">
        <v>43</v>
      </c>
      <c r="C358" s="10" t="s">
        <v>310</v>
      </c>
      <c r="D358" s="17"/>
      <c r="E358" s="11" t="s">
        <v>311</v>
      </c>
      <c r="F358" s="65">
        <f>F359</f>
        <v>1798.2</v>
      </c>
      <c r="G358" s="65">
        <f t="shared" si="36"/>
        <v>1947.8</v>
      </c>
      <c r="H358" s="65">
        <f t="shared" si="36"/>
        <v>1798.2</v>
      </c>
    </row>
    <row r="359" spans="1:8" ht="12.75">
      <c r="A359" s="56" t="s">
        <v>447</v>
      </c>
      <c r="B359" s="56" t="s">
        <v>43</v>
      </c>
      <c r="C359" s="10" t="s">
        <v>310</v>
      </c>
      <c r="D359" s="17" t="s">
        <v>86</v>
      </c>
      <c r="E359" s="11" t="s">
        <v>87</v>
      </c>
      <c r="F359" s="65">
        <v>1798.2</v>
      </c>
      <c r="G359" s="65">
        <v>1947.8</v>
      </c>
      <c r="H359" s="65">
        <v>1798.2</v>
      </c>
    </row>
    <row r="360" spans="1:8" ht="49.5">
      <c r="A360" s="56" t="s">
        <v>447</v>
      </c>
      <c r="B360" s="56" t="s">
        <v>43</v>
      </c>
      <c r="C360" s="10" t="s">
        <v>482</v>
      </c>
      <c r="D360" s="17"/>
      <c r="E360" s="11" t="s">
        <v>483</v>
      </c>
      <c r="F360" s="65">
        <f>F361</f>
        <v>1189.6000000000001</v>
      </c>
      <c r="G360" s="65">
        <f>G361</f>
        <v>0</v>
      </c>
      <c r="H360" s="65">
        <f>H361</f>
        <v>0</v>
      </c>
    </row>
    <row r="361" spans="1:8" ht="12.75">
      <c r="A361" s="56" t="s">
        <v>447</v>
      </c>
      <c r="B361" s="56" t="s">
        <v>43</v>
      </c>
      <c r="C361" s="10" t="s">
        <v>482</v>
      </c>
      <c r="D361" s="17" t="s">
        <v>86</v>
      </c>
      <c r="E361" s="11" t="s">
        <v>87</v>
      </c>
      <c r="F361" s="65">
        <f>1047.7+141.9</f>
        <v>1189.6000000000001</v>
      </c>
      <c r="G361" s="65">
        <v>0</v>
      </c>
      <c r="H361" s="65">
        <v>0</v>
      </c>
    </row>
    <row r="362" spans="1:8" ht="49.5">
      <c r="A362" s="56" t="s">
        <v>447</v>
      </c>
      <c r="B362" s="56" t="s">
        <v>43</v>
      </c>
      <c r="C362" s="10" t="s">
        <v>505</v>
      </c>
      <c r="D362" s="17"/>
      <c r="E362" s="11" t="s">
        <v>506</v>
      </c>
      <c r="F362" s="65">
        <f>F363</f>
        <v>1617.1</v>
      </c>
      <c r="G362" s="65">
        <f>G363</f>
        <v>0</v>
      </c>
      <c r="H362" s="65">
        <f>H363</f>
        <v>0</v>
      </c>
    </row>
    <row r="363" spans="1:8" ht="12.75">
      <c r="A363" s="56" t="s">
        <v>447</v>
      </c>
      <c r="B363" s="56" t="s">
        <v>43</v>
      </c>
      <c r="C363" s="10" t="s">
        <v>505</v>
      </c>
      <c r="D363" s="17" t="s">
        <v>86</v>
      </c>
      <c r="E363" s="11" t="s">
        <v>87</v>
      </c>
      <c r="F363" s="65">
        <f>1168.8+448.3</f>
        <v>1617.1</v>
      </c>
      <c r="G363" s="65">
        <v>0</v>
      </c>
      <c r="H363" s="65">
        <v>0</v>
      </c>
    </row>
    <row r="364" spans="1:8" ht="12.75">
      <c r="A364" s="56" t="s">
        <v>447</v>
      </c>
      <c r="B364" s="56" t="s">
        <v>68</v>
      </c>
      <c r="C364" s="56"/>
      <c r="D364" s="38"/>
      <c r="E364" s="11" t="s">
        <v>33</v>
      </c>
      <c r="F364" s="65">
        <f>F365+F380</f>
        <v>13119.500000000002</v>
      </c>
      <c r="G364" s="65">
        <f>G365+G380</f>
        <v>11059.4</v>
      </c>
      <c r="H364" s="65">
        <f>H365+H380</f>
        <v>10529.4</v>
      </c>
    </row>
    <row r="365" spans="1:8" ht="12.75">
      <c r="A365" s="56" t="s">
        <v>447</v>
      </c>
      <c r="B365" s="56" t="s">
        <v>194</v>
      </c>
      <c r="C365" s="56"/>
      <c r="D365" s="38"/>
      <c r="E365" s="27" t="s">
        <v>69</v>
      </c>
      <c r="F365" s="65">
        <f>F366+F377</f>
        <v>10768.900000000001</v>
      </c>
      <c r="G365" s="123">
        <f aca="true" t="shared" si="37" ref="G365:H365">G366+G377</f>
        <v>8815</v>
      </c>
      <c r="H365" s="123">
        <f t="shared" si="37"/>
        <v>8312.9</v>
      </c>
    </row>
    <row r="366" spans="1:8" ht="49.5">
      <c r="A366" s="56" t="s">
        <v>447</v>
      </c>
      <c r="B366" s="56" t="s">
        <v>194</v>
      </c>
      <c r="C366" s="56" t="s">
        <v>189</v>
      </c>
      <c r="D366" s="38"/>
      <c r="E366" s="11" t="s">
        <v>188</v>
      </c>
      <c r="F366" s="65">
        <f aca="true" t="shared" si="38" ref="F366:H366">F367</f>
        <v>10718.900000000001</v>
      </c>
      <c r="G366" s="65">
        <f t="shared" si="38"/>
        <v>8815</v>
      </c>
      <c r="H366" s="65">
        <f t="shared" si="38"/>
        <v>8312.9</v>
      </c>
    </row>
    <row r="367" spans="1:8" ht="33">
      <c r="A367" s="56" t="s">
        <v>447</v>
      </c>
      <c r="B367" s="56" t="s">
        <v>194</v>
      </c>
      <c r="C367" s="56" t="s">
        <v>191</v>
      </c>
      <c r="D367" s="38"/>
      <c r="E367" s="11" t="s">
        <v>190</v>
      </c>
      <c r="F367" s="65">
        <f>F368+F373+F375</f>
        <v>10718.900000000001</v>
      </c>
      <c r="G367" s="65">
        <f>G368+G373+G375</f>
        <v>8815</v>
      </c>
      <c r="H367" s="65">
        <f>H368+H373+H375</f>
        <v>8312.9</v>
      </c>
    </row>
    <row r="368" spans="1:8" ht="33">
      <c r="A368" s="56" t="s">
        <v>447</v>
      </c>
      <c r="B368" s="56" t="s">
        <v>194</v>
      </c>
      <c r="C368" s="56" t="s">
        <v>198</v>
      </c>
      <c r="D368" s="38"/>
      <c r="E368" s="11" t="s">
        <v>195</v>
      </c>
      <c r="F368" s="65">
        <f>F370+F371+F369+F372</f>
        <v>1190.7</v>
      </c>
      <c r="G368" s="65">
        <f>G370+G371+G369+G372</f>
        <v>798</v>
      </c>
      <c r="H368" s="65">
        <f>H370+H371+H369+H372</f>
        <v>694.5</v>
      </c>
    </row>
    <row r="369" spans="1:8" ht="66">
      <c r="A369" s="56" t="s">
        <v>447</v>
      </c>
      <c r="B369" s="56" t="s">
        <v>194</v>
      </c>
      <c r="C369" s="56" t="s">
        <v>198</v>
      </c>
      <c r="D369" s="104" t="s">
        <v>80</v>
      </c>
      <c r="E369" s="11" t="s">
        <v>426</v>
      </c>
      <c r="F369" s="65">
        <v>387</v>
      </c>
      <c r="G369" s="65">
        <v>0</v>
      </c>
      <c r="H369" s="65">
        <v>0</v>
      </c>
    </row>
    <row r="370" spans="1:8" ht="33">
      <c r="A370" s="56" t="s">
        <v>447</v>
      </c>
      <c r="B370" s="56" t="s">
        <v>194</v>
      </c>
      <c r="C370" s="56" t="s">
        <v>198</v>
      </c>
      <c r="D370" s="104" t="s">
        <v>81</v>
      </c>
      <c r="E370" s="11" t="s">
        <v>82</v>
      </c>
      <c r="F370" s="65">
        <f>915.2-452.5</f>
        <v>462.70000000000005</v>
      </c>
      <c r="G370" s="65">
        <v>798</v>
      </c>
      <c r="H370" s="65">
        <v>694.5</v>
      </c>
    </row>
    <row r="371" spans="1:8" ht="33">
      <c r="A371" s="56" t="s">
        <v>447</v>
      </c>
      <c r="B371" s="56" t="s">
        <v>194</v>
      </c>
      <c r="C371" s="56" t="s">
        <v>198</v>
      </c>
      <c r="D371" s="17">
        <v>600</v>
      </c>
      <c r="E371" s="11" t="s">
        <v>131</v>
      </c>
      <c r="F371" s="65">
        <v>275.5</v>
      </c>
      <c r="G371" s="65">
        <v>0</v>
      </c>
      <c r="H371" s="65">
        <v>0</v>
      </c>
    </row>
    <row r="372" spans="1:8" ht="33">
      <c r="A372" s="56" t="s">
        <v>447</v>
      </c>
      <c r="B372" s="56" t="s">
        <v>194</v>
      </c>
      <c r="C372" s="56" t="s">
        <v>198</v>
      </c>
      <c r="D372" s="104" t="s">
        <v>83</v>
      </c>
      <c r="E372" s="11" t="s">
        <v>84</v>
      </c>
      <c r="F372" s="65">
        <v>65.5</v>
      </c>
      <c r="G372" s="65">
        <v>0</v>
      </c>
      <c r="H372" s="65">
        <v>0</v>
      </c>
    </row>
    <row r="373" spans="1:8" ht="49.5">
      <c r="A373" s="56" t="s">
        <v>447</v>
      </c>
      <c r="B373" s="56" t="s">
        <v>194</v>
      </c>
      <c r="C373" s="56" t="s">
        <v>199</v>
      </c>
      <c r="D373" s="38"/>
      <c r="E373" s="11" t="s">
        <v>196</v>
      </c>
      <c r="F373" s="65">
        <f>F374</f>
        <v>9147.1</v>
      </c>
      <c r="G373" s="65">
        <f>G374</f>
        <v>7738.1</v>
      </c>
      <c r="H373" s="65">
        <f>H374</f>
        <v>7366.5</v>
      </c>
    </row>
    <row r="374" spans="1:8" ht="33">
      <c r="A374" s="56" t="s">
        <v>447</v>
      </c>
      <c r="B374" s="56" t="s">
        <v>194</v>
      </c>
      <c r="C374" s="56" t="s">
        <v>199</v>
      </c>
      <c r="D374" s="17">
        <v>600</v>
      </c>
      <c r="E374" s="11" t="s">
        <v>131</v>
      </c>
      <c r="F374" s="65">
        <v>9147.1</v>
      </c>
      <c r="G374" s="65">
        <v>7738.1</v>
      </c>
      <c r="H374" s="65">
        <v>7366.5</v>
      </c>
    </row>
    <row r="375" spans="1:8" ht="49.5">
      <c r="A375" s="56" t="s">
        <v>447</v>
      </c>
      <c r="B375" s="56" t="s">
        <v>194</v>
      </c>
      <c r="C375" s="56" t="s">
        <v>200</v>
      </c>
      <c r="D375" s="38"/>
      <c r="E375" s="11" t="s">
        <v>197</v>
      </c>
      <c r="F375" s="65">
        <f>F376</f>
        <v>381.1</v>
      </c>
      <c r="G375" s="65">
        <f>G376</f>
        <v>278.9</v>
      </c>
      <c r="H375" s="65">
        <f>H376</f>
        <v>251.9</v>
      </c>
    </row>
    <row r="376" spans="1:8" ht="33">
      <c r="A376" s="56" t="s">
        <v>447</v>
      </c>
      <c r="B376" s="56" t="s">
        <v>194</v>
      </c>
      <c r="C376" s="56" t="s">
        <v>200</v>
      </c>
      <c r="D376" s="17">
        <v>600</v>
      </c>
      <c r="E376" s="11" t="s">
        <v>131</v>
      </c>
      <c r="F376" s="65">
        <v>381.1</v>
      </c>
      <c r="G376" s="65">
        <v>278.9</v>
      </c>
      <c r="H376" s="65">
        <v>251.9</v>
      </c>
    </row>
    <row r="377" spans="1:8" ht="33">
      <c r="A377" s="124" t="s">
        <v>447</v>
      </c>
      <c r="B377" s="124" t="s">
        <v>194</v>
      </c>
      <c r="C377" s="10" t="s">
        <v>358</v>
      </c>
      <c r="D377" s="33"/>
      <c r="E377" s="11" t="s">
        <v>354</v>
      </c>
      <c r="F377" s="123">
        <f>F378</f>
        <v>50</v>
      </c>
      <c r="G377" s="123">
        <f aca="true" t="shared" si="39" ref="G377:H378">G378</f>
        <v>0</v>
      </c>
      <c r="H377" s="123">
        <f t="shared" si="39"/>
        <v>0</v>
      </c>
    </row>
    <row r="378" spans="1:8" ht="49.5">
      <c r="A378" s="124" t="s">
        <v>447</v>
      </c>
      <c r="B378" s="124" t="s">
        <v>194</v>
      </c>
      <c r="C378" s="11">
        <v>9977888</v>
      </c>
      <c r="D378" s="11"/>
      <c r="E378" s="11" t="s">
        <v>529</v>
      </c>
      <c r="F378" s="123">
        <f>F379</f>
        <v>50</v>
      </c>
      <c r="G378" s="123">
        <f t="shared" si="39"/>
        <v>0</v>
      </c>
      <c r="H378" s="123">
        <f t="shared" si="39"/>
        <v>0</v>
      </c>
    </row>
    <row r="379" spans="1:8" ht="33">
      <c r="A379" s="124" t="s">
        <v>447</v>
      </c>
      <c r="B379" s="124" t="s">
        <v>194</v>
      </c>
      <c r="C379" s="11">
        <v>9977888</v>
      </c>
      <c r="D379" s="33" t="s">
        <v>81</v>
      </c>
      <c r="E379" s="11" t="s">
        <v>82</v>
      </c>
      <c r="F379" s="123">
        <v>50</v>
      </c>
      <c r="G379" s="123">
        <v>0</v>
      </c>
      <c r="H379" s="123">
        <v>0</v>
      </c>
    </row>
    <row r="380" spans="1:8" ht="12.75">
      <c r="A380" s="56" t="s">
        <v>447</v>
      </c>
      <c r="B380" s="56" t="s">
        <v>201</v>
      </c>
      <c r="C380" s="56"/>
      <c r="D380" s="38"/>
      <c r="E380" s="39" t="s">
        <v>420</v>
      </c>
      <c r="F380" s="65">
        <f aca="true" t="shared" si="40" ref="F380:H382">F381</f>
        <v>2350.6000000000004</v>
      </c>
      <c r="G380" s="65">
        <f t="shared" si="40"/>
        <v>2244.4</v>
      </c>
      <c r="H380" s="65">
        <f t="shared" si="40"/>
        <v>2216.5000000000005</v>
      </c>
    </row>
    <row r="381" spans="1:8" ht="49.5">
      <c r="A381" s="56" t="s">
        <v>447</v>
      </c>
      <c r="B381" s="56" t="s">
        <v>201</v>
      </c>
      <c r="C381" s="56" t="s">
        <v>189</v>
      </c>
      <c r="D381" s="38"/>
      <c r="E381" s="11" t="s">
        <v>188</v>
      </c>
      <c r="F381" s="65">
        <f t="shared" si="40"/>
        <v>2350.6000000000004</v>
      </c>
      <c r="G381" s="65">
        <f t="shared" si="40"/>
        <v>2244.4</v>
      </c>
      <c r="H381" s="65">
        <f t="shared" si="40"/>
        <v>2216.5000000000005</v>
      </c>
    </row>
    <row r="382" spans="1:8" ht="12.75">
      <c r="A382" s="56" t="s">
        <v>447</v>
      </c>
      <c r="B382" s="56" t="s">
        <v>201</v>
      </c>
      <c r="C382" s="10" t="s">
        <v>202</v>
      </c>
      <c r="D382" s="10"/>
      <c r="E382" s="73" t="s">
        <v>423</v>
      </c>
      <c r="F382" s="65">
        <f t="shared" si="40"/>
        <v>2350.6000000000004</v>
      </c>
      <c r="G382" s="65">
        <f t="shared" si="40"/>
        <v>2244.4</v>
      </c>
      <c r="H382" s="65">
        <f t="shared" si="40"/>
        <v>2216.5000000000005</v>
      </c>
    </row>
    <row r="383" spans="1:8" ht="66">
      <c r="A383" s="56" t="s">
        <v>447</v>
      </c>
      <c r="B383" s="56" t="s">
        <v>201</v>
      </c>
      <c r="C383" s="56" t="s">
        <v>203</v>
      </c>
      <c r="D383" s="38"/>
      <c r="E383" s="11" t="s">
        <v>88</v>
      </c>
      <c r="F383" s="65">
        <f>F384+F385+F386</f>
        <v>2350.6000000000004</v>
      </c>
      <c r="G383" s="65">
        <f>G384+G385+G386</f>
        <v>2244.4</v>
      </c>
      <c r="H383" s="65">
        <f>H384+H385+H386</f>
        <v>2216.5000000000005</v>
      </c>
    </row>
    <row r="384" spans="1:8" ht="66">
      <c r="A384" s="56" t="s">
        <v>447</v>
      </c>
      <c r="B384" s="56" t="s">
        <v>201</v>
      </c>
      <c r="C384" s="56" t="s">
        <v>203</v>
      </c>
      <c r="D384" s="104" t="s">
        <v>80</v>
      </c>
      <c r="E384" s="11" t="s">
        <v>426</v>
      </c>
      <c r="F384" s="65">
        <v>2029.4</v>
      </c>
      <c r="G384" s="65">
        <v>2029.4</v>
      </c>
      <c r="H384" s="65">
        <v>2029.4</v>
      </c>
    </row>
    <row r="385" spans="1:8" ht="33">
      <c r="A385" s="56" t="s">
        <v>447</v>
      </c>
      <c r="B385" s="33" t="s">
        <v>201</v>
      </c>
      <c r="C385" s="56" t="s">
        <v>203</v>
      </c>
      <c r="D385" s="104" t="s">
        <v>81</v>
      </c>
      <c r="E385" s="11" t="s">
        <v>82</v>
      </c>
      <c r="F385" s="65">
        <v>320.9</v>
      </c>
      <c r="G385" s="65">
        <v>214.7</v>
      </c>
      <c r="H385" s="65">
        <v>186.8</v>
      </c>
    </row>
    <row r="386" spans="1:8" ht="33">
      <c r="A386" s="56" t="s">
        <v>447</v>
      </c>
      <c r="B386" s="33" t="s">
        <v>201</v>
      </c>
      <c r="C386" s="56" t="s">
        <v>203</v>
      </c>
      <c r="D386" s="104" t="s">
        <v>83</v>
      </c>
      <c r="E386" s="11" t="s">
        <v>84</v>
      </c>
      <c r="F386" s="65">
        <v>0.3</v>
      </c>
      <c r="G386" s="65">
        <v>0.3</v>
      </c>
      <c r="H386" s="65">
        <v>0.3</v>
      </c>
    </row>
    <row r="387" spans="1:8" ht="33">
      <c r="A387" s="34" t="s">
        <v>457</v>
      </c>
      <c r="B387" s="56"/>
      <c r="C387" s="34"/>
      <c r="D387" s="34"/>
      <c r="E387" s="35" t="s">
        <v>458</v>
      </c>
      <c r="F387" s="66">
        <f>F388+F455</f>
        <v>420654.1</v>
      </c>
      <c r="G387" s="66">
        <f>G388+G455</f>
        <v>381280.6</v>
      </c>
      <c r="H387" s="66">
        <f>H388+H455</f>
        <v>376535.3</v>
      </c>
    </row>
    <row r="388" spans="1:8" ht="12.75">
      <c r="A388" s="56" t="s">
        <v>457</v>
      </c>
      <c r="B388" s="56" t="s">
        <v>40</v>
      </c>
      <c r="C388" s="56"/>
      <c r="D388" s="38"/>
      <c r="E388" s="11" t="s">
        <v>31</v>
      </c>
      <c r="F388" s="65">
        <f>F389+F409+F442+F434</f>
        <v>415189.8</v>
      </c>
      <c r="G388" s="65">
        <f>G389+G409+G442+G434</f>
        <v>375931</v>
      </c>
      <c r="H388" s="65">
        <f>H389+H409+H442+H434</f>
        <v>371185.7</v>
      </c>
    </row>
    <row r="389" spans="1:8" ht="12.75">
      <c r="A389" s="56" t="s">
        <v>457</v>
      </c>
      <c r="B389" s="56" t="s">
        <v>55</v>
      </c>
      <c r="C389" s="56"/>
      <c r="D389" s="38"/>
      <c r="E389" s="11" t="s">
        <v>459</v>
      </c>
      <c r="F389" s="65">
        <f>F390+F406</f>
        <v>156124.5</v>
      </c>
      <c r="G389" s="123">
        <f aca="true" t="shared" si="41" ref="G389:H389">G390+G406</f>
        <v>150895.1</v>
      </c>
      <c r="H389" s="123">
        <f t="shared" si="41"/>
        <v>148357.9</v>
      </c>
    </row>
    <row r="390" spans="1:8" ht="49.5">
      <c r="A390" s="56" t="s">
        <v>457</v>
      </c>
      <c r="B390" s="56" t="s">
        <v>55</v>
      </c>
      <c r="C390" s="56" t="s">
        <v>125</v>
      </c>
      <c r="D390" s="38"/>
      <c r="E390" s="11" t="s">
        <v>123</v>
      </c>
      <c r="F390" s="65">
        <f aca="true" t="shared" si="42" ref="F390:H390">F391</f>
        <v>156049.5</v>
      </c>
      <c r="G390" s="65">
        <f t="shared" si="42"/>
        <v>150895.1</v>
      </c>
      <c r="H390" s="65">
        <f t="shared" si="42"/>
        <v>148357.9</v>
      </c>
    </row>
    <row r="391" spans="1:8" ht="33">
      <c r="A391" s="56" t="s">
        <v>457</v>
      </c>
      <c r="B391" s="56" t="s">
        <v>55</v>
      </c>
      <c r="C391" s="56" t="s">
        <v>126</v>
      </c>
      <c r="D391" s="38"/>
      <c r="E391" s="11" t="s">
        <v>124</v>
      </c>
      <c r="F391" s="65">
        <f>F392+F394+F396+F404+F398+F402+F400</f>
        <v>156049.5</v>
      </c>
      <c r="G391" s="195">
        <f aca="true" t="shared" si="43" ref="G391:H391">G392+G394+G396+G404+G398+G402+G400</f>
        <v>150895.1</v>
      </c>
      <c r="H391" s="195">
        <f t="shared" si="43"/>
        <v>148357.9</v>
      </c>
    </row>
    <row r="392" spans="1:8" ht="49.5">
      <c r="A392" s="56" t="s">
        <v>457</v>
      </c>
      <c r="B392" s="56" t="s">
        <v>55</v>
      </c>
      <c r="C392" s="10" t="s">
        <v>127</v>
      </c>
      <c r="D392" s="10"/>
      <c r="E392" s="73" t="s">
        <v>128</v>
      </c>
      <c r="F392" s="65">
        <f>F393</f>
        <v>66957.8</v>
      </c>
      <c r="G392" s="65">
        <f>G393</f>
        <v>65973.1</v>
      </c>
      <c r="H392" s="65">
        <f>H393</f>
        <v>63435.9</v>
      </c>
    </row>
    <row r="393" spans="1:8" ht="33">
      <c r="A393" s="56" t="s">
        <v>457</v>
      </c>
      <c r="B393" s="56" t="s">
        <v>55</v>
      </c>
      <c r="C393" s="10" t="s">
        <v>127</v>
      </c>
      <c r="D393" s="17">
        <v>600</v>
      </c>
      <c r="E393" s="11" t="s">
        <v>131</v>
      </c>
      <c r="F393" s="65">
        <f>75437.2-577.5-7586.4-315.5</f>
        <v>66957.8</v>
      </c>
      <c r="G393" s="65">
        <v>65973.1</v>
      </c>
      <c r="H393" s="65">
        <v>63435.9</v>
      </c>
    </row>
    <row r="394" spans="1:8" ht="33">
      <c r="A394" s="56" t="s">
        <v>457</v>
      </c>
      <c r="B394" s="56" t="s">
        <v>55</v>
      </c>
      <c r="C394" s="10" t="s">
        <v>380</v>
      </c>
      <c r="D394" s="10"/>
      <c r="E394" s="73" t="s">
        <v>132</v>
      </c>
      <c r="F394" s="65">
        <f>F395</f>
        <v>2100.9</v>
      </c>
      <c r="G394" s="65">
        <f>G395</f>
        <v>0</v>
      </c>
      <c r="H394" s="65">
        <f>H395</f>
        <v>0</v>
      </c>
    </row>
    <row r="395" spans="1:8" ht="33">
      <c r="A395" s="56" t="s">
        <v>457</v>
      </c>
      <c r="B395" s="56" t="s">
        <v>55</v>
      </c>
      <c r="C395" s="10" t="s">
        <v>380</v>
      </c>
      <c r="D395" s="17">
        <v>600</v>
      </c>
      <c r="E395" s="11" t="s">
        <v>131</v>
      </c>
      <c r="F395" s="65">
        <f>1365.4+420+315.5</f>
        <v>2100.9</v>
      </c>
      <c r="G395" s="65">
        <v>0</v>
      </c>
      <c r="H395" s="65">
        <v>0</v>
      </c>
    </row>
    <row r="396" spans="1:8" ht="33">
      <c r="A396" s="56" t="s">
        <v>457</v>
      </c>
      <c r="B396" s="56" t="s">
        <v>55</v>
      </c>
      <c r="C396" s="10" t="s">
        <v>381</v>
      </c>
      <c r="D396" s="10"/>
      <c r="E396" s="73" t="s">
        <v>133</v>
      </c>
      <c r="F396" s="65">
        <f>F397</f>
        <v>235.8</v>
      </c>
      <c r="G396" s="65">
        <f>G397</f>
        <v>0</v>
      </c>
      <c r="H396" s="65">
        <f>H397</f>
        <v>0</v>
      </c>
    </row>
    <row r="397" spans="1:8" ht="33">
      <c r="A397" s="56" t="s">
        <v>457</v>
      </c>
      <c r="B397" s="13" t="s">
        <v>55</v>
      </c>
      <c r="C397" s="10" t="s">
        <v>381</v>
      </c>
      <c r="D397" s="17">
        <v>600</v>
      </c>
      <c r="E397" s="11" t="s">
        <v>131</v>
      </c>
      <c r="F397" s="65">
        <v>235.8</v>
      </c>
      <c r="G397" s="65">
        <v>0</v>
      </c>
      <c r="H397" s="65">
        <v>0</v>
      </c>
    </row>
    <row r="398" spans="1:8" ht="49.5">
      <c r="A398" s="13" t="s">
        <v>457</v>
      </c>
      <c r="B398" s="13" t="s">
        <v>55</v>
      </c>
      <c r="C398" s="10" t="s">
        <v>382</v>
      </c>
      <c r="D398" s="10"/>
      <c r="E398" s="73" t="s">
        <v>142</v>
      </c>
      <c r="F398" s="65">
        <f>F399</f>
        <v>1037.1</v>
      </c>
      <c r="G398" s="65">
        <f>G399</f>
        <v>0</v>
      </c>
      <c r="H398" s="65">
        <f>H399</f>
        <v>0</v>
      </c>
    </row>
    <row r="399" spans="1:8" ht="33">
      <c r="A399" s="13" t="s">
        <v>457</v>
      </c>
      <c r="B399" s="13" t="s">
        <v>55</v>
      </c>
      <c r="C399" s="10" t="s">
        <v>382</v>
      </c>
      <c r="D399" s="17">
        <v>600</v>
      </c>
      <c r="E399" s="11" t="s">
        <v>131</v>
      </c>
      <c r="F399" s="65">
        <v>1037.1</v>
      </c>
      <c r="G399" s="65">
        <v>0</v>
      </c>
      <c r="H399" s="65">
        <v>0</v>
      </c>
    </row>
    <row r="400" spans="1:9" ht="66">
      <c r="A400" s="13" t="s">
        <v>457</v>
      </c>
      <c r="B400" s="13" t="s">
        <v>55</v>
      </c>
      <c r="C400" s="10" t="s">
        <v>777</v>
      </c>
      <c r="D400" s="196"/>
      <c r="E400" s="11" t="s">
        <v>778</v>
      </c>
      <c r="F400" s="195">
        <f>F401</f>
        <v>194.5</v>
      </c>
      <c r="G400" s="195">
        <f aca="true" t="shared" si="44" ref="G400:H400">G401</f>
        <v>0</v>
      </c>
      <c r="H400" s="195">
        <f t="shared" si="44"/>
        <v>0</v>
      </c>
      <c r="I400" s="119"/>
    </row>
    <row r="401" spans="1:9" ht="33">
      <c r="A401" s="13" t="s">
        <v>457</v>
      </c>
      <c r="B401" s="13" t="s">
        <v>55</v>
      </c>
      <c r="C401" s="10" t="s">
        <v>777</v>
      </c>
      <c r="D401" s="196">
        <v>600</v>
      </c>
      <c r="E401" s="11" t="s">
        <v>131</v>
      </c>
      <c r="F401" s="195">
        <v>194.5</v>
      </c>
      <c r="G401" s="195">
        <v>0</v>
      </c>
      <c r="H401" s="195">
        <v>0</v>
      </c>
      <c r="I401" s="119"/>
    </row>
    <row r="402" spans="1:9" ht="49.5">
      <c r="A402" s="13" t="s">
        <v>457</v>
      </c>
      <c r="B402" s="13" t="s">
        <v>55</v>
      </c>
      <c r="C402" s="10" t="s">
        <v>519</v>
      </c>
      <c r="D402" s="17"/>
      <c r="E402" s="11" t="s">
        <v>520</v>
      </c>
      <c r="F402" s="65">
        <f>F403</f>
        <v>601.4</v>
      </c>
      <c r="G402" s="65">
        <f>G403</f>
        <v>0</v>
      </c>
      <c r="H402" s="65">
        <f>H403</f>
        <v>0</v>
      </c>
      <c r="I402" s="119"/>
    </row>
    <row r="403" spans="1:8" ht="33">
      <c r="A403" s="13" t="s">
        <v>457</v>
      </c>
      <c r="B403" s="13" t="s">
        <v>55</v>
      </c>
      <c r="C403" s="10" t="s">
        <v>519</v>
      </c>
      <c r="D403" s="17">
        <v>600</v>
      </c>
      <c r="E403" s="11" t="s">
        <v>131</v>
      </c>
      <c r="F403" s="65">
        <v>601.4</v>
      </c>
      <c r="G403" s="65">
        <v>0</v>
      </c>
      <c r="H403" s="65">
        <v>0</v>
      </c>
    </row>
    <row r="404" spans="1:8" ht="66">
      <c r="A404" s="13" t="s">
        <v>457</v>
      </c>
      <c r="B404" s="13" t="s">
        <v>55</v>
      </c>
      <c r="C404" s="10" t="s">
        <v>129</v>
      </c>
      <c r="D404" s="10"/>
      <c r="E404" s="11" t="s">
        <v>130</v>
      </c>
      <c r="F404" s="65">
        <f>F405</f>
        <v>84922</v>
      </c>
      <c r="G404" s="65">
        <f>G405</f>
        <v>84922</v>
      </c>
      <c r="H404" s="65">
        <f>H405</f>
        <v>84922</v>
      </c>
    </row>
    <row r="405" spans="1:8" ht="33">
      <c r="A405" s="13" t="s">
        <v>457</v>
      </c>
      <c r="B405" s="56" t="s">
        <v>55</v>
      </c>
      <c r="C405" s="10" t="s">
        <v>129</v>
      </c>
      <c r="D405" s="17">
        <v>600</v>
      </c>
      <c r="E405" s="11" t="s">
        <v>131</v>
      </c>
      <c r="F405" s="65">
        <v>84922</v>
      </c>
      <c r="G405" s="65">
        <v>84922</v>
      </c>
      <c r="H405" s="65">
        <v>84922</v>
      </c>
    </row>
    <row r="406" spans="1:8" ht="33">
      <c r="A406" s="13" t="s">
        <v>457</v>
      </c>
      <c r="B406" s="13" t="s">
        <v>55</v>
      </c>
      <c r="C406" s="10" t="s">
        <v>358</v>
      </c>
      <c r="D406" s="33"/>
      <c r="E406" s="11" t="s">
        <v>354</v>
      </c>
      <c r="F406" s="123">
        <f>F407</f>
        <v>75</v>
      </c>
      <c r="G406" s="123">
        <f aca="true" t="shared" si="45" ref="G406:H407">G407</f>
        <v>0</v>
      </c>
      <c r="H406" s="123">
        <f t="shared" si="45"/>
        <v>0</v>
      </c>
    </row>
    <row r="407" spans="1:8" ht="49.5">
      <c r="A407" s="13" t="s">
        <v>457</v>
      </c>
      <c r="B407" s="13" t="s">
        <v>55</v>
      </c>
      <c r="C407" s="11">
        <v>9977888</v>
      </c>
      <c r="D407" s="11"/>
      <c r="E407" s="11" t="s">
        <v>529</v>
      </c>
      <c r="F407" s="123">
        <f>F408</f>
        <v>75</v>
      </c>
      <c r="G407" s="123">
        <f t="shared" si="45"/>
        <v>0</v>
      </c>
      <c r="H407" s="123">
        <f t="shared" si="45"/>
        <v>0</v>
      </c>
    </row>
    <row r="408" spans="1:8" ht="33">
      <c r="A408" s="13" t="s">
        <v>457</v>
      </c>
      <c r="B408" s="124" t="s">
        <v>55</v>
      </c>
      <c r="C408" s="11">
        <v>9977888</v>
      </c>
      <c r="D408" s="17">
        <v>600</v>
      </c>
      <c r="E408" s="11" t="s">
        <v>131</v>
      </c>
      <c r="F408" s="123">
        <v>75</v>
      </c>
      <c r="G408" s="123">
        <v>0</v>
      </c>
      <c r="H408" s="123">
        <v>0</v>
      </c>
    </row>
    <row r="409" spans="1:8" ht="12.75">
      <c r="A409" s="56" t="s">
        <v>457</v>
      </c>
      <c r="B409" s="56" t="s">
        <v>56</v>
      </c>
      <c r="C409" s="56"/>
      <c r="D409" s="38"/>
      <c r="E409" s="39" t="s">
        <v>460</v>
      </c>
      <c r="F409" s="65">
        <f aca="true" t="shared" si="46" ref="F409:H410">F410</f>
        <v>240777.3</v>
      </c>
      <c r="G409" s="65">
        <f t="shared" si="46"/>
        <v>210511.9</v>
      </c>
      <c r="H409" s="65">
        <f t="shared" si="46"/>
        <v>208546.9</v>
      </c>
    </row>
    <row r="410" spans="1:8" ht="49.5">
      <c r="A410" s="56" t="s">
        <v>457</v>
      </c>
      <c r="B410" s="56" t="s">
        <v>56</v>
      </c>
      <c r="C410" s="56" t="s">
        <v>125</v>
      </c>
      <c r="D410" s="38"/>
      <c r="E410" s="11" t="s">
        <v>123</v>
      </c>
      <c r="F410" s="65">
        <f t="shared" si="46"/>
        <v>240777.3</v>
      </c>
      <c r="G410" s="65">
        <f t="shared" si="46"/>
        <v>210511.9</v>
      </c>
      <c r="H410" s="65">
        <f t="shared" si="46"/>
        <v>208546.9</v>
      </c>
    </row>
    <row r="411" spans="1:8" ht="33">
      <c r="A411" s="56" t="s">
        <v>457</v>
      </c>
      <c r="B411" s="13" t="s">
        <v>56</v>
      </c>
      <c r="C411" s="56" t="s">
        <v>126</v>
      </c>
      <c r="D411" s="38"/>
      <c r="E411" s="11" t="s">
        <v>124</v>
      </c>
      <c r="F411" s="65">
        <f>F412+F414+F416+F418+F420+F422+F424+F432+F428+F426+F430</f>
        <v>240777.3</v>
      </c>
      <c r="G411" s="65">
        <f>G412+G414+G416+G418+G420+G422+G424+G432+G428+G426+G430</f>
        <v>210511.9</v>
      </c>
      <c r="H411" s="65">
        <f>H412+H414+H416+H418+H420+H422+H424+H432+H428+H426+H430</f>
        <v>208546.9</v>
      </c>
    </row>
    <row r="412" spans="1:8" ht="66">
      <c r="A412" s="56" t="s">
        <v>457</v>
      </c>
      <c r="B412" s="13" t="s">
        <v>56</v>
      </c>
      <c r="C412" s="10" t="s">
        <v>134</v>
      </c>
      <c r="D412" s="10"/>
      <c r="E412" s="73" t="s">
        <v>135</v>
      </c>
      <c r="F412" s="65">
        <f>F413</f>
        <v>35456.3</v>
      </c>
      <c r="G412" s="65">
        <f>G413</f>
        <v>25628.1</v>
      </c>
      <c r="H412" s="65">
        <f>H413</f>
        <v>23037</v>
      </c>
    </row>
    <row r="413" spans="1:8" ht="33">
      <c r="A413" s="56" t="s">
        <v>457</v>
      </c>
      <c r="B413" s="13" t="s">
        <v>56</v>
      </c>
      <c r="C413" s="10" t="s">
        <v>134</v>
      </c>
      <c r="D413" s="17">
        <v>600</v>
      </c>
      <c r="E413" s="11" t="s">
        <v>131</v>
      </c>
      <c r="F413" s="65">
        <v>35456.3</v>
      </c>
      <c r="G413" s="65">
        <v>25628.1</v>
      </c>
      <c r="H413" s="65">
        <v>23037</v>
      </c>
    </row>
    <row r="414" spans="1:8" ht="33">
      <c r="A414" s="13" t="s">
        <v>457</v>
      </c>
      <c r="B414" s="13" t="s">
        <v>56</v>
      </c>
      <c r="C414" s="10" t="s">
        <v>136</v>
      </c>
      <c r="D414" s="10"/>
      <c r="E414" s="73" t="s">
        <v>137</v>
      </c>
      <c r="F414" s="65">
        <f>F415</f>
        <v>3681.8</v>
      </c>
      <c r="G414" s="65">
        <f>G415</f>
        <v>3526.3</v>
      </c>
      <c r="H414" s="65">
        <f>H415</f>
        <v>3779.1</v>
      </c>
    </row>
    <row r="415" spans="1:8" ht="33">
      <c r="A415" s="13" t="s">
        <v>457</v>
      </c>
      <c r="B415" s="13" t="s">
        <v>56</v>
      </c>
      <c r="C415" s="10" t="s">
        <v>136</v>
      </c>
      <c r="D415" s="17">
        <v>600</v>
      </c>
      <c r="E415" s="11" t="s">
        <v>131</v>
      </c>
      <c r="F415" s="65">
        <v>3681.8</v>
      </c>
      <c r="G415" s="65">
        <v>3526.3</v>
      </c>
      <c r="H415" s="65">
        <v>3779.1</v>
      </c>
    </row>
    <row r="416" spans="1:8" ht="49.5">
      <c r="A416" s="13" t="s">
        <v>457</v>
      </c>
      <c r="B416" s="13" t="s">
        <v>56</v>
      </c>
      <c r="C416" s="10" t="s">
        <v>138</v>
      </c>
      <c r="D416" s="10"/>
      <c r="E416" s="73" t="s">
        <v>139</v>
      </c>
      <c r="F416" s="65">
        <f>F417</f>
        <v>7686.6</v>
      </c>
      <c r="G416" s="65">
        <f>G417</f>
        <v>6294.8</v>
      </c>
      <c r="H416" s="65">
        <f>H417</f>
        <v>6668.1</v>
      </c>
    </row>
    <row r="417" spans="1:8" ht="33">
      <c r="A417" s="13" t="s">
        <v>457</v>
      </c>
      <c r="B417" s="13" t="s">
        <v>56</v>
      </c>
      <c r="C417" s="10" t="s">
        <v>138</v>
      </c>
      <c r="D417" s="17">
        <v>600</v>
      </c>
      <c r="E417" s="11" t="s">
        <v>131</v>
      </c>
      <c r="F417" s="65">
        <v>7686.6</v>
      </c>
      <c r="G417" s="65">
        <v>6294.8</v>
      </c>
      <c r="H417" s="65">
        <v>6668.1</v>
      </c>
    </row>
    <row r="418" spans="1:8" ht="33">
      <c r="A418" s="13" t="s">
        <v>457</v>
      </c>
      <c r="B418" s="13" t="s">
        <v>56</v>
      </c>
      <c r="C418" s="10" t="s">
        <v>383</v>
      </c>
      <c r="D418" s="10"/>
      <c r="E418" s="73" t="s">
        <v>140</v>
      </c>
      <c r="F418" s="65">
        <f>F419</f>
        <v>4554</v>
      </c>
      <c r="G418" s="65">
        <f>G419</f>
        <v>0</v>
      </c>
      <c r="H418" s="65">
        <f>H419</f>
        <v>0</v>
      </c>
    </row>
    <row r="419" spans="1:8" ht="33">
      <c r="A419" s="13" t="s">
        <v>457</v>
      </c>
      <c r="B419" s="13" t="s">
        <v>56</v>
      </c>
      <c r="C419" s="10" t="s">
        <v>383</v>
      </c>
      <c r="D419" s="17">
        <v>600</v>
      </c>
      <c r="E419" s="11" t="s">
        <v>131</v>
      </c>
      <c r="F419" s="65">
        <v>4554</v>
      </c>
      <c r="G419" s="65">
        <v>0</v>
      </c>
      <c r="H419" s="65">
        <v>0</v>
      </c>
    </row>
    <row r="420" spans="1:8" ht="33">
      <c r="A420" s="13" t="s">
        <v>457</v>
      </c>
      <c r="B420" s="13" t="s">
        <v>56</v>
      </c>
      <c r="C420" s="10" t="s">
        <v>384</v>
      </c>
      <c r="D420" s="10"/>
      <c r="E420" s="73" t="s">
        <v>141</v>
      </c>
      <c r="F420" s="65">
        <f>F421</f>
        <v>464.5</v>
      </c>
      <c r="G420" s="65">
        <f>G421</f>
        <v>0</v>
      </c>
      <c r="H420" s="65">
        <f>H421</f>
        <v>0</v>
      </c>
    </row>
    <row r="421" spans="1:8" ht="33">
      <c r="A421" s="13" t="s">
        <v>457</v>
      </c>
      <c r="B421" s="13" t="s">
        <v>56</v>
      </c>
      <c r="C421" s="10" t="s">
        <v>384</v>
      </c>
      <c r="D421" s="17">
        <v>600</v>
      </c>
      <c r="E421" s="11" t="s">
        <v>131</v>
      </c>
      <c r="F421" s="65">
        <v>464.5</v>
      </c>
      <c r="G421" s="65">
        <v>0</v>
      </c>
      <c r="H421" s="65">
        <v>0</v>
      </c>
    </row>
    <row r="422" spans="1:8" ht="38.45" customHeight="1">
      <c r="A422" s="13" t="s">
        <v>457</v>
      </c>
      <c r="B422" s="13" t="s">
        <v>56</v>
      </c>
      <c r="C422" s="10" t="s">
        <v>385</v>
      </c>
      <c r="D422" s="10"/>
      <c r="E422" s="73" t="s">
        <v>143</v>
      </c>
      <c r="F422" s="65">
        <f>F423</f>
        <v>5127.1</v>
      </c>
      <c r="G422" s="65">
        <f>G423</f>
        <v>0</v>
      </c>
      <c r="H422" s="65">
        <f>H423</f>
        <v>0</v>
      </c>
    </row>
    <row r="423" spans="1:8" ht="33">
      <c r="A423" s="13" t="s">
        <v>457</v>
      </c>
      <c r="B423" s="13" t="s">
        <v>56</v>
      </c>
      <c r="C423" s="10" t="s">
        <v>385</v>
      </c>
      <c r="D423" s="17">
        <v>600</v>
      </c>
      <c r="E423" s="73" t="s">
        <v>131</v>
      </c>
      <c r="F423" s="65">
        <v>5127.1</v>
      </c>
      <c r="G423" s="65">
        <v>0</v>
      </c>
      <c r="H423" s="65">
        <v>0</v>
      </c>
    </row>
    <row r="424" spans="1:8" ht="49.5">
      <c r="A424" s="13" t="s">
        <v>457</v>
      </c>
      <c r="B424" s="13" t="s">
        <v>56</v>
      </c>
      <c r="C424" s="10" t="s">
        <v>144</v>
      </c>
      <c r="D424" s="10"/>
      <c r="E424" s="31" t="s">
        <v>145</v>
      </c>
      <c r="F424" s="65">
        <f>F425</f>
        <v>4852.7</v>
      </c>
      <c r="G424" s="65">
        <f>G425</f>
        <v>4852.7</v>
      </c>
      <c r="H424" s="65">
        <f>H425</f>
        <v>4852.7</v>
      </c>
    </row>
    <row r="425" spans="1:8" ht="33">
      <c r="A425" s="13" t="s">
        <v>457</v>
      </c>
      <c r="B425" s="13" t="s">
        <v>56</v>
      </c>
      <c r="C425" s="10" t="s">
        <v>144</v>
      </c>
      <c r="D425" s="17">
        <v>600</v>
      </c>
      <c r="E425" s="73" t="s">
        <v>131</v>
      </c>
      <c r="F425" s="65">
        <v>4852.7</v>
      </c>
      <c r="G425" s="65">
        <v>4852.7</v>
      </c>
      <c r="H425" s="65">
        <v>4852.7</v>
      </c>
    </row>
    <row r="426" spans="1:8" ht="49.5">
      <c r="A426" s="13" t="s">
        <v>457</v>
      </c>
      <c r="B426" s="13" t="s">
        <v>56</v>
      </c>
      <c r="C426" s="10" t="s">
        <v>519</v>
      </c>
      <c r="D426" s="17"/>
      <c r="E426" s="11" t="s">
        <v>520</v>
      </c>
      <c r="F426" s="65">
        <f>F427</f>
        <v>3768</v>
      </c>
      <c r="G426" s="65">
        <f>G427</f>
        <v>0</v>
      </c>
      <c r="H426" s="65">
        <f>H427</f>
        <v>0</v>
      </c>
    </row>
    <row r="427" spans="1:8" ht="33">
      <c r="A427" s="13" t="s">
        <v>457</v>
      </c>
      <c r="B427" s="13" t="s">
        <v>56</v>
      </c>
      <c r="C427" s="10" t="s">
        <v>519</v>
      </c>
      <c r="D427" s="17">
        <v>600</v>
      </c>
      <c r="E427" s="11" t="s">
        <v>131</v>
      </c>
      <c r="F427" s="65">
        <v>3768</v>
      </c>
      <c r="G427" s="65">
        <v>0</v>
      </c>
      <c r="H427" s="65">
        <v>0</v>
      </c>
    </row>
    <row r="428" spans="1:8" ht="49.5">
      <c r="A428" s="13" t="s">
        <v>457</v>
      </c>
      <c r="B428" s="13" t="s">
        <v>56</v>
      </c>
      <c r="C428" s="10" t="s">
        <v>490</v>
      </c>
      <c r="D428" s="17"/>
      <c r="E428" s="31" t="s">
        <v>491</v>
      </c>
      <c r="F428" s="65">
        <f>F429</f>
        <v>4234</v>
      </c>
      <c r="G428" s="65">
        <f>G429</f>
        <v>0</v>
      </c>
      <c r="H428" s="65">
        <f>H429</f>
        <v>0</v>
      </c>
    </row>
    <row r="429" spans="1:8" ht="33">
      <c r="A429" s="13" t="s">
        <v>457</v>
      </c>
      <c r="B429" s="13" t="s">
        <v>56</v>
      </c>
      <c r="C429" s="10" t="s">
        <v>490</v>
      </c>
      <c r="D429" s="17">
        <v>600</v>
      </c>
      <c r="E429" s="73" t="s">
        <v>131</v>
      </c>
      <c r="F429" s="65">
        <v>4234</v>
      </c>
      <c r="G429" s="65">
        <v>0</v>
      </c>
      <c r="H429" s="65">
        <v>0</v>
      </c>
    </row>
    <row r="430" spans="1:8" ht="49.5">
      <c r="A430" s="13" t="s">
        <v>457</v>
      </c>
      <c r="B430" s="13" t="s">
        <v>56</v>
      </c>
      <c r="C430" s="10" t="s">
        <v>521</v>
      </c>
      <c r="D430" s="17"/>
      <c r="E430" s="73" t="s">
        <v>522</v>
      </c>
      <c r="F430" s="65">
        <f>F431</f>
        <v>742.3</v>
      </c>
      <c r="G430" s="65">
        <f>G431</f>
        <v>0</v>
      </c>
      <c r="H430" s="65">
        <f>H431</f>
        <v>0</v>
      </c>
    </row>
    <row r="431" spans="1:8" ht="33">
      <c r="A431" s="13" t="s">
        <v>457</v>
      </c>
      <c r="B431" s="13" t="s">
        <v>56</v>
      </c>
      <c r="C431" s="10" t="s">
        <v>521</v>
      </c>
      <c r="D431" s="17">
        <v>600</v>
      </c>
      <c r="E431" s="73" t="s">
        <v>131</v>
      </c>
      <c r="F431" s="65">
        <v>742.3</v>
      </c>
      <c r="G431" s="65">
        <v>0</v>
      </c>
      <c r="H431" s="65">
        <v>0</v>
      </c>
    </row>
    <row r="432" spans="1:8" ht="99">
      <c r="A432" s="13" t="s">
        <v>457</v>
      </c>
      <c r="B432" s="13" t="s">
        <v>56</v>
      </c>
      <c r="C432" s="10" t="s">
        <v>156</v>
      </c>
      <c r="D432" s="10"/>
      <c r="E432" s="73" t="s">
        <v>157</v>
      </c>
      <c r="F432" s="65">
        <f>F433</f>
        <v>170210</v>
      </c>
      <c r="G432" s="65">
        <f>G433</f>
        <v>170210</v>
      </c>
      <c r="H432" s="65">
        <f>H433</f>
        <v>170210</v>
      </c>
    </row>
    <row r="433" spans="1:8" ht="33">
      <c r="A433" s="13" t="s">
        <v>457</v>
      </c>
      <c r="B433" s="56" t="s">
        <v>56</v>
      </c>
      <c r="C433" s="10" t="s">
        <v>156</v>
      </c>
      <c r="D433" s="17">
        <v>600</v>
      </c>
      <c r="E433" s="73" t="s">
        <v>131</v>
      </c>
      <c r="F433" s="65">
        <v>170210</v>
      </c>
      <c r="G433" s="65">
        <v>170210</v>
      </c>
      <c r="H433" s="65">
        <v>170210</v>
      </c>
    </row>
    <row r="434" spans="1:8" ht="12.75">
      <c r="A434" s="13" t="s">
        <v>457</v>
      </c>
      <c r="B434" s="56" t="s">
        <v>41</v>
      </c>
      <c r="C434" s="56"/>
      <c r="D434" s="38"/>
      <c r="E434" s="11" t="s">
        <v>32</v>
      </c>
      <c r="F434" s="65">
        <f>F435</f>
        <v>2843</v>
      </c>
      <c r="G434" s="65">
        <f aca="true" t="shared" si="47" ref="G434:H437">G435</f>
        <v>0</v>
      </c>
      <c r="H434" s="65">
        <f t="shared" si="47"/>
        <v>0</v>
      </c>
    </row>
    <row r="435" spans="1:8" ht="49.5">
      <c r="A435" s="13" t="s">
        <v>457</v>
      </c>
      <c r="B435" s="56" t="s">
        <v>41</v>
      </c>
      <c r="C435" s="56" t="s">
        <v>125</v>
      </c>
      <c r="D435" s="38"/>
      <c r="E435" s="11" t="s">
        <v>123</v>
      </c>
      <c r="F435" s="65">
        <f>F436</f>
        <v>2843</v>
      </c>
      <c r="G435" s="65">
        <f t="shared" si="47"/>
        <v>0</v>
      </c>
      <c r="H435" s="65">
        <f t="shared" si="47"/>
        <v>0</v>
      </c>
    </row>
    <row r="436" spans="1:8" ht="33">
      <c r="A436" s="13" t="s">
        <v>457</v>
      </c>
      <c r="B436" s="56" t="s">
        <v>41</v>
      </c>
      <c r="C436" s="56" t="s">
        <v>126</v>
      </c>
      <c r="D436" s="38"/>
      <c r="E436" s="11" t="s">
        <v>124</v>
      </c>
      <c r="F436" s="65">
        <f>F437+F439</f>
        <v>2843</v>
      </c>
      <c r="G436" s="65">
        <f t="shared" si="47"/>
        <v>0</v>
      </c>
      <c r="H436" s="65">
        <f t="shared" si="47"/>
        <v>0</v>
      </c>
    </row>
    <row r="437" spans="1:8" ht="33">
      <c r="A437" s="13" t="s">
        <v>457</v>
      </c>
      <c r="B437" s="56" t="s">
        <v>41</v>
      </c>
      <c r="C437" s="56" t="s">
        <v>478</v>
      </c>
      <c r="D437" s="17"/>
      <c r="E437" s="73" t="s">
        <v>479</v>
      </c>
      <c r="F437" s="65">
        <f>F438</f>
        <v>157.5</v>
      </c>
      <c r="G437" s="65">
        <f t="shared" si="47"/>
        <v>0</v>
      </c>
      <c r="H437" s="65">
        <f t="shared" si="47"/>
        <v>0</v>
      </c>
    </row>
    <row r="438" spans="1:8" ht="33">
      <c r="A438" s="13" t="s">
        <v>457</v>
      </c>
      <c r="B438" s="56" t="s">
        <v>41</v>
      </c>
      <c r="C438" s="56" t="s">
        <v>478</v>
      </c>
      <c r="D438" s="17" t="s">
        <v>86</v>
      </c>
      <c r="E438" s="11" t="s">
        <v>87</v>
      </c>
      <c r="F438" s="65">
        <v>157.5</v>
      </c>
      <c r="G438" s="65">
        <v>0</v>
      </c>
      <c r="H438" s="65">
        <v>0</v>
      </c>
    </row>
    <row r="439" spans="1:8" ht="33">
      <c r="A439" s="13" t="s">
        <v>457</v>
      </c>
      <c r="B439" s="13" t="s">
        <v>41</v>
      </c>
      <c r="C439" s="13" t="s">
        <v>499</v>
      </c>
      <c r="D439" s="17"/>
      <c r="E439" s="11" t="s">
        <v>500</v>
      </c>
      <c r="F439" s="79">
        <f>F440+F441</f>
        <v>2685.5</v>
      </c>
      <c r="G439" s="79">
        <f>G440+G441</f>
        <v>0</v>
      </c>
      <c r="H439" s="65">
        <f>H440+H441</f>
        <v>0</v>
      </c>
    </row>
    <row r="440" spans="1:8" ht="33">
      <c r="A440" s="13" t="s">
        <v>457</v>
      </c>
      <c r="B440" s="13" t="s">
        <v>41</v>
      </c>
      <c r="C440" s="13" t="s">
        <v>499</v>
      </c>
      <c r="D440" s="17">
        <v>300</v>
      </c>
      <c r="E440" s="11" t="s">
        <v>87</v>
      </c>
      <c r="F440" s="79">
        <v>195.9</v>
      </c>
      <c r="G440" s="79">
        <v>0</v>
      </c>
      <c r="H440" s="65">
        <v>0</v>
      </c>
    </row>
    <row r="441" spans="1:8" ht="33">
      <c r="A441" s="13" t="s">
        <v>457</v>
      </c>
      <c r="B441" s="13" t="s">
        <v>41</v>
      </c>
      <c r="C441" s="13" t="s">
        <v>499</v>
      </c>
      <c r="D441" s="17">
        <v>600</v>
      </c>
      <c r="E441" s="73" t="s">
        <v>131</v>
      </c>
      <c r="F441" s="79">
        <v>2489.6</v>
      </c>
      <c r="G441" s="79">
        <v>0</v>
      </c>
      <c r="H441" s="65">
        <v>0</v>
      </c>
    </row>
    <row r="442" spans="1:8" ht="12.75">
      <c r="A442" s="13" t="s">
        <v>457</v>
      </c>
      <c r="B442" s="56" t="s">
        <v>57</v>
      </c>
      <c r="C442" s="56"/>
      <c r="D442" s="38"/>
      <c r="E442" s="11" t="s">
        <v>463</v>
      </c>
      <c r="F442" s="65">
        <f aca="true" t="shared" si="48" ref="F442:H443">F443</f>
        <v>15445</v>
      </c>
      <c r="G442" s="65">
        <f t="shared" si="48"/>
        <v>14524</v>
      </c>
      <c r="H442" s="65">
        <f t="shared" si="48"/>
        <v>14280.9</v>
      </c>
    </row>
    <row r="443" spans="1:8" ht="49.5">
      <c r="A443" s="13" t="s">
        <v>457</v>
      </c>
      <c r="B443" s="56" t="s">
        <v>57</v>
      </c>
      <c r="C443" s="56" t="s">
        <v>125</v>
      </c>
      <c r="D443" s="38"/>
      <c r="E443" s="11" t="s">
        <v>123</v>
      </c>
      <c r="F443" s="65">
        <f t="shared" si="48"/>
        <v>15445</v>
      </c>
      <c r="G443" s="65">
        <f t="shared" si="48"/>
        <v>14524</v>
      </c>
      <c r="H443" s="65">
        <f t="shared" si="48"/>
        <v>14280.9</v>
      </c>
    </row>
    <row r="444" spans="1:8" ht="12.75">
      <c r="A444" s="13" t="s">
        <v>457</v>
      </c>
      <c r="B444" s="56" t="s">
        <v>57</v>
      </c>
      <c r="C444" s="10" t="s">
        <v>146</v>
      </c>
      <c r="D444" s="10"/>
      <c r="E444" s="73" t="s">
        <v>423</v>
      </c>
      <c r="F444" s="65">
        <f>F445+F448+F452</f>
        <v>15445</v>
      </c>
      <c r="G444" s="65">
        <f>G445+G448+G452</f>
        <v>14524</v>
      </c>
      <c r="H444" s="65">
        <f>H445+H448+H452</f>
        <v>14280.9</v>
      </c>
    </row>
    <row r="445" spans="1:8" ht="66">
      <c r="A445" s="13" t="s">
        <v>457</v>
      </c>
      <c r="B445" s="56" t="s">
        <v>57</v>
      </c>
      <c r="C445" s="10" t="s">
        <v>147</v>
      </c>
      <c r="D445" s="10"/>
      <c r="E445" s="31" t="s">
        <v>88</v>
      </c>
      <c r="F445" s="65">
        <f>F446+F447</f>
        <v>1975.7</v>
      </c>
      <c r="G445" s="65">
        <f>G446+G447</f>
        <v>1954.2</v>
      </c>
      <c r="H445" s="65">
        <f>H446+H447</f>
        <v>1948.3999999999999</v>
      </c>
    </row>
    <row r="446" spans="1:8" ht="66">
      <c r="A446" s="13" t="s">
        <v>457</v>
      </c>
      <c r="B446" s="56" t="s">
        <v>57</v>
      </c>
      <c r="C446" s="10" t="s">
        <v>147</v>
      </c>
      <c r="D446" s="104" t="s">
        <v>80</v>
      </c>
      <c r="E446" s="11" t="s">
        <v>426</v>
      </c>
      <c r="F446" s="65">
        <v>1912.4</v>
      </c>
      <c r="G446" s="65">
        <v>1911.7</v>
      </c>
      <c r="H446" s="65">
        <v>1911.6</v>
      </c>
    </row>
    <row r="447" spans="1:8" ht="33">
      <c r="A447" s="13" t="s">
        <v>457</v>
      </c>
      <c r="B447" s="56" t="s">
        <v>57</v>
      </c>
      <c r="C447" s="10" t="s">
        <v>147</v>
      </c>
      <c r="D447" s="104" t="s">
        <v>81</v>
      </c>
      <c r="E447" s="11" t="s">
        <v>82</v>
      </c>
      <c r="F447" s="65">
        <v>63.3</v>
      </c>
      <c r="G447" s="65">
        <v>42.5</v>
      </c>
      <c r="H447" s="65">
        <v>36.8</v>
      </c>
    </row>
    <row r="448" spans="1:8" ht="49.5">
      <c r="A448" s="13" t="s">
        <v>457</v>
      </c>
      <c r="B448" s="56" t="s">
        <v>57</v>
      </c>
      <c r="C448" s="10" t="s">
        <v>148</v>
      </c>
      <c r="D448" s="10"/>
      <c r="E448" s="31" t="s">
        <v>243</v>
      </c>
      <c r="F448" s="65">
        <f>F449+F450+F451</f>
        <v>8601.9</v>
      </c>
      <c r="G448" s="65">
        <f>G449+G450+G451</f>
        <v>7969.400000000001</v>
      </c>
      <c r="H448" s="65">
        <f>H449+H450+H451</f>
        <v>7802.5</v>
      </c>
    </row>
    <row r="449" spans="1:8" ht="66">
      <c r="A449" s="13" t="s">
        <v>457</v>
      </c>
      <c r="B449" s="56" t="s">
        <v>57</v>
      </c>
      <c r="C449" s="10" t="s">
        <v>148</v>
      </c>
      <c r="D449" s="104" t="s">
        <v>80</v>
      </c>
      <c r="E449" s="11" t="s">
        <v>426</v>
      </c>
      <c r="F449" s="65">
        <f>6630.2+55</f>
        <v>6685.2</v>
      </c>
      <c r="G449" s="65">
        <f>6630.2+55</f>
        <v>6685.2</v>
      </c>
      <c r="H449" s="65">
        <f>6630.2+55</f>
        <v>6685.2</v>
      </c>
    </row>
    <row r="450" spans="1:8" ht="33">
      <c r="A450" s="13" t="s">
        <v>457</v>
      </c>
      <c r="B450" s="56" t="s">
        <v>57</v>
      </c>
      <c r="C450" s="10" t="s">
        <v>148</v>
      </c>
      <c r="D450" s="104" t="s">
        <v>81</v>
      </c>
      <c r="E450" s="11" t="s">
        <v>82</v>
      </c>
      <c r="F450" s="65">
        <v>1700.6</v>
      </c>
      <c r="G450" s="65">
        <v>1139.4</v>
      </c>
      <c r="H450" s="65">
        <v>991.3</v>
      </c>
    </row>
    <row r="451" spans="1:8" ht="12.75">
      <c r="A451" s="13" t="s">
        <v>457</v>
      </c>
      <c r="B451" s="56" t="s">
        <v>57</v>
      </c>
      <c r="C451" s="10" t="s">
        <v>148</v>
      </c>
      <c r="D451" s="104" t="s">
        <v>83</v>
      </c>
      <c r="E451" s="113" t="s">
        <v>84</v>
      </c>
      <c r="F451" s="65">
        <v>216.1</v>
      </c>
      <c r="G451" s="65">
        <v>144.8</v>
      </c>
      <c r="H451" s="65">
        <v>126</v>
      </c>
    </row>
    <row r="452" spans="1:8" ht="49.5">
      <c r="A452" s="13" t="s">
        <v>457</v>
      </c>
      <c r="B452" s="56" t="s">
        <v>57</v>
      </c>
      <c r="C452" s="10" t="s">
        <v>150</v>
      </c>
      <c r="D452" s="10"/>
      <c r="E452" s="31" t="s">
        <v>149</v>
      </c>
      <c r="F452" s="65">
        <f>F453+F454</f>
        <v>4867.4</v>
      </c>
      <c r="G452" s="65">
        <f>G453+G454</f>
        <v>4600.4</v>
      </c>
      <c r="H452" s="65">
        <f>H453+H454</f>
        <v>4530</v>
      </c>
    </row>
    <row r="453" spans="1:8" ht="66">
      <c r="A453" s="13" t="s">
        <v>457</v>
      </c>
      <c r="B453" s="56" t="s">
        <v>57</v>
      </c>
      <c r="C453" s="10" t="s">
        <v>150</v>
      </c>
      <c r="D453" s="104" t="s">
        <v>80</v>
      </c>
      <c r="E453" s="11" t="s">
        <v>426</v>
      </c>
      <c r="F453" s="65">
        <v>4113.4</v>
      </c>
      <c r="G453" s="65">
        <v>4113.4</v>
      </c>
      <c r="H453" s="65">
        <v>4113.4</v>
      </c>
    </row>
    <row r="454" spans="1:8" ht="33">
      <c r="A454" s="13" t="s">
        <v>457</v>
      </c>
      <c r="B454" s="56" t="s">
        <v>57</v>
      </c>
      <c r="C454" s="10" t="s">
        <v>150</v>
      </c>
      <c r="D454" s="104" t="s">
        <v>81</v>
      </c>
      <c r="E454" s="11" t="s">
        <v>82</v>
      </c>
      <c r="F454" s="65">
        <f>809-55</f>
        <v>754</v>
      </c>
      <c r="G454" s="65">
        <f>542-55</f>
        <v>487</v>
      </c>
      <c r="H454" s="65">
        <f>471.6-55</f>
        <v>416.6</v>
      </c>
    </row>
    <row r="455" spans="1:8" ht="12.75">
      <c r="A455" s="13" t="s">
        <v>457</v>
      </c>
      <c r="B455" s="56" t="s">
        <v>42</v>
      </c>
      <c r="C455" s="56"/>
      <c r="D455" s="38"/>
      <c r="E455" s="39" t="s">
        <v>34</v>
      </c>
      <c r="F455" s="65">
        <f>F456+F463</f>
        <v>5464.3</v>
      </c>
      <c r="G455" s="65">
        <f>G456+G463</f>
        <v>5349.6</v>
      </c>
      <c r="H455" s="65">
        <f>H456+H463</f>
        <v>5349.6</v>
      </c>
    </row>
    <row r="456" spans="1:8" ht="12.75">
      <c r="A456" s="13" t="s">
        <v>457</v>
      </c>
      <c r="B456" s="56" t="s">
        <v>43</v>
      </c>
      <c r="C456" s="56"/>
      <c r="D456" s="38"/>
      <c r="E456" s="11" t="s">
        <v>37</v>
      </c>
      <c r="F456" s="65">
        <f>F457</f>
        <v>380.5</v>
      </c>
      <c r="G456" s="65">
        <f aca="true" t="shared" si="49" ref="G456:H459">G457</f>
        <v>265.8</v>
      </c>
      <c r="H456" s="65">
        <f t="shared" si="49"/>
        <v>265.8</v>
      </c>
    </row>
    <row r="457" spans="1:8" ht="49.5">
      <c r="A457" s="13" t="s">
        <v>457</v>
      </c>
      <c r="B457" s="56" t="s">
        <v>43</v>
      </c>
      <c r="C457" s="56" t="s">
        <v>125</v>
      </c>
      <c r="D457" s="38"/>
      <c r="E457" s="11" t="s">
        <v>123</v>
      </c>
      <c r="F457" s="65">
        <f>F458</f>
        <v>380.5</v>
      </c>
      <c r="G457" s="65">
        <f t="shared" si="49"/>
        <v>265.8</v>
      </c>
      <c r="H457" s="65">
        <f t="shared" si="49"/>
        <v>265.8</v>
      </c>
    </row>
    <row r="458" spans="1:8" ht="33">
      <c r="A458" s="13" t="s">
        <v>457</v>
      </c>
      <c r="B458" s="56" t="s">
        <v>43</v>
      </c>
      <c r="C458" s="56" t="s">
        <v>126</v>
      </c>
      <c r="D458" s="38"/>
      <c r="E458" s="11" t="s">
        <v>124</v>
      </c>
      <c r="F458" s="65">
        <f>F459+F461</f>
        <v>380.5</v>
      </c>
      <c r="G458" s="65">
        <f>G459+G461</f>
        <v>265.8</v>
      </c>
      <c r="H458" s="65">
        <f>H459+H461</f>
        <v>265.8</v>
      </c>
    </row>
    <row r="459" spans="1:8" ht="82.5">
      <c r="A459" s="13" t="s">
        <v>457</v>
      </c>
      <c r="B459" s="56" t="s">
        <v>43</v>
      </c>
      <c r="C459" s="10" t="s">
        <v>386</v>
      </c>
      <c r="D459" s="10"/>
      <c r="E459" s="73" t="s">
        <v>151</v>
      </c>
      <c r="F459" s="65">
        <f>F460</f>
        <v>265.8</v>
      </c>
      <c r="G459" s="65">
        <f t="shared" si="49"/>
        <v>265.8</v>
      </c>
      <c r="H459" s="65">
        <f t="shared" si="49"/>
        <v>265.8</v>
      </c>
    </row>
    <row r="460" spans="1:8" ht="12.75">
      <c r="A460" s="13" t="s">
        <v>457</v>
      </c>
      <c r="B460" s="17">
        <v>1003</v>
      </c>
      <c r="C460" s="10" t="s">
        <v>386</v>
      </c>
      <c r="D460" s="38" t="s">
        <v>86</v>
      </c>
      <c r="E460" s="11" t="s">
        <v>87</v>
      </c>
      <c r="F460" s="65">
        <v>265.8</v>
      </c>
      <c r="G460" s="65">
        <v>265.8</v>
      </c>
      <c r="H460" s="65">
        <v>265.8</v>
      </c>
    </row>
    <row r="461" spans="1:8" ht="144" customHeight="1">
      <c r="A461" s="13" t="s">
        <v>457</v>
      </c>
      <c r="B461" s="56" t="s">
        <v>43</v>
      </c>
      <c r="C461" s="10" t="s">
        <v>480</v>
      </c>
      <c r="D461" s="38"/>
      <c r="E461" s="73" t="s">
        <v>481</v>
      </c>
      <c r="F461" s="65">
        <f>F462</f>
        <v>114.69999999999999</v>
      </c>
      <c r="G461" s="65">
        <f>G462</f>
        <v>0</v>
      </c>
      <c r="H461" s="65">
        <f>H462</f>
        <v>0</v>
      </c>
    </row>
    <row r="462" spans="1:8" ht="12.75">
      <c r="A462" s="13" t="s">
        <v>457</v>
      </c>
      <c r="B462" s="17">
        <v>1003</v>
      </c>
      <c r="C462" s="10" t="s">
        <v>480</v>
      </c>
      <c r="D462" s="38" t="s">
        <v>86</v>
      </c>
      <c r="E462" s="11" t="s">
        <v>87</v>
      </c>
      <c r="F462" s="65">
        <f>22.1+27.2+25.3+40.1</f>
        <v>114.69999999999999</v>
      </c>
      <c r="G462" s="65">
        <v>0</v>
      </c>
      <c r="H462" s="65">
        <v>0</v>
      </c>
    </row>
    <row r="463" spans="1:8" ht="12.75">
      <c r="A463" s="56" t="s">
        <v>457</v>
      </c>
      <c r="B463" s="17">
        <v>1004</v>
      </c>
      <c r="C463" s="56"/>
      <c r="D463" s="38"/>
      <c r="E463" s="11" t="s">
        <v>153</v>
      </c>
      <c r="F463" s="65">
        <f>F464</f>
        <v>5083.8</v>
      </c>
      <c r="G463" s="65">
        <f aca="true" t="shared" si="50" ref="G463:H466">G464</f>
        <v>5083.8</v>
      </c>
      <c r="H463" s="65">
        <f t="shared" si="50"/>
        <v>5083.8</v>
      </c>
    </row>
    <row r="464" spans="1:8" ht="49.5">
      <c r="A464" s="56" t="s">
        <v>457</v>
      </c>
      <c r="B464" s="17">
        <v>1004</v>
      </c>
      <c r="C464" s="56" t="s">
        <v>125</v>
      </c>
      <c r="D464" s="38"/>
      <c r="E464" s="11" t="s">
        <v>123</v>
      </c>
      <c r="F464" s="65">
        <f>F465</f>
        <v>5083.8</v>
      </c>
      <c r="G464" s="65">
        <f t="shared" si="50"/>
        <v>5083.8</v>
      </c>
      <c r="H464" s="65">
        <f t="shared" si="50"/>
        <v>5083.8</v>
      </c>
    </row>
    <row r="465" spans="1:8" ht="33">
      <c r="A465" s="56" t="s">
        <v>457</v>
      </c>
      <c r="B465" s="17">
        <v>1004</v>
      </c>
      <c r="C465" s="56" t="s">
        <v>126</v>
      </c>
      <c r="D465" s="38"/>
      <c r="E465" s="11" t="s">
        <v>124</v>
      </c>
      <c r="F465" s="65">
        <f>F466</f>
        <v>5083.8</v>
      </c>
      <c r="G465" s="65">
        <f t="shared" si="50"/>
        <v>5083.8</v>
      </c>
      <c r="H465" s="65">
        <f t="shared" si="50"/>
        <v>5083.8</v>
      </c>
    </row>
    <row r="466" spans="1:8" ht="66">
      <c r="A466" s="56" t="s">
        <v>457</v>
      </c>
      <c r="B466" s="17">
        <v>1004</v>
      </c>
      <c r="C466" s="56" t="s">
        <v>154</v>
      </c>
      <c r="D466" s="10"/>
      <c r="E466" s="73" t="s">
        <v>155</v>
      </c>
      <c r="F466" s="65">
        <f>F467</f>
        <v>5083.8</v>
      </c>
      <c r="G466" s="65">
        <f t="shared" si="50"/>
        <v>5083.8</v>
      </c>
      <c r="H466" s="65">
        <f t="shared" si="50"/>
        <v>5083.8</v>
      </c>
    </row>
    <row r="467" spans="1:8" ht="12.75">
      <c r="A467" s="56" t="s">
        <v>457</v>
      </c>
      <c r="B467" s="56" t="s">
        <v>152</v>
      </c>
      <c r="C467" s="10" t="s">
        <v>154</v>
      </c>
      <c r="D467" s="38" t="s">
        <v>86</v>
      </c>
      <c r="E467" s="11" t="s">
        <v>87</v>
      </c>
      <c r="F467" s="65">
        <v>5083.8</v>
      </c>
      <c r="G467" s="65">
        <v>5083.8</v>
      </c>
      <c r="H467" s="65">
        <v>5083.8</v>
      </c>
    </row>
  </sheetData>
  <mergeCells count="12">
    <mergeCell ref="F1:H1"/>
    <mergeCell ref="C2:H2"/>
    <mergeCell ref="G8:H8"/>
    <mergeCell ref="F8:F9"/>
    <mergeCell ref="B7:B9"/>
    <mergeCell ref="C7:C9"/>
    <mergeCell ref="D7:D9"/>
    <mergeCell ref="E7:E9"/>
    <mergeCell ref="A5:H5"/>
    <mergeCell ref="F7:H7"/>
    <mergeCell ref="A7:A9"/>
    <mergeCell ref="B3:H3"/>
  </mergeCells>
  <printOptions/>
  <pageMargins left="0.5905511811023623" right="0" top="0.1968503937007874" bottom="0" header="0" footer="0"/>
  <pageSetup fitToHeight="0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3"/>
  <sheetViews>
    <sheetView workbookViewId="0" topLeftCell="A1">
      <selection activeCell="J5" sqref="J5"/>
    </sheetView>
  </sheetViews>
  <sheetFormatPr defaultColWidth="9.125" defaultRowHeight="12.75"/>
  <cols>
    <col min="1" max="1" width="7.125" style="81" customWidth="1"/>
    <col min="2" max="2" width="10.125" style="129" customWidth="1"/>
    <col min="3" max="3" width="7.00390625" style="57" customWidth="1"/>
    <col min="4" max="4" width="72.125" style="2" customWidth="1"/>
    <col min="5" max="5" width="12.00390625" style="61" customWidth="1"/>
    <col min="6" max="6" width="11.00390625" style="61" customWidth="1"/>
    <col min="7" max="7" width="11.875" style="61" customWidth="1"/>
    <col min="8" max="16384" width="9.125" style="2" customWidth="1"/>
  </cols>
  <sheetData>
    <row r="1" spans="5:7" ht="12.75">
      <c r="E1" s="237" t="s">
        <v>395</v>
      </c>
      <c r="F1" s="237"/>
      <c r="G1" s="237"/>
    </row>
    <row r="2" spans="2:7" ht="12.75">
      <c r="B2" s="238" t="s">
        <v>466</v>
      </c>
      <c r="C2" s="238"/>
      <c r="D2" s="238"/>
      <c r="E2" s="238"/>
      <c r="F2" s="238"/>
      <c r="G2" s="238"/>
    </row>
    <row r="3" spans="1:7" ht="12.75">
      <c r="A3" s="239" t="s">
        <v>783</v>
      </c>
      <c r="B3" s="239"/>
      <c r="C3" s="239"/>
      <c r="D3" s="239"/>
      <c r="E3" s="239"/>
      <c r="F3" s="239"/>
      <c r="G3" s="239"/>
    </row>
    <row r="4" spans="1:7" ht="12.75">
      <c r="A4" s="82"/>
      <c r="B4" s="130"/>
      <c r="C4" s="58"/>
      <c r="D4" s="46"/>
      <c r="E4" s="62"/>
      <c r="F4" s="62"/>
      <c r="G4" s="62"/>
    </row>
    <row r="5" spans="1:7" s="47" customFormat="1" ht="52.5" customHeight="1">
      <c r="A5" s="236" t="s">
        <v>427</v>
      </c>
      <c r="B5" s="236"/>
      <c r="C5" s="236"/>
      <c r="D5" s="236"/>
      <c r="E5" s="236"/>
      <c r="F5" s="236"/>
      <c r="G5" s="236"/>
    </row>
    <row r="6" spans="1:7" ht="12.75">
      <c r="A6" s="83"/>
      <c r="B6" s="131"/>
      <c r="C6" s="59"/>
      <c r="D6" s="45"/>
      <c r="E6" s="63"/>
      <c r="F6" s="63"/>
      <c r="G6" s="63"/>
    </row>
    <row r="7" spans="1:7" ht="12.75">
      <c r="A7" s="207" t="s">
        <v>39</v>
      </c>
      <c r="B7" s="204" t="s">
        <v>470</v>
      </c>
      <c r="C7" s="207" t="s">
        <v>471</v>
      </c>
      <c r="D7" s="207" t="s">
        <v>472</v>
      </c>
      <c r="E7" s="242" t="s">
        <v>64</v>
      </c>
      <c r="F7" s="244"/>
      <c r="G7" s="243"/>
    </row>
    <row r="8" spans="1:7" ht="12.75">
      <c r="A8" s="208"/>
      <c r="B8" s="205"/>
      <c r="C8" s="208"/>
      <c r="D8" s="208"/>
      <c r="E8" s="240" t="s">
        <v>446</v>
      </c>
      <c r="F8" s="242" t="s">
        <v>115</v>
      </c>
      <c r="G8" s="243"/>
    </row>
    <row r="9" spans="1:7" ht="12.75">
      <c r="A9" s="209"/>
      <c r="B9" s="206"/>
      <c r="C9" s="209"/>
      <c r="D9" s="209"/>
      <c r="E9" s="241"/>
      <c r="F9" s="65" t="s">
        <v>78</v>
      </c>
      <c r="G9" s="65" t="s">
        <v>114</v>
      </c>
    </row>
    <row r="10" spans="1:7" ht="12.75">
      <c r="A10" s="37">
        <v>1</v>
      </c>
      <c r="B10" s="54" t="s">
        <v>92</v>
      </c>
      <c r="C10" s="128">
        <v>3</v>
      </c>
      <c r="D10" s="37">
        <v>4</v>
      </c>
      <c r="E10" s="67">
        <v>5</v>
      </c>
      <c r="F10" s="67">
        <v>6</v>
      </c>
      <c r="G10" s="67">
        <v>7</v>
      </c>
    </row>
    <row r="11" spans="1:7" s="49" customFormat="1" ht="12.75">
      <c r="A11" s="84"/>
      <c r="B11" s="132"/>
      <c r="C11" s="60"/>
      <c r="D11" s="48" t="s">
        <v>421</v>
      </c>
      <c r="E11" s="66">
        <f>E12+E111+E126+E169+E217+E309+E343+E390+E413+E428</f>
        <v>685519.5999999999</v>
      </c>
      <c r="F11" s="66">
        <f>F12+F111+F126+F169+F217+F309+F343+F390+F413+F428</f>
        <v>554267.8</v>
      </c>
      <c r="G11" s="66">
        <f>G12+G111+G126+G169+G217+G309+G343+G390+G413+G428</f>
        <v>537907.4</v>
      </c>
    </row>
    <row r="12" spans="1:7" s="49" customFormat="1" ht="12.75">
      <c r="A12" s="34" t="s">
        <v>59</v>
      </c>
      <c r="B12" s="34"/>
      <c r="C12" s="34"/>
      <c r="D12" s="35" t="s">
        <v>474</v>
      </c>
      <c r="E12" s="66">
        <f>E13+E18+E31+E41+E46+E53+E57</f>
        <v>73096.2</v>
      </c>
      <c r="F12" s="66">
        <f>F13+F18+F31+F41+F46+F53+F57</f>
        <v>58148.00000000001</v>
      </c>
      <c r="G12" s="66">
        <f>G13+G18+G31+G41+G46+G53+G57</f>
        <v>57002.50000000001</v>
      </c>
    </row>
    <row r="13" spans="1:7" ht="33">
      <c r="A13" s="33" t="s">
        <v>46</v>
      </c>
      <c r="B13" s="33"/>
      <c r="C13" s="33"/>
      <c r="D13" s="31" t="s">
        <v>66</v>
      </c>
      <c r="E13" s="65">
        <f>E14</f>
        <v>1455.3</v>
      </c>
      <c r="F13" s="65">
        <f aca="true" t="shared" si="0" ref="F13:G16">F14</f>
        <v>1455.3</v>
      </c>
      <c r="G13" s="65">
        <f t="shared" si="0"/>
        <v>1455.3</v>
      </c>
    </row>
    <row r="14" spans="1:7" ht="49.5">
      <c r="A14" s="33" t="s">
        <v>46</v>
      </c>
      <c r="B14" s="127" t="s">
        <v>422</v>
      </c>
      <c r="C14" s="128"/>
      <c r="D14" s="31" t="s">
        <v>388</v>
      </c>
      <c r="E14" s="65">
        <f>E15</f>
        <v>1455.3</v>
      </c>
      <c r="F14" s="65">
        <f t="shared" si="0"/>
        <v>1455.3</v>
      </c>
      <c r="G14" s="65">
        <f t="shared" si="0"/>
        <v>1455.3</v>
      </c>
    </row>
    <row r="15" spans="1:7" ht="21" customHeight="1">
      <c r="A15" s="33" t="s">
        <v>46</v>
      </c>
      <c r="B15" s="127" t="s">
        <v>424</v>
      </c>
      <c r="C15" s="128"/>
      <c r="D15" s="31" t="s">
        <v>423</v>
      </c>
      <c r="E15" s="65">
        <f>E16</f>
        <v>1455.3</v>
      </c>
      <c r="F15" s="65">
        <f t="shared" si="0"/>
        <v>1455.3</v>
      </c>
      <c r="G15" s="65">
        <f t="shared" si="0"/>
        <v>1455.3</v>
      </c>
    </row>
    <row r="16" spans="1:7" ht="12.75">
      <c r="A16" s="33" t="s">
        <v>46</v>
      </c>
      <c r="B16" s="10" t="s">
        <v>375</v>
      </c>
      <c r="C16" s="10"/>
      <c r="D16" s="31" t="s">
        <v>21</v>
      </c>
      <c r="E16" s="65">
        <f>E17</f>
        <v>1455.3</v>
      </c>
      <c r="F16" s="65">
        <f t="shared" si="0"/>
        <v>1455.3</v>
      </c>
      <c r="G16" s="65">
        <f t="shared" si="0"/>
        <v>1455.3</v>
      </c>
    </row>
    <row r="17" spans="1:7" ht="66">
      <c r="A17" s="33" t="s">
        <v>46</v>
      </c>
      <c r="B17" s="10" t="s">
        <v>375</v>
      </c>
      <c r="C17" s="128">
        <v>100</v>
      </c>
      <c r="D17" s="27" t="s">
        <v>426</v>
      </c>
      <c r="E17" s="65">
        <f>'№4'!F18</f>
        <v>1455.3</v>
      </c>
      <c r="F17" s="65">
        <f>'№4'!G18</f>
        <v>1455.3</v>
      </c>
      <c r="G17" s="65">
        <f>'№4'!H18</f>
        <v>1455.3</v>
      </c>
    </row>
    <row r="18" spans="1:7" ht="49.5">
      <c r="A18" s="127" t="s">
        <v>47</v>
      </c>
      <c r="B18" s="127"/>
      <c r="C18" s="128"/>
      <c r="D18" s="11" t="s">
        <v>22</v>
      </c>
      <c r="E18" s="65">
        <f aca="true" t="shared" si="1" ref="E18:G19">E19</f>
        <v>4327.1</v>
      </c>
      <c r="F18" s="65">
        <f t="shared" si="1"/>
        <v>4071.6</v>
      </c>
      <c r="G18" s="65">
        <f t="shared" si="1"/>
        <v>4004</v>
      </c>
    </row>
    <row r="19" spans="1:7" ht="12.75">
      <c r="A19" s="127" t="s">
        <v>47</v>
      </c>
      <c r="B19" s="5">
        <v>9900000</v>
      </c>
      <c r="C19" s="133"/>
      <c r="D19" s="32" t="s">
        <v>433</v>
      </c>
      <c r="E19" s="65">
        <f t="shared" si="1"/>
        <v>4327.1</v>
      </c>
      <c r="F19" s="65">
        <f t="shared" si="1"/>
        <v>4071.6</v>
      </c>
      <c r="G19" s="65">
        <f t="shared" si="1"/>
        <v>4004</v>
      </c>
    </row>
    <row r="20" spans="1:7" ht="49.5">
      <c r="A20" s="127" t="s">
        <v>47</v>
      </c>
      <c r="B20" s="5">
        <v>9990000</v>
      </c>
      <c r="C20" s="10" t="s">
        <v>77</v>
      </c>
      <c r="D20" s="32" t="s">
        <v>434</v>
      </c>
      <c r="E20" s="65">
        <f>E21+E23+E27</f>
        <v>4327.1</v>
      </c>
      <c r="F20" s="65">
        <f>F21+F23+F27</f>
        <v>4071.6</v>
      </c>
      <c r="G20" s="65">
        <f>G21+G23+G27</f>
        <v>4004</v>
      </c>
    </row>
    <row r="21" spans="1:7" ht="12.75">
      <c r="A21" s="127" t="s">
        <v>47</v>
      </c>
      <c r="B21" s="5">
        <v>9999410</v>
      </c>
      <c r="C21" s="10" t="s">
        <v>77</v>
      </c>
      <c r="D21" s="32" t="s">
        <v>435</v>
      </c>
      <c r="E21" s="65">
        <f>E22</f>
        <v>1198.9</v>
      </c>
      <c r="F21" s="65">
        <f>F22</f>
        <v>1198.9</v>
      </c>
      <c r="G21" s="65">
        <f>G22</f>
        <v>1198.9</v>
      </c>
    </row>
    <row r="22" spans="1:7" ht="66">
      <c r="A22" s="127" t="s">
        <v>47</v>
      </c>
      <c r="B22" s="126">
        <v>9999410</v>
      </c>
      <c r="C22" s="70" t="s">
        <v>80</v>
      </c>
      <c r="D22" s="75" t="s">
        <v>426</v>
      </c>
      <c r="E22" s="65">
        <f>'№4'!F312</f>
        <v>1198.9</v>
      </c>
      <c r="F22" s="65">
        <f>'№4'!G312</f>
        <v>1198.9</v>
      </c>
      <c r="G22" s="65">
        <f>'№4'!H312</f>
        <v>1198.9</v>
      </c>
    </row>
    <row r="23" spans="1:7" ht="33">
      <c r="A23" s="127" t="s">
        <v>47</v>
      </c>
      <c r="B23" s="5">
        <v>9999420</v>
      </c>
      <c r="C23" s="10" t="s">
        <v>77</v>
      </c>
      <c r="D23" s="32" t="s">
        <v>436</v>
      </c>
      <c r="E23" s="65">
        <f>E24+E25+E26</f>
        <v>2696</v>
      </c>
      <c r="F23" s="65">
        <f>F24+F25+F26</f>
        <v>2414</v>
      </c>
      <c r="G23" s="65">
        <f>G24+G25+G26</f>
        <v>2346.4</v>
      </c>
    </row>
    <row r="24" spans="1:7" ht="66">
      <c r="A24" s="127" t="s">
        <v>47</v>
      </c>
      <c r="B24" s="5">
        <v>9999420</v>
      </c>
      <c r="C24" s="68" t="s">
        <v>80</v>
      </c>
      <c r="D24" s="11" t="s">
        <v>426</v>
      </c>
      <c r="E24" s="65">
        <f>'№4'!F314</f>
        <v>1928.8</v>
      </c>
      <c r="F24" s="65">
        <f>'№4'!G314</f>
        <v>1917.8</v>
      </c>
      <c r="G24" s="65">
        <f>'№4'!H314</f>
        <v>1914.6</v>
      </c>
    </row>
    <row r="25" spans="1:7" ht="33">
      <c r="A25" s="127" t="s">
        <v>47</v>
      </c>
      <c r="B25" s="5">
        <v>9999420</v>
      </c>
      <c r="C25" s="68" t="s">
        <v>81</v>
      </c>
      <c r="D25" s="11" t="s">
        <v>82</v>
      </c>
      <c r="E25" s="65">
        <f>'№4'!F315</f>
        <v>766.4</v>
      </c>
      <c r="F25" s="65">
        <f>'№4'!G315</f>
        <v>495.9</v>
      </c>
      <c r="G25" s="65">
        <f>'№4'!H315</f>
        <v>431.5</v>
      </c>
    </row>
    <row r="26" spans="1:7" ht="12.75">
      <c r="A26" s="127" t="s">
        <v>47</v>
      </c>
      <c r="B26" s="5">
        <v>9999420</v>
      </c>
      <c r="C26" s="70" t="s">
        <v>83</v>
      </c>
      <c r="D26" s="71" t="s">
        <v>84</v>
      </c>
      <c r="E26" s="65">
        <f>'№4'!F316</f>
        <v>0.8</v>
      </c>
      <c r="F26" s="65">
        <f>'№4'!G316</f>
        <v>0.3</v>
      </c>
      <c r="G26" s="65">
        <f>'№4'!H316</f>
        <v>0.3</v>
      </c>
    </row>
    <row r="27" spans="1:7" ht="12.75">
      <c r="A27" s="127" t="s">
        <v>47</v>
      </c>
      <c r="B27" s="5">
        <v>9999430</v>
      </c>
      <c r="C27" s="134" t="s">
        <v>77</v>
      </c>
      <c r="D27" s="32" t="s">
        <v>437</v>
      </c>
      <c r="E27" s="65">
        <f>E28</f>
        <v>432.2</v>
      </c>
      <c r="F27" s="65">
        <f>F28</f>
        <v>458.7</v>
      </c>
      <c r="G27" s="65">
        <f>G28</f>
        <v>458.7</v>
      </c>
    </row>
    <row r="28" spans="1:7" ht="66">
      <c r="A28" s="127" t="s">
        <v>47</v>
      </c>
      <c r="B28" s="5">
        <v>9999430</v>
      </c>
      <c r="C28" s="70" t="s">
        <v>80</v>
      </c>
      <c r="D28" s="75" t="s">
        <v>426</v>
      </c>
      <c r="E28" s="65">
        <f>'№4'!F318</f>
        <v>432.2</v>
      </c>
      <c r="F28" s="65">
        <f>'№4'!G318</f>
        <v>458.7</v>
      </c>
      <c r="G28" s="65">
        <f>'№4'!H318</f>
        <v>458.7</v>
      </c>
    </row>
    <row r="29" spans="1:7" ht="49.5">
      <c r="A29" s="33" t="s">
        <v>48</v>
      </c>
      <c r="B29" s="33"/>
      <c r="C29" s="33"/>
      <c r="D29" s="31" t="s">
        <v>23</v>
      </c>
      <c r="E29" s="65">
        <f aca="true" t="shared" si="2" ref="E29:G30">E30</f>
        <v>35891.9</v>
      </c>
      <c r="F29" s="65">
        <f t="shared" si="2"/>
        <v>34167.9</v>
      </c>
      <c r="G29" s="65">
        <f t="shared" si="2"/>
        <v>33714.700000000004</v>
      </c>
    </row>
    <row r="30" spans="1:7" ht="49.5">
      <c r="A30" s="33" t="s">
        <v>48</v>
      </c>
      <c r="B30" s="127" t="s">
        <v>422</v>
      </c>
      <c r="C30" s="128"/>
      <c r="D30" s="31" t="s">
        <v>388</v>
      </c>
      <c r="E30" s="65">
        <f t="shared" si="2"/>
        <v>35891.9</v>
      </c>
      <c r="F30" s="65">
        <f t="shared" si="2"/>
        <v>34167.9</v>
      </c>
      <c r="G30" s="65">
        <f t="shared" si="2"/>
        <v>33714.700000000004</v>
      </c>
    </row>
    <row r="31" spans="1:7" ht="18.75" customHeight="1">
      <c r="A31" s="33" t="s">
        <v>48</v>
      </c>
      <c r="B31" s="127" t="s">
        <v>424</v>
      </c>
      <c r="C31" s="128"/>
      <c r="D31" s="31" t="s">
        <v>423</v>
      </c>
      <c r="E31" s="65">
        <f>E32+E36+E38</f>
        <v>35891.9</v>
      </c>
      <c r="F31" s="65">
        <f>F32+F36+F38</f>
        <v>34167.9</v>
      </c>
      <c r="G31" s="65">
        <f>G32+G36+G38</f>
        <v>33714.700000000004</v>
      </c>
    </row>
    <row r="32" spans="1:7" ht="66">
      <c r="A32" s="33" t="s">
        <v>48</v>
      </c>
      <c r="B32" s="10" t="s">
        <v>376</v>
      </c>
      <c r="C32" s="10"/>
      <c r="D32" s="31" t="s">
        <v>88</v>
      </c>
      <c r="E32" s="65">
        <f>E33+E34+E35</f>
        <v>35167.6</v>
      </c>
      <c r="F32" s="65">
        <f>F33+F34+F35</f>
        <v>33443.6</v>
      </c>
      <c r="G32" s="65">
        <f>G33+G34+G35</f>
        <v>32990.4</v>
      </c>
    </row>
    <row r="33" spans="1:7" ht="66">
      <c r="A33" s="36" t="s">
        <v>48</v>
      </c>
      <c r="B33" s="69" t="s">
        <v>376</v>
      </c>
      <c r="C33" s="70" t="s">
        <v>80</v>
      </c>
      <c r="D33" s="75" t="s">
        <v>426</v>
      </c>
      <c r="E33" s="64">
        <f>'№4'!F23</f>
        <v>30079.8</v>
      </c>
      <c r="F33" s="64">
        <f>'№4'!G23</f>
        <v>30038.1</v>
      </c>
      <c r="G33" s="64">
        <f>'№4'!H23</f>
        <v>30027.1</v>
      </c>
    </row>
    <row r="34" spans="1:7" ht="33">
      <c r="A34" s="33" t="s">
        <v>48</v>
      </c>
      <c r="B34" s="10" t="s">
        <v>376</v>
      </c>
      <c r="C34" s="72" t="s">
        <v>81</v>
      </c>
      <c r="D34" s="11" t="s">
        <v>82</v>
      </c>
      <c r="E34" s="65">
        <f>'№4'!F24</f>
        <v>4843.3</v>
      </c>
      <c r="F34" s="65">
        <f>'№4'!G24</f>
        <v>3241.6</v>
      </c>
      <c r="G34" s="65">
        <f>'№4'!H24</f>
        <v>2820.8</v>
      </c>
    </row>
    <row r="35" spans="1:7" ht="12.75">
      <c r="A35" s="33" t="s">
        <v>48</v>
      </c>
      <c r="B35" s="10" t="s">
        <v>376</v>
      </c>
      <c r="C35" s="72" t="s">
        <v>83</v>
      </c>
      <c r="D35" s="78" t="s">
        <v>84</v>
      </c>
      <c r="E35" s="65">
        <f>'№4'!F25</f>
        <v>244.5</v>
      </c>
      <c r="F35" s="65">
        <f>'№4'!G25</f>
        <v>163.9</v>
      </c>
      <c r="G35" s="65">
        <f>'№4'!H25</f>
        <v>142.5</v>
      </c>
    </row>
    <row r="36" spans="1:7" ht="49.5">
      <c r="A36" s="33" t="s">
        <v>48</v>
      </c>
      <c r="B36" s="10" t="s">
        <v>428</v>
      </c>
      <c r="C36" s="10"/>
      <c r="D36" s="11" t="s">
        <v>89</v>
      </c>
      <c r="E36" s="65">
        <f>E37</f>
        <v>100.9</v>
      </c>
      <c r="F36" s="65">
        <f>F37</f>
        <v>100.9</v>
      </c>
      <c r="G36" s="65">
        <f>G37</f>
        <v>100.9</v>
      </c>
    </row>
    <row r="37" spans="1:7" ht="66">
      <c r="A37" s="33" t="s">
        <v>48</v>
      </c>
      <c r="B37" s="10" t="s">
        <v>428</v>
      </c>
      <c r="C37" s="72" t="s">
        <v>80</v>
      </c>
      <c r="D37" s="11" t="s">
        <v>426</v>
      </c>
      <c r="E37" s="65">
        <f>'№4'!F27</f>
        <v>100.9</v>
      </c>
      <c r="F37" s="65">
        <f>'№4'!G27</f>
        <v>100.9</v>
      </c>
      <c r="G37" s="65">
        <f>'№4'!H27</f>
        <v>100.9</v>
      </c>
    </row>
    <row r="38" spans="1:7" ht="49.5">
      <c r="A38" s="33" t="s">
        <v>48</v>
      </c>
      <c r="B38" s="10" t="s">
        <v>429</v>
      </c>
      <c r="C38" s="10"/>
      <c r="D38" s="73" t="s">
        <v>430</v>
      </c>
      <c r="E38" s="65">
        <f>E39+E40</f>
        <v>623.4</v>
      </c>
      <c r="F38" s="65">
        <f>F39+F40</f>
        <v>623.4</v>
      </c>
      <c r="G38" s="65">
        <f>G39+G40</f>
        <v>623.4</v>
      </c>
    </row>
    <row r="39" spans="1:7" ht="66">
      <c r="A39" s="33" t="s">
        <v>48</v>
      </c>
      <c r="B39" s="10" t="s">
        <v>429</v>
      </c>
      <c r="C39" s="72" t="s">
        <v>80</v>
      </c>
      <c r="D39" s="11" t="s">
        <v>426</v>
      </c>
      <c r="E39" s="65">
        <f>'№4'!F29</f>
        <v>545.5</v>
      </c>
      <c r="F39" s="65">
        <f>'№4'!G29</f>
        <v>544.9</v>
      </c>
      <c r="G39" s="65">
        <f>'№4'!H29</f>
        <v>544.9</v>
      </c>
    </row>
    <row r="40" spans="1:7" ht="33">
      <c r="A40" s="33" t="s">
        <v>48</v>
      </c>
      <c r="B40" s="10" t="s">
        <v>429</v>
      </c>
      <c r="C40" s="72" t="s">
        <v>81</v>
      </c>
      <c r="D40" s="11" t="s">
        <v>82</v>
      </c>
      <c r="E40" s="65">
        <f>'№4'!F30</f>
        <v>77.9</v>
      </c>
      <c r="F40" s="65">
        <f>'№4'!G30</f>
        <v>78.5</v>
      </c>
      <c r="G40" s="65">
        <f>'№4'!H30</f>
        <v>78.5</v>
      </c>
    </row>
    <row r="41" spans="1:7" ht="12.75">
      <c r="A41" s="33" t="s">
        <v>418</v>
      </c>
      <c r="B41" s="10"/>
      <c r="C41" s="72"/>
      <c r="D41" s="11" t="s">
        <v>419</v>
      </c>
      <c r="E41" s="65">
        <f>E42</f>
        <v>0</v>
      </c>
      <c r="F41" s="65">
        <f aca="true" t="shared" si="3" ref="F41:G44">F42</f>
        <v>0</v>
      </c>
      <c r="G41" s="65">
        <f t="shared" si="3"/>
        <v>56</v>
      </c>
    </row>
    <row r="42" spans="1:7" ht="49.5">
      <c r="A42" s="33" t="s">
        <v>418</v>
      </c>
      <c r="B42" s="127" t="s">
        <v>422</v>
      </c>
      <c r="C42" s="72"/>
      <c r="D42" s="31" t="s">
        <v>388</v>
      </c>
      <c r="E42" s="65">
        <f>E43</f>
        <v>0</v>
      </c>
      <c r="F42" s="65">
        <f t="shared" si="3"/>
        <v>0</v>
      </c>
      <c r="G42" s="65">
        <f t="shared" si="3"/>
        <v>56</v>
      </c>
    </row>
    <row r="43" spans="1:7" ht="49.5">
      <c r="A43" s="33" t="s">
        <v>418</v>
      </c>
      <c r="B43" s="127" t="s">
        <v>439</v>
      </c>
      <c r="C43" s="72"/>
      <c r="D43" s="11" t="s">
        <v>438</v>
      </c>
      <c r="E43" s="65">
        <f>E44</f>
        <v>0</v>
      </c>
      <c r="F43" s="65">
        <f t="shared" si="3"/>
        <v>0</v>
      </c>
      <c r="G43" s="65">
        <f t="shared" si="3"/>
        <v>56</v>
      </c>
    </row>
    <row r="44" spans="1:7" ht="49.5">
      <c r="A44" s="33" t="s">
        <v>418</v>
      </c>
      <c r="B44" s="10" t="s">
        <v>440</v>
      </c>
      <c r="C44" s="10"/>
      <c r="D44" s="73" t="s">
        <v>441</v>
      </c>
      <c r="E44" s="65">
        <f>E45</f>
        <v>0</v>
      </c>
      <c r="F44" s="65">
        <f t="shared" si="3"/>
        <v>0</v>
      </c>
      <c r="G44" s="65">
        <f t="shared" si="3"/>
        <v>56</v>
      </c>
    </row>
    <row r="45" spans="1:7" ht="33">
      <c r="A45" s="33" t="s">
        <v>418</v>
      </c>
      <c r="B45" s="10" t="s">
        <v>440</v>
      </c>
      <c r="C45" s="72" t="s">
        <v>81</v>
      </c>
      <c r="D45" s="11" t="s">
        <v>82</v>
      </c>
      <c r="E45" s="65">
        <f>'№4'!F35</f>
        <v>0</v>
      </c>
      <c r="F45" s="65">
        <f>'№4'!G35</f>
        <v>0</v>
      </c>
      <c r="G45" s="65">
        <f>'№4'!H35</f>
        <v>56</v>
      </c>
    </row>
    <row r="46" spans="1:7" ht="33">
      <c r="A46" s="33" t="s">
        <v>49</v>
      </c>
      <c r="B46" s="33"/>
      <c r="C46" s="33"/>
      <c r="D46" s="11" t="s">
        <v>454</v>
      </c>
      <c r="E46" s="65">
        <f>E47</f>
        <v>9662.7</v>
      </c>
      <c r="F46" s="65">
        <f aca="true" t="shared" si="4" ref="F46:G48">F47</f>
        <v>9544.400000000001</v>
      </c>
      <c r="G46" s="65">
        <f t="shared" si="4"/>
        <v>9200.4</v>
      </c>
    </row>
    <row r="47" spans="1:7" ht="49.5">
      <c r="A47" s="33" t="s">
        <v>49</v>
      </c>
      <c r="B47" s="10" t="s">
        <v>443</v>
      </c>
      <c r="C47" s="72"/>
      <c r="D47" s="11" t="s">
        <v>442</v>
      </c>
      <c r="E47" s="65">
        <f>E48</f>
        <v>9662.7</v>
      </c>
      <c r="F47" s="65">
        <f t="shared" si="4"/>
        <v>9544.400000000001</v>
      </c>
      <c r="G47" s="65">
        <f t="shared" si="4"/>
        <v>9200.4</v>
      </c>
    </row>
    <row r="48" spans="1:7" ht="18" customHeight="1">
      <c r="A48" s="33" t="s">
        <v>49</v>
      </c>
      <c r="B48" s="127" t="s">
        <v>444</v>
      </c>
      <c r="C48" s="128"/>
      <c r="D48" s="31" t="s">
        <v>423</v>
      </c>
      <c r="E48" s="65">
        <f>E49</f>
        <v>9662.7</v>
      </c>
      <c r="F48" s="65">
        <f t="shared" si="4"/>
        <v>9544.400000000001</v>
      </c>
      <c r="G48" s="65">
        <f t="shared" si="4"/>
        <v>9200.4</v>
      </c>
    </row>
    <row r="49" spans="1:7" ht="66">
      <c r="A49" s="33" t="s">
        <v>49</v>
      </c>
      <c r="B49" s="10" t="s">
        <v>379</v>
      </c>
      <c r="C49" s="10"/>
      <c r="D49" s="31" t="s">
        <v>88</v>
      </c>
      <c r="E49" s="65">
        <f>E50+E51+E52</f>
        <v>9662.7</v>
      </c>
      <c r="F49" s="65">
        <f>F50+F51+F52</f>
        <v>9544.400000000001</v>
      </c>
      <c r="G49" s="65">
        <f>G50+G51+G52</f>
        <v>9200.4</v>
      </c>
    </row>
    <row r="50" spans="1:7" ht="66">
      <c r="A50" s="33" t="s">
        <v>49</v>
      </c>
      <c r="B50" s="10" t="s">
        <v>379</v>
      </c>
      <c r="C50" s="68" t="s">
        <v>80</v>
      </c>
      <c r="D50" s="11" t="s">
        <v>426</v>
      </c>
      <c r="E50" s="65">
        <f>'№4'!F242</f>
        <v>8106.6</v>
      </c>
      <c r="F50" s="65">
        <f>'№4'!G242</f>
        <v>8092.1</v>
      </c>
      <c r="G50" s="65">
        <f>'№4'!H242</f>
        <v>8096.4</v>
      </c>
    </row>
    <row r="51" spans="1:7" ht="33">
      <c r="A51" s="36" t="s">
        <v>49</v>
      </c>
      <c r="B51" s="69" t="s">
        <v>379</v>
      </c>
      <c r="C51" s="70" t="s">
        <v>81</v>
      </c>
      <c r="D51" s="75" t="s">
        <v>82</v>
      </c>
      <c r="E51" s="65">
        <f>'№4'!F243</f>
        <v>1345.5</v>
      </c>
      <c r="F51" s="65">
        <f>'№4'!G243</f>
        <v>1311.1</v>
      </c>
      <c r="G51" s="65">
        <f>'№4'!H243</f>
        <v>981.3</v>
      </c>
    </row>
    <row r="52" spans="1:7" ht="12.75">
      <c r="A52" s="33" t="s">
        <v>49</v>
      </c>
      <c r="B52" s="69" t="s">
        <v>379</v>
      </c>
      <c r="C52" s="72" t="s">
        <v>83</v>
      </c>
      <c r="D52" s="78" t="s">
        <v>84</v>
      </c>
      <c r="E52" s="65">
        <f>'№4'!F244</f>
        <v>210.6</v>
      </c>
      <c r="F52" s="65">
        <f>'№4'!G244</f>
        <v>141.2</v>
      </c>
      <c r="G52" s="65">
        <f>'№4'!H244</f>
        <v>122.7</v>
      </c>
    </row>
    <row r="53" spans="1:7" ht="12.75">
      <c r="A53" s="33" t="s">
        <v>50</v>
      </c>
      <c r="B53" s="34"/>
      <c r="C53" s="34"/>
      <c r="D53" s="11" t="s">
        <v>456</v>
      </c>
      <c r="E53" s="65">
        <f>E54</f>
        <v>2000</v>
      </c>
      <c r="F53" s="65">
        <f aca="true" t="shared" si="5" ref="F53:G55">F54</f>
        <v>1000</v>
      </c>
      <c r="G53" s="65">
        <f t="shared" si="5"/>
        <v>1000</v>
      </c>
    </row>
    <row r="54" spans="1:7" ht="12.75">
      <c r="A54" s="33" t="s">
        <v>50</v>
      </c>
      <c r="B54" s="5">
        <v>9900000</v>
      </c>
      <c r="C54" s="133"/>
      <c r="D54" s="32" t="s">
        <v>433</v>
      </c>
      <c r="E54" s="65">
        <f>E55</f>
        <v>2000</v>
      </c>
      <c r="F54" s="65">
        <f t="shared" si="5"/>
        <v>1000</v>
      </c>
      <c r="G54" s="65">
        <f t="shared" si="5"/>
        <v>1000</v>
      </c>
    </row>
    <row r="55" spans="1:7" ht="33">
      <c r="A55" s="33" t="s">
        <v>50</v>
      </c>
      <c r="B55" s="5">
        <v>9922000</v>
      </c>
      <c r="C55" s="10" t="s">
        <v>77</v>
      </c>
      <c r="D55" s="32" t="s">
        <v>161</v>
      </c>
      <c r="E55" s="65">
        <f>E56</f>
        <v>2000</v>
      </c>
      <c r="F55" s="65">
        <f t="shared" si="5"/>
        <v>1000</v>
      </c>
      <c r="G55" s="65">
        <f t="shared" si="5"/>
        <v>1000</v>
      </c>
    </row>
    <row r="56" spans="1:7" ht="12.75">
      <c r="A56" s="33" t="s">
        <v>50</v>
      </c>
      <c r="B56" s="5">
        <v>9922000</v>
      </c>
      <c r="C56" s="10" t="s">
        <v>83</v>
      </c>
      <c r="D56" s="32" t="s">
        <v>84</v>
      </c>
      <c r="E56" s="65">
        <f>'№4'!F248</f>
        <v>2000</v>
      </c>
      <c r="F56" s="65">
        <f>'№4'!G248</f>
        <v>1000</v>
      </c>
      <c r="G56" s="65">
        <f>'№4'!H248</f>
        <v>1000</v>
      </c>
    </row>
    <row r="57" spans="1:7" ht="12.75">
      <c r="A57" s="33" t="s">
        <v>67</v>
      </c>
      <c r="B57" s="34"/>
      <c r="C57" s="34"/>
      <c r="D57" s="11" t="s">
        <v>24</v>
      </c>
      <c r="E57" s="65">
        <f>E58+E84+E98</f>
        <v>19759.199999999997</v>
      </c>
      <c r="F57" s="65">
        <f>F58+F84+F98</f>
        <v>7908.8</v>
      </c>
      <c r="G57" s="65">
        <f>G58+G84+G98</f>
        <v>7572.1</v>
      </c>
    </row>
    <row r="58" spans="1:7" ht="49.5">
      <c r="A58" s="33" t="s">
        <v>67</v>
      </c>
      <c r="B58" s="127" t="s">
        <v>422</v>
      </c>
      <c r="C58" s="104"/>
      <c r="D58" s="31" t="s">
        <v>388</v>
      </c>
      <c r="E58" s="65">
        <f>E59+E66+E71+E74+E78</f>
        <v>2206.8</v>
      </c>
      <c r="F58" s="65">
        <f>F59+F66+F71+F74+F78</f>
        <v>687.2</v>
      </c>
      <c r="G58" s="65">
        <f>G59+G66+G71+G74+G78</f>
        <v>636.3</v>
      </c>
    </row>
    <row r="59" spans="1:7" ht="49.5">
      <c r="A59" s="33" t="s">
        <v>67</v>
      </c>
      <c r="B59" s="127" t="s">
        <v>439</v>
      </c>
      <c r="C59" s="104"/>
      <c r="D59" s="11" t="s">
        <v>438</v>
      </c>
      <c r="E59" s="65">
        <f>E60+E62+E64</f>
        <v>1598.4</v>
      </c>
      <c r="F59" s="65">
        <f>F60+F62+F64</f>
        <v>180.6</v>
      </c>
      <c r="G59" s="65">
        <f>G60+G62+G64</f>
        <v>157</v>
      </c>
    </row>
    <row r="60" spans="1:7" ht="33">
      <c r="A60" s="33" t="s">
        <v>67</v>
      </c>
      <c r="B60" s="127" t="s">
        <v>266</v>
      </c>
      <c r="C60" s="104"/>
      <c r="D60" s="11" t="s">
        <v>267</v>
      </c>
      <c r="E60" s="65">
        <f>E61</f>
        <v>262.20000000000005</v>
      </c>
      <c r="F60" s="65">
        <f>F61</f>
        <v>180.6</v>
      </c>
      <c r="G60" s="65">
        <f>G61</f>
        <v>157</v>
      </c>
    </row>
    <row r="61" spans="1:7" ht="33">
      <c r="A61" s="33" t="s">
        <v>67</v>
      </c>
      <c r="B61" s="127" t="s">
        <v>266</v>
      </c>
      <c r="C61" s="104" t="s">
        <v>81</v>
      </c>
      <c r="D61" s="11" t="s">
        <v>82</v>
      </c>
      <c r="E61" s="65">
        <f>'№4'!F40</f>
        <v>262.20000000000005</v>
      </c>
      <c r="F61" s="65">
        <f>'№4'!G40</f>
        <v>180.6</v>
      </c>
      <c r="G61" s="65">
        <f>'№4'!H40</f>
        <v>157</v>
      </c>
    </row>
    <row r="62" spans="1:7" ht="33">
      <c r="A62" s="33" t="s">
        <v>67</v>
      </c>
      <c r="B62" s="127" t="s">
        <v>268</v>
      </c>
      <c r="C62" s="104"/>
      <c r="D62" s="11" t="s">
        <v>269</v>
      </c>
      <c r="E62" s="65">
        <f>E63</f>
        <v>875.6</v>
      </c>
      <c r="F62" s="65">
        <f>F63</f>
        <v>0</v>
      </c>
      <c r="G62" s="65">
        <f>G63</f>
        <v>0</v>
      </c>
    </row>
    <row r="63" spans="1:7" ht="33">
      <c r="A63" s="33" t="s">
        <v>67</v>
      </c>
      <c r="B63" s="127" t="s">
        <v>268</v>
      </c>
      <c r="C63" s="104" t="s">
        <v>81</v>
      </c>
      <c r="D63" s="11" t="s">
        <v>82</v>
      </c>
      <c r="E63" s="65">
        <f>'№4'!F41</f>
        <v>875.6</v>
      </c>
      <c r="F63" s="65">
        <f>'№4'!G41</f>
        <v>0</v>
      </c>
      <c r="G63" s="65">
        <f>'№4'!H41</f>
        <v>0</v>
      </c>
    </row>
    <row r="64" spans="1:7" s="80" customFormat="1" ht="49.5">
      <c r="A64" s="33" t="s">
        <v>67</v>
      </c>
      <c r="B64" s="13" t="s">
        <v>487</v>
      </c>
      <c r="C64" s="104"/>
      <c r="D64" s="11" t="s">
        <v>486</v>
      </c>
      <c r="E64" s="79">
        <f>E65</f>
        <v>460.6</v>
      </c>
      <c r="F64" s="79">
        <f>F65</f>
        <v>0</v>
      </c>
      <c r="G64" s="79">
        <f>G65</f>
        <v>0</v>
      </c>
    </row>
    <row r="65" spans="1:7" s="80" customFormat="1" ht="33">
      <c r="A65" s="33" t="s">
        <v>67</v>
      </c>
      <c r="B65" s="13" t="s">
        <v>487</v>
      </c>
      <c r="C65" s="104" t="s">
        <v>81</v>
      </c>
      <c r="D65" s="11" t="s">
        <v>82</v>
      </c>
      <c r="E65" s="79">
        <f>'№4'!F44</f>
        <v>460.6</v>
      </c>
      <c r="F65" s="79">
        <f>'№4'!G44</f>
        <v>0</v>
      </c>
      <c r="G65" s="79">
        <f>'№4'!H44</f>
        <v>0</v>
      </c>
    </row>
    <row r="66" spans="1:7" ht="82.5">
      <c r="A66" s="33" t="s">
        <v>67</v>
      </c>
      <c r="B66" s="127" t="s">
        <v>270</v>
      </c>
      <c r="C66" s="104"/>
      <c r="D66" s="11" t="s">
        <v>271</v>
      </c>
      <c r="E66" s="65">
        <f>E67+E69</f>
        <v>75</v>
      </c>
      <c r="F66" s="65">
        <f>F67+F69</f>
        <v>50.3</v>
      </c>
      <c r="G66" s="65">
        <f>G67+G69</f>
        <v>44</v>
      </c>
    </row>
    <row r="67" spans="1:7" ht="52.15" customHeight="1">
      <c r="A67" s="33" t="s">
        <v>67</v>
      </c>
      <c r="B67" s="127" t="s">
        <v>273</v>
      </c>
      <c r="C67" s="104"/>
      <c r="D67" s="11" t="s">
        <v>272</v>
      </c>
      <c r="E67" s="65">
        <f>E68</f>
        <v>50</v>
      </c>
      <c r="F67" s="65">
        <f>F68</f>
        <v>33.5</v>
      </c>
      <c r="G67" s="65">
        <f>G68</f>
        <v>29</v>
      </c>
    </row>
    <row r="68" spans="1:7" ht="33">
      <c r="A68" s="33" t="s">
        <v>67</v>
      </c>
      <c r="B68" s="127" t="s">
        <v>273</v>
      </c>
      <c r="C68" s="102" t="s">
        <v>83</v>
      </c>
      <c r="D68" s="103" t="s">
        <v>84</v>
      </c>
      <c r="E68" s="65">
        <f>'№4'!F47</f>
        <v>50</v>
      </c>
      <c r="F68" s="65">
        <f>'№4'!G47</f>
        <v>33.5</v>
      </c>
      <c r="G68" s="65">
        <f>'№4'!H47</f>
        <v>29</v>
      </c>
    </row>
    <row r="69" spans="1:7" ht="49.5">
      <c r="A69" s="33" t="s">
        <v>67</v>
      </c>
      <c r="B69" s="127" t="s">
        <v>275</v>
      </c>
      <c r="C69" s="104"/>
      <c r="D69" s="11" t="s">
        <v>274</v>
      </c>
      <c r="E69" s="65">
        <f>E70</f>
        <v>25</v>
      </c>
      <c r="F69" s="65">
        <f>F70</f>
        <v>16.8</v>
      </c>
      <c r="G69" s="65">
        <f>G70</f>
        <v>15</v>
      </c>
    </row>
    <row r="70" spans="1:7" ht="33">
      <c r="A70" s="33" t="s">
        <v>67</v>
      </c>
      <c r="B70" s="127" t="s">
        <v>275</v>
      </c>
      <c r="C70" s="104" t="s">
        <v>81</v>
      </c>
      <c r="D70" s="11" t="s">
        <v>82</v>
      </c>
      <c r="E70" s="65">
        <f>'№4'!F49</f>
        <v>25</v>
      </c>
      <c r="F70" s="65">
        <f>'№4'!G49</f>
        <v>16.8</v>
      </c>
      <c r="G70" s="65">
        <f>'№4'!H49</f>
        <v>15</v>
      </c>
    </row>
    <row r="71" spans="1:7" ht="33">
      <c r="A71" s="33" t="s">
        <v>67</v>
      </c>
      <c r="B71" s="127" t="s">
        <v>276</v>
      </c>
      <c r="C71" s="104"/>
      <c r="D71" s="11" t="s">
        <v>277</v>
      </c>
      <c r="E71" s="65">
        <f aca="true" t="shared" si="6" ref="E71:G72">E72</f>
        <v>180</v>
      </c>
      <c r="F71" s="65">
        <f t="shared" si="6"/>
        <v>121</v>
      </c>
      <c r="G71" s="65">
        <f t="shared" si="6"/>
        <v>105</v>
      </c>
    </row>
    <row r="72" spans="1:7" ht="33">
      <c r="A72" s="33" t="s">
        <v>67</v>
      </c>
      <c r="B72" s="127" t="s">
        <v>278</v>
      </c>
      <c r="C72" s="104"/>
      <c r="D72" s="11" t="s">
        <v>279</v>
      </c>
      <c r="E72" s="65">
        <f t="shared" si="6"/>
        <v>180</v>
      </c>
      <c r="F72" s="65">
        <f t="shared" si="6"/>
        <v>121</v>
      </c>
      <c r="G72" s="65">
        <f t="shared" si="6"/>
        <v>105</v>
      </c>
    </row>
    <row r="73" spans="1:7" ht="33">
      <c r="A73" s="33" t="s">
        <v>67</v>
      </c>
      <c r="B73" s="127" t="s">
        <v>278</v>
      </c>
      <c r="C73" s="17" t="s">
        <v>86</v>
      </c>
      <c r="D73" s="11" t="s">
        <v>87</v>
      </c>
      <c r="E73" s="65">
        <f>'№4'!F52</f>
        <v>180</v>
      </c>
      <c r="F73" s="65">
        <f>'№4'!G52</f>
        <v>121</v>
      </c>
      <c r="G73" s="65">
        <f>'№4'!H52</f>
        <v>105</v>
      </c>
    </row>
    <row r="74" spans="1:7" ht="49.5">
      <c r="A74" s="33" t="s">
        <v>67</v>
      </c>
      <c r="B74" s="127" t="s">
        <v>260</v>
      </c>
      <c r="C74" s="104"/>
      <c r="D74" s="11" t="s">
        <v>261</v>
      </c>
      <c r="E74" s="65">
        <f>E75</f>
        <v>55.1</v>
      </c>
      <c r="F74" s="65">
        <f>F75</f>
        <v>37</v>
      </c>
      <c r="G74" s="65">
        <f>G75</f>
        <v>32</v>
      </c>
    </row>
    <row r="75" spans="1:7" ht="33">
      <c r="A75" s="33" t="s">
        <v>67</v>
      </c>
      <c r="B75" s="127" t="s">
        <v>265</v>
      </c>
      <c r="C75" s="104"/>
      <c r="D75" s="11" t="s">
        <v>264</v>
      </c>
      <c r="E75" s="65">
        <f>E77+E76</f>
        <v>55.1</v>
      </c>
      <c r="F75" s="65">
        <f>F77+F76</f>
        <v>37</v>
      </c>
      <c r="G75" s="65">
        <f>G77+G76</f>
        <v>32</v>
      </c>
    </row>
    <row r="76" spans="1:7" ht="33">
      <c r="A76" s="33" t="s">
        <v>67</v>
      </c>
      <c r="B76" s="127" t="s">
        <v>265</v>
      </c>
      <c r="C76" s="104" t="s">
        <v>81</v>
      </c>
      <c r="D76" s="11" t="s">
        <v>82</v>
      </c>
      <c r="E76" s="65">
        <f>'№4'!F55</f>
        <v>42</v>
      </c>
      <c r="F76" s="65">
        <f>'№4'!G55</f>
        <v>22</v>
      </c>
      <c r="G76" s="65">
        <f>'№4'!H55</f>
        <v>17</v>
      </c>
    </row>
    <row r="77" spans="1:7" ht="21" customHeight="1">
      <c r="A77" s="33" t="s">
        <v>67</v>
      </c>
      <c r="B77" s="127" t="s">
        <v>265</v>
      </c>
      <c r="C77" s="17" t="s">
        <v>86</v>
      </c>
      <c r="D77" s="11" t="s">
        <v>87</v>
      </c>
      <c r="E77" s="65">
        <f>'№4'!F56</f>
        <v>13.100000000000001</v>
      </c>
      <c r="F77" s="65">
        <f>'№4'!G56</f>
        <v>15</v>
      </c>
      <c r="G77" s="65">
        <f>'№4'!H56</f>
        <v>15</v>
      </c>
    </row>
    <row r="78" spans="1:7" ht="21" customHeight="1">
      <c r="A78" s="33" t="s">
        <v>67</v>
      </c>
      <c r="B78" s="127" t="s">
        <v>424</v>
      </c>
      <c r="C78" s="104"/>
      <c r="D78" s="11" t="s">
        <v>423</v>
      </c>
      <c r="E78" s="65">
        <f>E79+E81</f>
        <v>298.3</v>
      </c>
      <c r="F78" s="65">
        <f>F79+F81</f>
        <v>298.3</v>
      </c>
      <c r="G78" s="65">
        <f>G79+G81</f>
        <v>298.3</v>
      </c>
    </row>
    <row r="79" spans="1:7" ht="49.5">
      <c r="A79" s="33" t="s">
        <v>67</v>
      </c>
      <c r="B79" s="127" t="s">
        <v>428</v>
      </c>
      <c r="C79" s="104"/>
      <c r="D79" s="11" t="s">
        <v>89</v>
      </c>
      <c r="E79" s="65">
        <f>E80</f>
        <v>45</v>
      </c>
      <c r="F79" s="65">
        <f>F80</f>
        <v>45</v>
      </c>
      <c r="G79" s="65">
        <f>G80</f>
        <v>45</v>
      </c>
    </row>
    <row r="80" spans="1:7" ht="66">
      <c r="A80" s="33" t="s">
        <v>67</v>
      </c>
      <c r="B80" s="127" t="s">
        <v>428</v>
      </c>
      <c r="C80" s="104" t="s">
        <v>80</v>
      </c>
      <c r="D80" s="11" t="s">
        <v>426</v>
      </c>
      <c r="E80" s="65">
        <f>'№4'!F59</f>
        <v>45</v>
      </c>
      <c r="F80" s="65">
        <f>'№4'!G59</f>
        <v>45</v>
      </c>
      <c r="G80" s="65">
        <f>'№4'!H59</f>
        <v>45</v>
      </c>
    </row>
    <row r="81" spans="1:7" ht="66">
      <c r="A81" s="33" t="s">
        <v>67</v>
      </c>
      <c r="B81" s="127" t="s">
        <v>367</v>
      </c>
      <c r="C81" s="104"/>
      <c r="D81" s="11" t="s">
        <v>368</v>
      </c>
      <c r="E81" s="65">
        <f>E82+E83</f>
        <v>253.3</v>
      </c>
      <c r="F81" s="65">
        <f>F82+F83</f>
        <v>253.3</v>
      </c>
      <c r="G81" s="65">
        <f>G82+G83</f>
        <v>253.3</v>
      </c>
    </row>
    <row r="82" spans="1:7" ht="66">
      <c r="A82" s="33" t="s">
        <v>67</v>
      </c>
      <c r="B82" s="127" t="s">
        <v>367</v>
      </c>
      <c r="C82" s="104" t="s">
        <v>80</v>
      </c>
      <c r="D82" s="11" t="s">
        <v>426</v>
      </c>
      <c r="E82" s="65">
        <f>'№4'!F61</f>
        <v>242.9</v>
      </c>
      <c r="F82" s="65">
        <f>'№4'!G61</f>
        <v>242.9</v>
      </c>
      <c r="G82" s="65">
        <f>'№4'!H61</f>
        <v>242.9</v>
      </c>
    </row>
    <row r="83" spans="1:7" ht="33">
      <c r="A83" s="33" t="s">
        <v>67</v>
      </c>
      <c r="B83" s="127" t="s">
        <v>367</v>
      </c>
      <c r="C83" s="104" t="s">
        <v>81</v>
      </c>
      <c r="D83" s="11" t="s">
        <v>82</v>
      </c>
      <c r="E83" s="65">
        <f>'№4'!F62</f>
        <v>10.4</v>
      </c>
      <c r="F83" s="65">
        <f>'№4'!G62</f>
        <v>10.4</v>
      </c>
      <c r="G83" s="65">
        <f>'№4'!H62</f>
        <v>10.4</v>
      </c>
    </row>
    <row r="84" spans="1:7" ht="49.5">
      <c r="A84" s="33" t="s">
        <v>67</v>
      </c>
      <c r="B84" s="33" t="s">
        <v>205</v>
      </c>
      <c r="C84" s="33"/>
      <c r="D84" s="31" t="s">
        <v>206</v>
      </c>
      <c r="E84" s="65">
        <f>E85</f>
        <v>15811.3</v>
      </c>
      <c r="F84" s="65">
        <f>F85</f>
        <v>6662.5</v>
      </c>
      <c r="G84" s="65">
        <f>G85</f>
        <v>6376.7</v>
      </c>
    </row>
    <row r="85" spans="1:7" ht="33.75" customHeight="1">
      <c r="A85" s="33" t="s">
        <v>67</v>
      </c>
      <c r="B85" s="33" t="s">
        <v>207</v>
      </c>
      <c r="C85" s="33"/>
      <c r="D85" s="31" t="s">
        <v>208</v>
      </c>
      <c r="E85" s="65">
        <f>E86+E88+E90+E94+E92</f>
        <v>15811.3</v>
      </c>
      <c r="F85" s="194">
        <f aca="true" t="shared" si="7" ref="F85:G85">F86+F88+F90+F94+F92</f>
        <v>6662.5</v>
      </c>
      <c r="G85" s="194">
        <f t="shared" si="7"/>
        <v>6376.7</v>
      </c>
    </row>
    <row r="86" spans="1:7" ht="33">
      <c r="A86" s="33" t="s">
        <v>67</v>
      </c>
      <c r="B86" s="33" t="s">
        <v>209</v>
      </c>
      <c r="C86" s="33"/>
      <c r="D86" s="31" t="s">
        <v>210</v>
      </c>
      <c r="E86" s="65">
        <f>E87</f>
        <v>2396.3</v>
      </c>
      <c r="F86" s="65">
        <f>F87</f>
        <v>1432.5</v>
      </c>
      <c r="G86" s="65">
        <f>G87</f>
        <v>1186.5</v>
      </c>
    </row>
    <row r="87" spans="1:7" ht="33">
      <c r="A87" s="33" t="s">
        <v>67</v>
      </c>
      <c r="B87" s="33" t="s">
        <v>209</v>
      </c>
      <c r="C87" s="104" t="s">
        <v>81</v>
      </c>
      <c r="D87" s="11" t="s">
        <v>82</v>
      </c>
      <c r="E87" s="65">
        <f>'№4'!F275</f>
        <v>2396.3</v>
      </c>
      <c r="F87" s="65">
        <f>'№4'!G275</f>
        <v>1432.5</v>
      </c>
      <c r="G87" s="65">
        <f>'№4'!H275</f>
        <v>1186.5</v>
      </c>
    </row>
    <row r="88" spans="1:7" ht="33">
      <c r="A88" s="33" t="s">
        <v>67</v>
      </c>
      <c r="B88" s="33" t="s">
        <v>211</v>
      </c>
      <c r="C88" s="33"/>
      <c r="D88" s="31" t="s">
        <v>212</v>
      </c>
      <c r="E88" s="65">
        <f>E89</f>
        <v>208</v>
      </c>
      <c r="F88" s="65">
        <f>F89</f>
        <v>140</v>
      </c>
      <c r="G88" s="65">
        <f>G89</f>
        <v>121</v>
      </c>
    </row>
    <row r="89" spans="1:7" ht="33">
      <c r="A89" s="33" t="s">
        <v>67</v>
      </c>
      <c r="B89" s="33" t="s">
        <v>211</v>
      </c>
      <c r="C89" s="104" t="s">
        <v>81</v>
      </c>
      <c r="D89" s="11" t="s">
        <v>82</v>
      </c>
      <c r="E89" s="65">
        <f>'№4'!F277</f>
        <v>208</v>
      </c>
      <c r="F89" s="65">
        <f>'№4'!G277</f>
        <v>140</v>
      </c>
      <c r="G89" s="65">
        <f>'№4'!H277</f>
        <v>121</v>
      </c>
    </row>
    <row r="90" spans="1:7" ht="12.75">
      <c r="A90" s="33" t="s">
        <v>67</v>
      </c>
      <c r="B90" s="10" t="s">
        <v>214</v>
      </c>
      <c r="C90" s="10"/>
      <c r="D90" s="73" t="s">
        <v>213</v>
      </c>
      <c r="E90" s="65">
        <f>E91</f>
        <v>6339.5</v>
      </c>
      <c r="F90" s="65">
        <f>F91</f>
        <v>0</v>
      </c>
      <c r="G90" s="65">
        <f>G91</f>
        <v>0</v>
      </c>
    </row>
    <row r="91" spans="1:7" ht="12.75">
      <c r="A91" s="33" t="s">
        <v>67</v>
      </c>
      <c r="B91" s="10" t="s">
        <v>214</v>
      </c>
      <c r="C91" s="10" t="s">
        <v>83</v>
      </c>
      <c r="D91" s="32" t="s">
        <v>84</v>
      </c>
      <c r="E91" s="65">
        <f>'№4'!F279</f>
        <v>6339.5</v>
      </c>
      <c r="F91" s="65">
        <f>'№4'!G279</f>
        <v>0</v>
      </c>
      <c r="G91" s="65">
        <f>'№4'!H279</f>
        <v>0</v>
      </c>
    </row>
    <row r="92" spans="1:7" ht="49.5">
      <c r="A92" s="33" t="s">
        <v>67</v>
      </c>
      <c r="B92" s="10" t="s">
        <v>768</v>
      </c>
      <c r="C92" s="10"/>
      <c r="D92" s="32" t="s">
        <v>769</v>
      </c>
      <c r="E92" s="194">
        <f>E93</f>
        <v>1700</v>
      </c>
      <c r="F92" s="194">
        <f aca="true" t="shared" si="8" ref="F92:G92">F93</f>
        <v>0</v>
      </c>
      <c r="G92" s="194">
        <f t="shared" si="8"/>
        <v>0</v>
      </c>
    </row>
    <row r="93" spans="1:7" ht="33">
      <c r="A93" s="33" t="s">
        <v>67</v>
      </c>
      <c r="B93" s="10" t="s">
        <v>768</v>
      </c>
      <c r="C93" s="104" t="s">
        <v>81</v>
      </c>
      <c r="D93" s="11" t="s">
        <v>82</v>
      </c>
      <c r="E93" s="194">
        <f>'№4'!F281</f>
        <v>1700</v>
      </c>
      <c r="F93" s="194">
        <f>'№4'!G281</f>
        <v>0</v>
      </c>
      <c r="G93" s="194">
        <f>'№4'!H281</f>
        <v>0</v>
      </c>
    </row>
    <row r="94" spans="1:7" ht="12.75">
      <c r="A94" s="33" t="s">
        <v>67</v>
      </c>
      <c r="B94" s="10" t="s">
        <v>215</v>
      </c>
      <c r="C94" s="10"/>
      <c r="D94" s="32" t="s">
        <v>423</v>
      </c>
      <c r="E94" s="65">
        <f>E95</f>
        <v>5167.5</v>
      </c>
      <c r="F94" s="65">
        <f>F95</f>
        <v>5090</v>
      </c>
      <c r="G94" s="65">
        <f>G95</f>
        <v>5069.2</v>
      </c>
    </row>
    <row r="95" spans="1:7" ht="66">
      <c r="A95" s="33" t="s">
        <v>67</v>
      </c>
      <c r="B95" s="10" t="s">
        <v>216</v>
      </c>
      <c r="C95" s="10"/>
      <c r="D95" s="32" t="s">
        <v>88</v>
      </c>
      <c r="E95" s="65">
        <f>E96+E97</f>
        <v>5167.5</v>
      </c>
      <c r="F95" s="65">
        <f>F96+F97</f>
        <v>5090</v>
      </c>
      <c r="G95" s="65">
        <f>G96+G97</f>
        <v>5069.2</v>
      </c>
    </row>
    <row r="96" spans="1:7" ht="66">
      <c r="A96" s="33" t="s">
        <v>67</v>
      </c>
      <c r="B96" s="10" t="s">
        <v>216</v>
      </c>
      <c r="C96" s="104" t="s">
        <v>80</v>
      </c>
      <c r="D96" s="11" t="s">
        <v>426</v>
      </c>
      <c r="E96" s="65">
        <f>'№4'!F284</f>
        <v>4938.3</v>
      </c>
      <c r="F96" s="65">
        <f>'№4'!G284</f>
        <v>4936.3</v>
      </c>
      <c r="G96" s="65">
        <f>'№4'!H284</f>
        <v>4935.7</v>
      </c>
    </row>
    <row r="97" spans="1:7" ht="33">
      <c r="A97" s="33" t="s">
        <v>67</v>
      </c>
      <c r="B97" s="10" t="s">
        <v>216</v>
      </c>
      <c r="C97" s="104" t="s">
        <v>81</v>
      </c>
      <c r="D97" s="11" t="s">
        <v>82</v>
      </c>
      <c r="E97" s="65">
        <f>'№4'!F285</f>
        <v>229.2</v>
      </c>
      <c r="F97" s="65">
        <f>'№4'!G285</f>
        <v>153.7</v>
      </c>
      <c r="G97" s="65">
        <f>'№4'!H285</f>
        <v>133.5</v>
      </c>
    </row>
    <row r="98" spans="1:7" ht="49.5">
      <c r="A98" s="33" t="s">
        <v>67</v>
      </c>
      <c r="B98" s="10" t="s">
        <v>443</v>
      </c>
      <c r="C98" s="104"/>
      <c r="D98" s="106" t="s">
        <v>442</v>
      </c>
      <c r="E98" s="65">
        <f>E99+E104+E107</f>
        <v>1741.1</v>
      </c>
      <c r="F98" s="65">
        <f>F99+F104+F107</f>
        <v>559.1</v>
      </c>
      <c r="G98" s="65">
        <f>G99+G104+G107</f>
        <v>559.1</v>
      </c>
    </row>
    <row r="99" spans="1:7" ht="33">
      <c r="A99" s="33" t="s">
        <v>67</v>
      </c>
      <c r="B99" s="10" t="s">
        <v>357</v>
      </c>
      <c r="C99" s="104"/>
      <c r="D99" s="106" t="s">
        <v>353</v>
      </c>
      <c r="E99" s="65">
        <f>E100+E102</f>
        <v>1712.7</v>
      </c>
      <c r="F99" s="65">
        <f>F100+F102</f>
        <v>523.1</v>
      </c>
      <c r="G99" s="65">
        <f>G100+G102</f>
        <v>523.1</v>
      </c>
    </row>
    <row r="100" spans="1:7" ht="49.5">
      <c r="A100" s="33" t="s">
        <v>67</v>
      </c>
      <c r="B100" s="10" t="s">
        <v>365</v>
      </c>
      <c r="C100" s="10"/>
      <c r="D100" s="107" t="s">
        <v>366</v>
      </c>
      <c r="E100" s="65">
        <f>E101</f>
        <v>1441.7</v>
      </c>
      <c r="F100" s="65">
        <f>F101</f>
        <v>523.1</v>
      </c>
      <c r="G100" s="65">
        <f>G101</f>
        <v>523.1</v>
      </c>
    </row>
    <row r="101" spans="1:7" ht="33">
      <c r="A101" s="33" t="s">
        <v>67</v>
      </c>
      <c r="B101" s="10" t="s">
        <v>365</v>
      </c>
      <c r="C101" s="101" t="s">
        <v>81</v>
      </c>
      <c r="D101" s="106" t="s">
        <v>82</v>
      </c>
      <c r="E101" s="65">
        <f>'№4'!F253</f>
        <v>1441.7</v>
      </c>
      <c r="F101" s="65">
        <f>'№4'!G253</f>
        <v>523.1</v>
      </c>
      <c r="G101" s="65">
        <f>'№4'!H253</f>
        <v>523.1</v>
      </c>
    </row>
    <row r="102" spans="1:7" ht="66">
      <c r="A102" s="33" t="s">
        <v>67</v>
      </c>
      <c r="B102" s="10" t="s">
        <v>518</v>
      </c>
      <c r="C102" s="104"/>
      <c r="D102" s="32" t="s">
        <v>494</v>
      </c>
      <c r="E102" s="65">
        <f>E103</f>
        <v>271</v>
      </c>
      <c r="F102" s="65">
        <f>F103</f>
        <v>0</v>
      </c>
      <c r="G102" s="65">
        <f>G103</f>
        <v>0</v>
      </c>
    </row>
    <row r="103" spans="1:7" ht="33">
      <c r="A103" s="33" t="s">
        <v>67</v>
      </c>
      <c r="B103" s="10" t="s">
        <v>518</v>
      </c>
      <c r="C103" s="104" t="s">
        <v>81</v>
      </c>
      <c r="D103" s="11" t="s">
        <v>82</v>
      </c>
      <c r="E103" s="65">
        <f>'№4'!F255</f>
        <v>271</v>
      </c>
      <c r="F103" s="65">
        <f>'№4'!G255</f>
        <v>0</v>
      </c>
      <c r="G103" s="65">
        <f>'№4'!H255</f>
        <v>0</v>
      </c>
    </row>
    <row r="104" spans="1:7" ht="12.75">
      <c r="A104" s="33" t="s">
        <v>67</v>
      </c>
      <c r="B104" s="10" t="s">
        <v>372</v>
      </c>
      <c r="C104" s="10"/>
      <c r="D104" s="107" t="s">
        <v>158</v>
      </c>
      <c r="E104" s="65">
        <f aca="true" t="shared" si="9" ref="E104:G105">E105</f>
        <v>4.100000000000001</v>
      </c>
      <c r="F104" s="65">
        <f t="shared" si="9"/>
        <v>36</v>
      </c>
      <c r="G104" s="65">
        <f t="shared" si="9"/>
        <v>36</v>
      </c>
    </row>
    <row r="105" spans="1:7" ht="33">
      <c r="A105" s="33" t="s">
        <v>67</v>
      </c>
      <c r="B105" s="10" t="s">
        <v>373</v>
      </c>
      <c r="C105" s="10"/>
      <c r="D105" s="107" t="s">
        <v>159</v>
      </c>
      <c r="E105" s="65">
        <f t="shared" si="9"/>
        <v>4.100000000000001</v>
      </c>
      <c r="F105" s="65">
        <f t="shared" si="9"/>
        <v>36</v>
      </c>
      <c r="G105" s="65">
        <f t="shared" si="9"/>
        <v>36</v>
      </c>
    </row>
    <row r="106" spans="1:7" ht="33">
      <c r="A106" s="33" t="s">
        <v>67</v>
      </c>
      <c r="B106" s="10" t="s">
        <v>373</v>
      </c>
      <c r="C106" s="101" t="s">
        <v>81</v>
      </c>
      <c r="D106" s="106" t="s">
        <v>82</v>
      </c>
      <c r="E106" s="65">
        <f>'№4'!F258</f>
        <v>4.100000000000001</v>
      </c>
      <c r="F106" s="65">
        <f>'№4'!G258</f>
        <v>36</v>
      </c>
      <c r="G106" s="65">
        <f>'№4'!H258</f>
        <v>36</v>
      </c>
    </row>
    <row r="107" spans="1:7" ht="12.75">
      <c r="A107" s="33" t="s">
        <v>67</v>
      </c>
      <c r="B107" s="5">
        <v>9900000</v>
      </c>
      <c r="C107" s="135"/>
      <c r="D107" s="107" t="s">
        <v>433</v>
      </c>
      <c r="E107" s="65">
        <f>E108</f>
        <v>24.3</v>
      </c>
      <c r="F107" s="65">
        <f aca="true" t="shared" si="10" ref="F107:G109">F108</f>
        <v>0</v>
      </c>
      <c r="G107" s="65">
        <f t="shared" si="10"/>
        <v>0</v>
      </c>
    </row>
    <row r="108" spans="1:7" ht="12.75">
      <c r="A108" s="33" t="s">
        <v>67</v>
      </c>
      <c r="B108" s="5">
        <v>9930000</v>
      </c>
      <c r="C108" s="10"/>
      <c r="D108" s="32" t="s">
        <v>502</v>
      </c>
      <c r="E108" s="65">
        <f>E109</f>
        <v>24.3</v>
      </c>
      <c r="F108" s="65">
        <f t="shared" si="10"/>
        <v>0</v>
      </c>
      <c r="G108" s="65">
        <f t="shared" si="10"/>
        <v>0</v>
      </c>
    </row>
    <row r="109" spans="1:7" ht="12.75">
      <c r="A109" s="33" t="s">
        <v>67</v>
      </c>
      <c r="B109" s="5">
        <v>9931000</v>
      </c>
      <c r="C109" s="10"/>
      <c r="D109" s="32" t="s">
        <v>213</v>
      </c>
      <c r="E109" s="65">
        <f>E110</f>
        <v>24.3</v>
      </c>
      <c r="F109" s="65">
        <f t="shared" si="10"/>
        <v>0</v>
      </c>
      <c r="G109" s="65">
        <f t="shared" si="10"/>
        <v>0</v>
      </c>
    </row>
    <row r="110" spans="1:7" ht="12.75">
      <c r="A110" s="33" t="s">
        <v>67</v>
      </c>
      <c r="B110" s="5">
        <v>9931000</v>
      </c>
      <c r="C110" s="10" t="s">
        <v>83</v>
      </c>
      <c r="D110" s="32" t="s">
        <v>84</v>
      </c>
      <c r="E110" s="65">
        <f>'№4'!F262</f>
        <v>24.3</v>
      </c>
      <c r="F110" s="65">
        <f>'№4'!G262</f>
        <v>0</v>
      </c>
      <c r="G110" s="65">
        <f>'№4'!H262</f>
        <v>0</v>
      </c>
    </row>
    <row r="111" spans="1:7" s="49" customFormat="1" ht="33">
      <c r="A111" s="34" t="s">
        <v>60</v>
      </c>
      <c r="B111" s="34"/>
      <c r="C111" s="34"/>
      <c r="D111" s="35" t="s">
        <v>25</v>
      </c>
      <c r="E111" s="66">
        <f>E112+E121</f>
        <v>8670.4</v>
      </c>
      <c r="F111" s="66">
        <f>F112+F121</f>
        <v>8213.699999999999</v>
      </c>
      <c r="G111" s="66">
        <f>G112+G121</f>
        <v>8096.2</v>
      </c>
    </row>
    <row r="112" spans="1:7" ht="12.75">
      <c r="A112" s="33" t="s">
        <v>90</v>
      </c>
      <c r="B112" s="127"/>
      <c r="C112" s="104"/>
      <c r="D112" s="11" t="s">
        <v>91</v>
      </c>
      <c r="E112" s="65">
        <f aca="true" t="shared" si="11" ref="E112:G113">E113</f>
        <v>2023.3</v>
      </c>
      <c r="F112" s="65">
        <f t="shared" si="11"/>
        <v>2012.3</v>
      </c>
      <c r="G112" s="65">
        <f t="shared" si="11"/>
        <v>2012.3</v>
      </c>
    </row>
    <row r="113" spans="1:7" ht="49.5">
      <c r="A113" s="33" t="s">
        <v>90</v>
      </c>
      <c r="B113" s="127" t="s">
        <v>422</v>
      </c>
      <c r="C113" s="104"/>
      <c r="D113" s="31" t="s">
        <v>388</v>
      </c>
      <c r="E113" s="65">
        <f t="shared" si="11"/>
        <v>2023.3</v>
      </c>
      <c r="F113" s="65">
        <f t="shared" si="11"/>
        <v>2012.3</v>
      </c>
      <c r="G113" s="65">
        <f t="shared" si="11"/>
        <v>2012.3</v>
      </c>
    </row>
    <row r="114" spans="1:7" ht="20.25" customHeight="1">
      <c r="A114" s="33" t="s">
        <v>90</v>
      </c>
      <c r="B114" s="127" t="s">
        <v>424</v>
      </c>
      <c r="C114" s="104"/>
      <c r="D114" s="11" t="s">
        <v>423</v>
      </c>
      <c r="E114" s="65">
        <f>E115+E117</f>
        <v>2023.3</v>
      </c>
      <c r="F114" s="65">
        <f>F115+F117</f>
        <v>2012.3</v>
      </c>
      <c r="G114" s="65">
        <f>G115+G117</f>
        <v>2012.3</v>
      </c>
    </row>
    <row r="115" spans="1:7" ht="49.5">
      <c r="A115" s="33" t="s">
        <v>90</v>
      </c>
      <c r="B115" s="127" t="s">
        <v>428</v>
      </c>
      <c r="C115" s="104"/>
      <c r="D115" s="11" t="s">
        <v>89</v>
      </c>
      <c r="E115" s="65">
        <f>E116</f>
        <v>619.3</v>
      </c>
      <c r="F115" s="65">
        <f>F116</f>
        <v>619.3</v>
      </c>
      <c r="G115" s="65">
        <f>G116</f>
        <v>619.3</v>
      </c>
    </row>
    <row r="116" spans="1:7" ht="66">
      <c r="A116" s="33" t="s">
        <v>90</v>
      </c>
      <c r="B116" s="127" t="s">
        <v>428</v>
      </c>
      <c r="C116" s="101" t="s">
        <v>80</v>
      </c>
      <c r="D116" s="11" t="s">
        <v>426</v>
      </c>
      <c r="E116" s="65">
        <f>'№4'!F68</f>
        <v>619.3</v>
      </c>
      <c r="F116" s="65">
        <f>'№4'!G68</f>
        <v>619.3</v>
      </c>
      <c r="G116" s="65">
        <f>'№4'!H68</f>
        <v>619.3</v>
      </c>
    </row>
    <row r="117" spans="1:7" ht="115.5">
      <c r="A117" s="33" t="s">
        <v>90</v>
      </c>
      <c r="B117" s="127" t="s">
        <v>476</v>
      </c>
      <c r="C117" s="101"/>
      <c r="D117" s="11" t="s">
        <v>477</v>
      </c>
      <c r="E117" s="65">
        <f>E118+E119+E120</f>
        <v>1404</v>
      </c>
      <c r="F117" s="65">
        <f>F118+F119+F120</f>
        <v>1393</v>
      </c>
      <c r="G117" s="65">
        <f>G118+G119+G120</f>
        <v>1393</v>
      </c>
    </row>
    <row r="118" spans="1:7" ht="66">
      <c r="A118" s="33" t="s">
        <v>90</v>
      </c>
      <c r="B118" s="127" t="s">
        <v>476</v>
      </c>
      <c r="C118" s="101" t="s">
        <v>80</v>
      </c>
      <c r="D118" s="11" t="s">
        <v>426</v>
      </c>
      <c r="E118" s="65">
        <f>'№4'!F70</f>
        <v>1138.4</v>
      </c>
      <c r="F118" s="65">
        <f>'№4'!G70</f>
        <v>1138.4</v>
      </c>
      <c r="G118" s="65">
        <f>'№4'!H70</f>
        <v>1138.4</v>
      </c>
    </row>
    <row r="119" spans="1:7" ht="33">
      <c r="A119" s="33" t="s">
        <v>90</v>
      </c>
      <c r="B119" s="127" t="s">
        <v>476</v>
      </c>
      <c r="C119" s="101" t="s">
        <v>81</v>
      </c>
      <c r="D119" s="11" t="s">
        <v>82</v>
      </c>
      <c r="E119" s="65">
        <f>'№4'!F71</f>
        <v>254.5</v>
      </c>
      <c r="F119" s="65">
        <f>'№4'!G71</f>
        <v>232.3</v>
      </c>
      <c r="G119" s="65">
        <f>'№4'!H71</f>
        <v>232.3</v>
      </c>
    </row>
    <row r="120" spans="1:7" ht="25.5" customHeight="1">
      <c r="A120" s="33" t="s">
        <v>90</v>
      </c>
      <c r="B120" s="127" t="s">
        <v>476</v>
      </c>
      <c r="C120" s="102" t="s">
        <v>83</v>
      </c>
      <c r="D120" s="103" t="s">
        <v>84</v>
      </c>
      <c r="E120" s="65">
        <f>'№4'!F72</f>
        <v>11.100000000000001</v>
      </c>
      <c r="F120" s="65">
        <f>'№4'!G72</f>
        <v>22.3</v>
      </c>
      <c r="G120" s="65">
        <f>'№4'!H72</f>
        <v>22.3</v>
      </c>
    </row>
    <row r="121" spans="1:7" ht="33">
      <c r="A121" s="33" t="s">
        <v>51</v>
      </c>
      <c r="B121" s="127"/>
      <c r="C121" s="104"/>
      <c r="D121" s="11" t="s">
        <v>468</v>
      </c>
      <c r="E121" s="65">
        <f>E122</f>
        <v>6647.1</v>
      </c>
      <c r="F121" s="65">
        <f aca="true" t="shared" si="12" ref="F121:G124">F122</f>
        <v>6201.4</v>
      </c>
      <c r="G121" s="65">
        <f t="shared" si="12"/>
        <v>6083.9</v>
      </c>
    </row>
    <row r="122" spans="1:7" ht="49.5">
      <c r="A122" s="33" t="s">
        <v>51</v>
      </c>
      <c r="B122" s="127" t="s">
        <v>422</v>
      </c>
      <c r="C122" s="104"/>
      <c r="D122" s="31" t="s">
        <v>388</v>
      </c>
      <c r="E122" s="65">
        <f>E123</f>
        <v>6647.1</v>
      </c>
      <c r="F122" s="65">
        <f t="shared" si="12"/>
        <v>6201.4</v>
      </c>
      <c r="G122" s="65">
        <f t="shared" si="12"/>
        <v>6083.9</v>
      </c>
    </row>
    <row r="123" spans="1:7" ht="33">
      <c r="A123" s="33" t="s">
        <v>51</v>
      </c>
      <c r="B123" s="127" t="s">
        <v>280</v>
      </c>
      <c r="C123" s="104"/>
      <c r="D123" s="11" t="s">
        <v>281</v>
      </c>
      <c r="E123" s="65">
        <f>E124</f>
        <v>6647.1</v>
      </c>
      <c r="F123" s="65">
        <f t="shared" si="12"/>
        <v>6201.4</v>
      </c>
      <c r="G123" s="65">
        <f t="shared" si="12"/>
        <v>6083.9</v>
      </c>
    </row>
    <row r="124" spans="1:7" ht="33">
      <c r="A124" s="33" t="s">
        <v>51</v>
      </c>
      <c r="B124" s="127" t="s">
        <v>283</v>
      </c>
      <c r="C124" s="104"/>
      <c r="D124" s="11" t="s">
        <v>282</v>
      </c>
      <c r="E124" s="65">
        <f>E125</f>
        <v>6647.1</v>
      </c>
      <c r="F124" s="65">
        <f t="shared" si="12"/>
        <v>6201.4</v>
      </c>
      <c r="G124" s="65">
        <f t="shared" si="12"/>
        <v>6083.9</v>
      </c>
    </row>
    <row r="125" spans="1:7" ht="33">
      <c r="A125" s="33" t="s">
        <v>51</v>
      </c>
      <c r="B125" s="127" t="s">
        <v>283</v>
      </c>
      <c r="C125" s="17">
        <v>600</v>
      </c>
      <c r="D125" s="11" t="s">
        <v>131</v>
      </c>
      <c r="E125" s="65">
        <f>'№4'!F77</f>
        <v>6647.1</v>
      </c>
      <c r="F125" s="65">
        <f>'№4'!G77</f>
        <v>6201.4</v>
      </c>
      <c r="G125" s="65">
        <f>'№4'!H77</f>
        <v>6083.9</v>
      </c>
    </row>
    <row r="126" spans="1:7" s="49" customFormat="1" ht="12.75">
      <c r="A126" s="34" t="s">
        <v>61</v>
      </c>
      <c r="B126" s="34"/>
      <c r="C126" s="34"/>
      <c r="D126" s="35" t="s">
        <v>26</v>
      </c>
      <c r="E126" s="66">
        <f>E127+E132+E149</f>
        <v>46987.9</v>
      </c>
      <c r="F126" s="66">
        <f>F127+F132+F149</f>
        <v>8831</v>
      </c>
      <c r="G126" s="66">
        <f>G127+G132+G149</f>
        <v>8850.7</v>
      </c>
    </row>
    <row r="127" spans="1:7" ht="12.75">
      <c r="A127" s="33" t="s">
        <v>337</v>
      </c>
      <c r="B127" s="127"/>
      <c r="C127" s="17"/>
      <c r="D127" s="39" t="s">
        <v>338</v>
      </c>
      <c r="E127" s="65">
        <f>E128</f>
        <v>0</v>
      </c>
      <c r="F127" s="65">
        <f aca="true" t="shared" si="13" ref="F127:G130">F128</f>
        <v>741.2</v>
      </c>
      <c r="G127" s="65">
        <f t="shared" si="13"/>
        <v>445.6</v>
      </c>
    </row>
    <row r="128" spans="1:7" ht="49.5">
      <c r="A128" s="33" t="s">
        <v>337</v>
      </c>
      <c r="B128" s="127" t="s">
        <v>316</v>
      </c>
      <c r="C128" s="17"/>
      <c r="D128" s="11" t="s">
        <v>312</v>
      </c>
      <c r="E128" s="65">
        <f>E129</f>
        <v>0</v>
      </c>
      <c r="F128" s="65">
        <f t="shared" si="13"/>
        <v>741.2</v>
      </c>
      <c r="G128" s="65">
        <f t="shared" si="13"/>
        <v>445.6</v>
      </c>
    </row>
    <row r="129" spans="1:7" ht="33">
      <c r="A129" s="33" t="s">
        <v>337</v>
      </c>
      <c r="B129" s="127" t="s">
        <v>323</v>
      </c>
      <c r="C129" s="17"/>
      <c r="D129" s="11" t="s">
        <v>324</v>
      </c>
      <c r="E129" s="65">
        <f>E130</f>
        <v>0</v>
      </c>
      <c r="F129" s="65">
        <f t="shared" si="13"/>
        <v>741.2</v>
      </c>
      <c r="G129" s="65">
        <f t="shared" si="13"/>
        <v>445.6</v>
      </c>
    </row>
    <row r="130" spans="1:7" ht="82.5">
      <c r="A130" s="33" t="s">
        <v>337</v>
      </c>
      <c r="B130" s="127" t="s">
        <v>339</v>
      </c>
      <c r="C130" s="17"/>
      <c r="D130" s="11" t="s">
        <v>340</v>
      </c>
      <c r="E130" s="65">
        <f>E131</f>
        <v>0</v>
      </c>
      <c r="F130" s="65">
        <f t="shared" si="13"/>
        <v>741.2</v>
      </c>
      <c r="G130" s="65">
        <f t="shared" si="13"/>
        <v>445.6</v>
      </c>
    </row>
    <row r="131" spans="1:7" ht="33">
      <c r="A131" s="33" t="s">
        <v>337</v>
      </c>
      <c r="B131" s="127" t="s">
        <v>339</v>
      </c>
      <c r="C131" s="101" t="s">
        <v>81</v>
      </c>
      <c r="D131" s="11" t="s">
        <v>82</v>
      </c>
      <c r="E131" s="65">
        <f>'№4'!F83</f>
        <v>0</v>
      </c>
      <c r="F131" s="65">
        <f>'№4'!G83</f>
        <v>741.2</v>
      </c>
      <c r="G131" s="65">
        <f>'№4'!H83</f>
        <v>445.6</v>
      </c>
    </row>
    <row r="132" spans="1:7" ht="12.75">
      <c r="A132" s="33" t="s">
        <v>450</v>
      </c>
      <c r="B132" s="127"/>
      <c r="C132" s="17"/>
      <c r="D132" s="27" t="s">
        <v>451</v>
      </c>
      <c r="E132" s="65">
        <f aca="true" t="shared" si="14" ref="E132:G133">E133</f>
        <v>46190.3</v>
      </c>
      <c r="F132" s="65">
        <f t="shared" si="14"/>
        <v>7556.7</v>
      </c>
      <c r="G132" s="65">
        <f t="shared" si="14"/>
        <v>7941.9</v>
      </c>
    </row>
    <row r="133" spans="1:7" ht="49.5">
      <c r="A133" s="33" t="s">
        <v>450</v>
      </c>
      <c r="B133" s="127" t="s">
        <v>284</v>
      </c>
      <c r="C133" s="17"/>
      <c r="D133" s="11" t="s">
        <v>285</v>
      </c>
      <c r="E133" s="65">
        <f t="shared" si="14"/>
        <v>46190.3</v>
      </c>
      <c r="F133" s="65">
        <f t="shared" si="14"/>
        <v>7556.7</v>
      </c>
      <c r="G133" s="65">
        <f t="shared" si="14"/>
        <v>7941.9</v>
      </c>
    </row>
    <row r="134" spans="1:7" ht="38.25" customHeight="1">
      <c r="A134" s="33" t="s">
        <v>450</v>
      </c>
      <c r="B134" s="127" t="s">
        <v>286</v>
      </c>
      <c r="C134" s="17"/>
      <c r="D134" s="11" t="s">
        <v>287</v>
      </c>
      <c r="E134" s="65">
        <f>E135+E141+E143+E137+E147+E145+E139</f>
        <v>46190.3</v>
      </c>
      <c r="F134" s="65">
        <f>F135+F141+F143+F137+F147+F145+F139</f>
        <v>7556.7</v>
      </c>
      <c r="G134" s="65">
        <f>G135+G141+G143+G137+G147+G145+G139</f>
        <v>7941.9</v>
      </c>
    </row>
    <row r="135" spans="1:7" ht="49.5">
      <c r="A135" s="33" t="s">
        <v>450</v>
      </c>
      <c r="B135" s="127" t="s">
        <v>288</v>
      </c>
      <c r="C135" s="17"/>
      <c r="D135" s="11" t="s">
        <v>289</v>
      </c>
      <c r="E135" s="65">
        <f>E136</f>
        <v>16184.199999999999</v>
      </c>
      <c r="F135" s="65">
        <f>F136</f>
        <v>7556.7</v>
      </c>
      <c r="G135" s="65">
        <f>G136</f>
        <v>7941.9</v>
      </c>
    </row>
    <row r="136" spans="1:7" ht="33">
      <c r="A136" s="36" t="s">
        <v>450</v>
      </c>
      <c r="B136" s="125" t="s">
        <v>288</v>
      </c>
      <c r="C136" s="102" t="s">
        <v>81</v>
      </c>
      <c r="D136" s="75" t="s">
        <v>82</v>
      </c>
      <c r="E136" s="65">
        <f>'№4'!F88</f>
        <v>16184.199999999999</v>
      </c>
      <c r="F136" s="65">
        <f>'№4'!G88</f>
        <v>7556.7</v>
      </c>
      <c r="G136" s="65">
        <f>'№4'!H88</f>
        <v>7941.9</v>
      </c>
    </row>
    <row r="137" spans="1:7" s="80" customFormat="1" ht="49.5">
      <c r="A137" s="33" t="s">
        <v>450</v>
      </c>
      <c r="B137" s="13" t="s">
        <v>484</v>
      </c>
      <c r="C137" s="104"/>
      <c r="D137" s="11" t="s">
        <v>485</v>
      </c>
      <c r="E137" s="79">
        <f>E138</f>
        <v>2000</v>
      </c>
      <c r="F137" s="79">
        <f>F138</f>
        <v>0</v>
      </c>
      <c r="G137" s="79">
        <f>G138</f>
        <v>0</v>
      </c>
    </row>
    <row r="138" spans="1:7" s="80" customFormat="1" ht="33">
      <c r="A138" s="36" t="s">
        <v>450</v>
      </c>
      <c r="B138" s="13" t="s">
        <v>484</v>
      </c>
      <c r="C138" s="104" t="s">
        <v>81</v>
      </c>
      <c r="D138" s="11" t="s">
        <v>82</v>
      </c>
      <c r="E138" s="79">
        <f>'№4'!F90</f>
        <v>2000</v>
      </c>
      <c r="F138" s="79">
        <f>'№4'!G90</f>
        <v>0</v>
      </c>
      <c r="G138" s="79">
        <f>'№4'!H90</f>
        <v>0</v>
      </c>
    </row>
    <row r="139" spans="1:7" s="80" customFormat="1" ht="33">
      <c r="A139" s="33" t="s">
        <v>450</v>
      </c>
      <c r="B139" s="13" t="s">
        <v>516</v>
      </c>
      <c r="C139" s="104"/>
      <c r="D139" s="11" t="s">
        <v>517</v>
      </c>
      <c r="E139" s="79">
        <f>E140</f>
        <v>495.8</v>
      </c>
      <c r="F139" s="79">
        <f>F140</f>
        <v>0</v>
      </c>
      <c r="G139" s="79">
        <f>G140</f>
        <v>0</v>
      </c>
    </row>
    <row r="140" spans="1:7" s="80" customFormat="1" ht="33">
      <c r="A140" s="33" t="s">
        <v>450</v>
      </c>
      <c r="B140" s="13" t="s">
        <v>516</v>
      </c>
      <c r="C140" s="104" t="s">
        <v>81</v>
      </c>
      <c r="D140" s="11" t="s">
        <v>82</v>
      </c>
      <c r="E140" s="79">
        <f>'№4'!F92</f>
        <v>495.8</v>
      </c>
      <c r="F140" s="79">
        <f>'№4'!G92</f>
        <v>0</v>
      </c>
      <c r="G140" s="79">
        <f>'№4'!H92</f>
        <v>0</v>
      </c>
    </row>
    <row r="141" spans="1:7" ht="49.5">
      <c r="A141" s="33" t="s">
        <v>450</v>
      </c>
      <c r="B141" s="127" t="s">
        <v>108</v>
      </c>
      <c r="C141" s="104"/>
      <c r="D141" s="11" t="s">
        <v>391</v>
      </c>
      <c r="E141" s="65">
        <f>E142</f>
        <v>2370.0999999999995</v>
      </c>
      <c r="F141" s="65">
        <f>F142</f>
        <v>0</v>
      </c>
      <c r="G141" s="65">
        <f>G142</f>
        <v>0</v>
      </c>
    </row>
    <row r="142" spans="1:7" ht="33">
      <c r="A142" s="33" t="s">
        <v>450</v>
      </c>
      <c r="B142" s="127" t="s">
        <v>108</v>
      </c>
      <c r="C142" s="102" t="s">
        <v>81</v>
      </c>
      <c r="D142" s="75" t="s">
        <v>82</v>
      </c>
      <c r="E142" s="65">
        <f>'№4'!F94</f>
        <v>2370.0999999999995</v>
      </c>
      <c r="F142" s="65">
        <f>'№4'!G94</f>
        <v>0</v>
      </c>
      <c r="G142" s="65">
        <f>'№4'!H94</f>
        <v>0</v>
      </c>
    </row>
    <row r="143" spans="1:7" ht="33">
      <c r="A143" s="33" t="s">
        <v>450</v>
      </c>
      <c r="B143" s="127" t="s">
        <v>402</v>
      </c>
      <c r="C143" s="104"/>
      <c r="D143" s="11" t="s">
        <v>403</v>
      </c>
      <c r="E143" s="65">
        <f>E144</f>
        <v>3205.7</v>
      </c>
      <c r="F143" s="65">
        <f>F144</f>
        <v>0</v>
      </c>
      <c r="G143" s="65">
        <f>G144</f>
        <v>0</v>
      </c>
    </row>
    <row r="144" spans="1:7" ht="33">
      <c r="A144" s="33" t="s">
        <v>450</v>
      </c>
      <c r="B144" s="127" t="s">
        <v>402</v>
      </c>
      <c r="C144" s="104" t="s">
        <v>81</v>
      </c>
      <c r="D144" s="11" t="s">
        <v>82</v>
      </c>
      <c r="E144" s="65">
        <f>'№4'!F96</f>
        <v>3205.7</v>
      </c>
      <c r="F144" s="65">
        <f>'№4'!G96</f>
        <v>0</v>
      </c>
      <c r="G144" s="65">
        <f>'№4'!H96</f>
        <v>0</v>
      </c>
    </row>
    <row r="145" spans="1:7" ht="49.5">
      <c r="A145" s="33" t="s">
        <v>450</v>
      </c>
      <c r="B145" s="13" t="s">
        <v>509</v>
      </c>
      <c r="C145" s="104"/>
      <c r="D145" s="11" t="s">
        <v>511</v>
      </c>
      <c r="E145" s="65">
        <f>E146</f>
        <v>13229.5</v>
      </c>
      <c r="F145" s="65">
        <f>F146</f>
        <v>0</v>
      </c>
      <c r="G145" s="65">
        <f>G146</f>
        <v>0</v>
      </c>
    </row>
    <row r="146" spans="1:7" ht="33">
      <c r="A146" s="33" t="s">
        <v>450</v>
      </c>
      <c r="B146" s="13" t="s">
        <v>509</v>
      </c>
      <c r="C146" s="104" t="s">
        <v>81</v>
      </c>
      <c r="D146" s="11" t="s">
        <v>82</v>
      </c>
      <c r="E146" s="65">
        <f>'№4'!F98</f>
        <v>13229.5</v>
      </c>
      <c r="F146" s="65">
        <f>'№4'!G98</f>
        <v>0</v>
      </c>
      <c r="G146" s="65">
        <f>'№4'!H98</f>
        <v>0</v>
      </c>
    </row>
    <row r="147" spans="1:7" ht="66">
      <c r="A147" s="33" t="s">
        <v>450</v>
      </c>
      <c r="B147" s="13" t="s">
        <v>492</v>
      </c>
      <c r="C147" s="104"/>
      <c r="D147" s="11" t="s">
        <v>498</v>
      </c>
      <c r="E147" s="65">
        <f>E148</f>
        <v>8705</v>
      </c>
      <c r="F147" s="65">
        <f>F148</f>
        <v>0</v>
      </c>
      <c r="G147" s="65">
        <f>G148</f>
        <v>0</v>
      </c>
    </row>
    <row r="148" spans="1:7" ht="33">
      <c r="A148" s="33" t="s">
        <v>450</v>
      </c>
      <c r="B148" s="13" t="s">
        <v>492</v>
      </c>
      <c r="C148" s="104" t="s">
        <v>81</v>
      </c>
      <c r="D148" s="11" t="s">
        <v>82</v>
      </c>
      <c r="E148" s="65">
        <f>'№4'!F100</f>
        <v>8705</v>
      </c>
      <c r="F148" s="65">
        <f>'№4'!G100</f>
        <v>0</v>
      </c>
      <c r="G148" s="65">
        <f>'№4'!H100</f>
        <v>0</v>
      </c>
    </row>
    <row r="149" spans="1:7" ht="12.75">
      <c r="A149" s="33" t="s">
        <v>52</v>
      </c>
      <c r="B149" s="127"/>
      <c r="C149" s="17"/>
      <c r="D149" s="11" t="s">
        <v>27</v>
      </c>
      <c r="E149" s="65">
        <f>E150+E165</f>
        <v>797.6</v>
      </c>
      <c r="F149" s="65">
        <f>F150+F165</f>
        <v>533.1</v>
      </c>
      <c r="G149" s="65">
        <f>G150+G165</f>
        <v>463.2</v>
      </c>
    </row>
    <row r="150" spans="1:7" ht="49.5">
      <c r="A150" s="33" t="s">
        <v>52</v>
      </c>
      <c r="B150" s="127" t="s">
        <v>290</v>
      </c>
      <c r="C150" s="17"/>
      <c r="D150" s="11" t="s">
        <v>291</v>
      </c>
      <c r="E150" s="65">
        <f>E151+E158</f>
        <v>297.6</v>
      </c>
      <c r="F150" s="65">
        <f>F151+F158</f>
        <v>198.10000000000002</v>
      </c>
      <c r="G150" s="65">
        <f>G151+G158</f>
        <v>171.7</v>
      </c>
    </row>
    <row r="151" spans="1:7" ht="33">
      <c r="A151" s="33" t="s">
        <v>52</v>
      </c>
      <c r="B151" s="127" t="s">
        <v>293</v>
      </c>
      <c r="C151" s="17"/>
      <c r="D151" s="11" t="s">
        <v>292</v>
      </c>
      <c r="E151" s="65">
        <f>E152+E154+E156</f>
        <v>190</v>
      </c>
      <c r="F151" s="65">
        <f>F152+F154+F156</f>
        <v>73.7</v>
      </c>
      <c r="G151" s="65">
        <f>G152+G154+G156</f>
        <v>64</v>
      </c>
    </row>
    <row r="152" spans="1:7" ht="33">
      <c r="A152" s="33" t="s">
        <v>52</v>
      </c>
      <c r="B152" s="10" t="s">
        <v>295</v>
      </c>
      <c r="C152" s="10"/>
      <c r="D152" s="73" t="s">
        <v>294</v>
      </c>
      <c r="E152" s="65">
        <f>E153</f>
        <v>120</v>
      </c>
      <c r="F152" s="65">
        <f>F153</f>
        <v>0</v>
      </c>
      <c r="G152" s="65">
        <f>G153</f>
        <v>0</v>
      </c>
    </row>
    <row r="153" spans="1:7" ht="33">
      <c r="A153" s="33" t="s">
        <v>52</v>
      </c>
      <c r="B153" s="10" t="s">
        <v>295</v>
      </c>
      <c r="C153" s="101" t="s">
        <v>81</v>
      </c>
      <c r="D153" s="11" t="s">
        <v>82</v>
      </c>
      <c r="E153" s="65">
        <f>'№4'!F105</f>
        <v>120</v>
      </c>
      <c r="F153" s="65">
        <f>'№4'!G105</f>
        <v>0</v>
      </c>
      <c r="G153" s="65">
        <f>'№4'!H105</f>
        <v>0</v>
      </c>
    </row>
    <row r="154" spans="1:7" ht="33">
      <c r="A154" s="33" t="s">
        <v>52</v>
      </c>
      <c r="B154" s="10" t="s">
        <v>297</v>
      </c>
      <c r="C154" s="10"/>
      <c r="D154" s="73" t="s">
        <v>296</v>
      </c>
      <c r="E154" s="65">
        <f>E155</f>
        <v>30</v>
      </c>
      <c r="F154" s="65">
        <f>F155</f>
        <v>20</v>
      </c>
      <c r="G154" s="65">
        <f>G155</f>
        <v>17.5</v>
      </c>
    </row>
    <row r="155" spans="1:7" ht="33">
      <c r="A155" s="33" t="s">
        <v>52</v>
      </c>
      <c r="B155" s="10" t="s">
        <v>297</v>
      </c>
      <c r="C155" s="101" t="s">
        <v>81</v>
      </c>
      <c r="D155" s="11" t="s">
        <v>82</v>
      </c>
      <c r="E155" s="65">
        <f>'№4'!F107</f>
        <v>30</v>
      </c>
      <c r="F155" s="65">
        <f>'№4'!G107</f>
        <v>20</v>
      </c>
      <c r="G155" s="65">
        <f>'№4'!H107</f>
        <v>17.5</v>
      </c>
    </row>
    <row r="156" spans="1:7" ht="99">
      <c r="A156" s="33" t="s">
        <v>52</v>
      </c>
      <c r="B156" s="10" t="s">
        <v>307</v>
      </c>
      <c r="C156" s="10"/>
      <c r="D156" s="73" t="s">
        <v>306</v>
      </c>
      <c r="E156" s="65">
        <f>E157</f>
        <v>40</v>
      </c>
      <c r="F156" s="65">
        <f>F157</f>
        <v>53.7</v>
      </c>
      <c r="G156" s="65">
        <f>G157</f>
        <v>46.5</v>
      </c>
    </row>
    <row r="157" spans="1:7" ht="33">
      <c r="A157" s="33" t="s">
        <v>52</v>
      </c>
      <c r="B157" s="10" t="s">
        <v>307</v>
      </c>
      <c r="C157" s="17">
        <v>600</v>
      </c>
      <c r="D157" s="11" t="s">
        <v>131</v>
      </c>
      <c r="E157" s="65">
        <f>'№4'!F325</f>
        <v>40</v>
      </c>
      <c r="F157" s="65">
        <f>'№4'!G325</f>
        <v>53.7</v>
      </c>
      <c r="G157" s="65">
        <f>'№4'!H325</f>
        <v>46.5</v>
      </c>
    </row>
    <row r="158" spans="1:7" ht="33">
      <c r="A158" s="33" t="s">
        <v>52</v>
      </c>
      <c r="B158" s="10" t="s">
        <v>298</v>
      </c>
      <c r="C158" s="10"/>
      <c r="D158" s="73" t="s">
        <v>299</v>
      </c>
      <c r="E158" s="65">
        <f>E159+E161+E163</f>
        <v>107.60000000000001</v>
      </c>
      <c r="F158" s="65">
        <f>F159+F161+F163</f>
        <v>124.4</v>
      </c>
      <c r="G158" s="65">
        <f>G159+G161+G163</f>
        <v>107.7</v>
      </c>
    </row>
    <row r="159" spans="1:7" ht="33">
      <c r="A159" s="33" t="s">
        <v>52</v>
      </c>
      <c r="B159" s="10" t="s">
        <v>300</v>
      </c>
      <c r="C159" s="10"/>
      <c r="D159" s="73" t="s">
        <v>301</v>
      </c>
      <c r="E159" s="65">
        <f>E160</f>
        <v>5</v>
      </c>
      <c r="F159" s="65">
        <f>F160</f>
        <v>3.7</v>
      </c>
      <c r="G159" s="65">
        <f>G160</f>
        <v>3.2</v>
      </c>
    </row>
    <row r="160" spans="1:7" ht="33">
      <c r="A160" s="33" t="s">
        <v>52</v>
      </c>
      <c r="B160" s="10" t="s">
        <v>300</v>
      </c>
      <c r="C160" s="101" t="s">
        <v>81</v>
      </c>
      <c r="D160" s="11" t="s">
        <v>82</v>
      </c>
      <c r="E160" s="65">
        <f>'№4'!F110</f>
        <v>5</v>
      </c>
      <c r="F160" s="65">
        <f>'№4'!G110</f>
        <v>3.7</v>
      </c>
      <c r="G160" s="65">
        <f>'№4'!H110</f>
        <v>3.2</v>
      </c>
    </row>
    <row r="161" spans="1:7" ht="33">
      <c r="A161" s="33" t="s">
        <v>52</v>
      </c>
      <c r="B161" s="10" t="s">
        <v>304</v>
      </c>
      <c r="C161" s="10"/>
      <c r="D161" s="73" t="s">
        <v>302</v>
      </c>
      <c r="E161" s="65">
        <f>E162</f>
        <v>102.60000000000001</v>
      </c>
      <c r="F161" s="65">
        <f>F162</f>
        <v>67.1</v>
      </c>
      <c r="G161" s="65">
        <f>G162</f>
        <v>58</v>
      </c>
    </row>
    <row r="162" spans="1:7" ht="12.75">
      <c r="A162" s="33" t="s">
        <v>52</v>
      </c>
      <c r="B162" s="10" t="s">
        <v>304</v>
      </c>
      <c r="C162" s="104" t="s">
        <v>83</v>
      </c>
      <c r="D162" s="113" t="s">
        <v>84</v>
      </c>
      <c r="E162" s="65">
        <f>'№4'!F112</f>
        <v>102.60000000000001</v>
      </c>
      <c r="F162" s="65">
        <f>'№4'!G112</f>
        <v>67.1</v>
      </c>
      <c r="G162" s="65">
        <f>'№4'!H112</f>
        <v>58</v>
      </c>
    </row>
    <row r="163" spans="1:7" ht="33">
      <c r="A163" s="33" t="s">
        <v>52</v>
      </c>
      <c r="B163" s="10" t="s">
        <v>305</v>
      </c>
      <c r="C163" s="10"/>
      <c r="D163" s="73" t="s">
        <v>303</v>
      </c>
      <c r="E163" s="65">
        <f>E164</f>
        <v>0</v>
      </c>
      <c r="F163" s="65">
        <f>F164</f>
        <v>53.6</v>
      </c>
      <c r="G163" s="65">
        <f>G164</f>
        <v>46.5</v>
      </c>
    </row>
    <row r="164" spans="1:7" ht="33">
      <c r="A164" s="33" t="s">
        <v>52</v>
      </c>
      <c r="B164" s="10" t="s">
        <v>305</v>
      </c>
      <c r="C164" s="101" t="s">
        <v>81</v>
      </c>
      <c r="D164" s="11" t="s">
        <v>82</v>
      </c>
      <c r="E164" s="65">
        <f>'№4'!F114</f>
        <v>0</v>
      </c>
      <c r="F164" s="65">
        <f>'№4'!G114</f>
        <v>53.6</v>
      </c>
      <c r="G164" s="65">
        <f>'№4'!H114</f>
        <v>46.5</v>
      </c>
    </row>
    <row r="165" spans="1:7" ht="49.5">
      <c r="A165" s="33" t="s">
        <v>52</v>
      </c>
      <c r="B165" s="10" t="s">
        <v>205</v>
      </c>
      <c r="C165" s="101"/>
      <c r="D165" s="11" t="s">
        <v>206</v>
      </c>
      <c r="E165" s="65">
        <f>E166</f>
        <v>500</v>
      </c>
      <c r="F165" s="65">
        <f aca="true" t="shared" si="15" ref="F165:G167">F166</f>
        <v>335</v>
      </c>
      <c r="G165" s="65">
        <f t="shared" si="15"/>
        <v>291.5</v>
      </c>
    </row>
    <row r="166" spans="1:7" ht="41.25" customHeight="1">
      <c r="A166" s="33" t="s">
        <v>52</v>
      </c>
      <c r="B166" s="10" t="s">
        <v>207</v>
      </c>
      <c r="C166" s="101"/>
      <c r="D166" s="11" t="s">
        <v>208</v>
      </c>
      <c r="E166" s="65">
        <f>E167</f>
        <v>500</v>
      </c>
      <c r="F166" s="65">
        <f t="shared" si="15"/>
        <v>335</v>
      </c>
      <c r="G166" s="65">
        <f t="shared" si="15"/>
        <v>291.5</v>
      </c>
    </row>
    <row r="167" spans="1:7" ht="33">
      <c r="A167" s="33" t="s">
        <v>52</v>
      </c>
      <c r="B167" s="10" t="s">
        <v>218</v>
      </c>
      <c r="C167" s="101"/>
      <c r="D167" s="11" t="s">
        <v>217</v>
      </c>
      <c r="E167" s="65">
        <f>E168</f>
        <v>500</v>
      </c>
      <c r="F167" s="65">
        <f t="shared" si="15"/>
        <v>335</v>
      </c>
      <c r="G167" s="65">
        <f t="shared" si="15"/>
        <v>291.5</v>
      </c>
    </row>
    <row r="168" spans="1:7" ht="33">
      <c r="A168" s="33" t="s">
        <v>52</v>
      </c>
      <c r="B168" s="69" t="s">
        <v>218</v>
      </c>
      <c r="C168" s="102" t="s">
        <v>81</v>
      </c>
      <c r="D168" s="75" t="s">
        <v>82</v>
      </c>
      <c r="E168" s="65">
        <f>'№4'!F290</f>
        <v>500</v>
      </c>
      <c r="F168" s="65">
        <f>'№4'!G290</f>
        <v>335</v>
      </c>
      <c r="G168" s="65">
        <f>'№4'!H290</f>
        <v>291.5</v>
      </c>
    </row>
    <row r="169" spans="1:7" s="49" customFormat="1" ht="12.75">
      <c r="A169" s="34" t="s">
        <v>62</v>
      </c>
      <c r="B169" s="34"/>
      <c r="C169" s="34"/>
      <c r="D169" s="35" t="s">
        <v>28</v>
      </c>
      <c r="E169" s="66">
        <f>E170+E183+E197</f>
        <v>40398.799999999996</v>
      </c>
      <c r="F169" s="66">
        <f>F170+F183+F197</f>
        <v>20671.9</v>
      </c>
      <c r="G169" s="66">
        <f>G170+G183+G197</f>
        <v>9883.199999999999</v>
      </c>
    </row>
    <row r="170" spans="1:7" ht="12.75">
      <c r="A170" s="33" t="s">
        <v>448</v>
      </c>
      <c r="B170" s="10"/>
      <c r="C170" s="10"/>
      <c r="D170" s="73" t="s">
        <v>449</v>
      </c>
      <c r="E170" s="65">
        <f>E171+E179</f>
        <v>19313.6</v>
      </c>
      <c r="F170" s="65">
        <f>F171+F179</f>
        <v>5210</v>
      </c>
      <c r="G170" s="65">
        <f>G171+G179</f>
        <v>465.5</v>
      </c>
    </row>
    <row r="171" spans="1:7" ht="52.5" customHeight="1">
      <c r="A171" s="33" t="s">
        <v>448</v>
      </c>
      <c r="B171" s="10" t="s">
        <v>221</v>
      </c>
      <c r="C171" s="10"/>
      <c r="D171" s="73" t="s">
        <v>219</v>
      </c>
      <c r="E171" s="65">
        <f>E172</f>
        <v>18848.1</v>
      </c>
      <c r="F171" s="65">
        <f>F172</f>
        <v>4744.5</v>
      </c>
      <c r="G171" s="65">
        <f>G172</f>
        <v>0</v>
      </c>
    </row>
    <row r="172" spans="1:7" ht="49.5">
      <c r="A172" s="33" t="s">
        <v>448</v>
      </c>
      <c r="B172" s="10" t="s">
        <v>315</v>
      </c>
      <c r="C172" s="10"/>
      <c r="D172" s="73" t="s">
        <v>313</v>
      </c>
      <c r="E172" s="65">
        <f>E177+E173+E175</f>
        <v>18848.1</v>
      </c>
      <c r="F172" s="65">
        <f>F177+F173+F175</f>
        <v>4744.5</v>
      </c>
      <c r="G172" s="65">
        <f>G177+G173+G175</f>
        <v>0</v>
      </c>
    </row>
    <row r="173" spans="1:7" ht="82.5">
      <c r="A173" s="33" t="s">
        <v>448</v>
      </c>
      <c r="B173" s="10" t="s">
        <v>398</v>
      </c>
      <c r="C173" s="10"/>
      <c r="D173" s="73" t="s">
        <v>400</v>
      </c>
      <c r="E173" s="65">
        <f>E174</f>
        <v>5673.8</v>
      </c>
      <c r="F173" s="65">
        <f>F174</f>
        <v>0</v>
      </c>
      <c r="G173" s="65">
        <f>G174</f>
        <v>0</v>
      </c>
    </row>
    <row r="174" spans="1:7" ht="33">
      <c r="A174" s="33" t="s">
        <v>448</v>
      </c>
      <c r="B174" s="10" t="s">
        <v>398</v>
      </c>
      <c r="C174" s="33" t="s">
        <v>85</v>
      </c>
      <c r="D174" s="11" t="s">
        <v>246</v>
      </c>
      <c r="E174" s="65">
        <f>'№4'!F120</f>
        <v>5673.8</v>
      </c>
      <c r="F174" s="65">
        <f>'№4'!G120</f>
        <v>0</v>
      </c>
      <c r="G174" s="65">
        <f>'№4'!H120</f>
        <v>0</v>
      </c>
    </row>
    <row r="175" spans="1:7" ht="49.5">
      <c r="A175" s="33" t="s">
        <v>448</v>
      </c>
      <c r="B175" s="10" t="s">
        <v>399</v>
      </c>
      <c r="C175" s="10"/>
      <c r="D175" s="73" t="s">
        <v>401</v>
      </c>
      <c r="E175" s="65">
        <f>E176</f>
        <v>6640.599999999999</v>
      </c>
      <c r="F175" s="65">
        <f>F176</f>
        <v>0</v>
      </c>
      <c r="G175" s="65">
        <f>G176</f>
        <v>0</v>
      </c>
    </row>
    <row r="176" spans="1:7" ht="33">
      <c r="A176" s="33" t="s">
        <v>448</v>
      </c>
      <c r="B176" s="10" t="s">
        <v>399</v>
      </c>
      <c r="C176" s="33" t="s">
        <v>85</v>
      </c>
      <c r="D176" s="11" t="s">
        <v>246</v>
      </c>
      <c r="E176" s="65">
        <f>'№4'!F122</f>
        <v>6640.599999999999</v>
      </c>
      <c r="F176" s="65">
        <f>'№4'!G122</f>
        <v>0</v>
      </c>
      <c r="G176" s="65">
        <f>'№4'!H122</f>
        <v>0</v>
      </c>
    </row>
    <row r="177" spans="1:7" ht="49.5">
      <c r="A177" s="33" t="s">
        <v>448</v>
      </c>
      <c r="B177" s="10" t="s">
        <v>378</v>
      </c>
      <c r="C177" s="10"/>
      <c r="D177" s="73" t="s">
        <v>314</v>
      </c>
      <c r="E177" s="65">
        <f>E178</f>
        <v>6533.7</v>
      </c>
      <c r="F177" s="65">
        <f>F178</f>
        <v>4744.5</v>
      </c>
      <c r="G177" s="65">
        <f>G178</f>
        <v>0</v>
      </c>
    </row>
    <row r="178" spans="1:7" ht="33">
      <c r="A178" s="33" t="s">
        <v>448</v>
      </c>
      <c r="B178" s="10" t="s">
        <v>378</v>
      </c>
      <c r="C178" s="33" t="s">
        <v>85</v>
      </c>
      <c r="D178" s="11" t="s">
        <v>246</v>
      </c>
      <c r="E178" s="65">
        <f>'№4'!F124</f>
        <v>6533.7</v>
      </c>
      <c r="F178" s="65">
        <f>'№4'!G124</f>
        <v>4744.5</v>
      </c>
      <c r="G178" s="65">
        <f>'№4'!H124</f>
        <v>0</v>
      </c>
    </row>
    <row r="179" spans="1:7" ht="49.5">
      <c r="A179" s="33" t="s">
        <v>448</v>
      </c>
      <c r="B179" s="33" t="s">
        <v>205</v>
      </c>
      <c r="C179" s="33"/>
      <c r="D179" s="31" t="s">
        <v>206</v>
      </c>
      <c r="E179" s="65">
        <f>E180</f>
        <v>465.5</v>
      </c>
      <c r="F179" s="65">
        <f aca="true" t="shared" si="16" ref="F179:G181">F180</f>
        <v>465.5</v>
      </c>
      <c r="G179" s="65">
        <f t="shared" si="16"/>
        <v>465.5</v>
      </c>
    </row>
    <row r="180" spans="1:7" ht="49.5">
      <c r="A180" s="33" t="s">
        <v>448</v>
      </c>
      <c r="B180" s="33" t="s">
        <v>207</v>
      </c>
      <c r="C180" s="33"/>
      <c r="D180" s="31" t="s">
        <v>208</v>
      </c>
      <c r="E180" s="65">
        <f>E181</f>
        <v>465.5</v>
      </c>
      <c r="F180" s="65">
        <f t="shared" si="16"/>
        <v>465.5</v>
      </c>
      <c r="G180" s="65">
        <f t="shared" si="16"/>
        <v>465.5</v>
      </c>
    </row>
    <row r="181" spans="1:7" ht="33">
      <c r="A181" s="33" t="s">
        <v>448</v>
      </c>
      <c r="B181" s="33" t="s">
        <v>209</v>
      </c>
      <c r="C181" s="33"/>
      <c r="D181" s="31" t="s">
        <v>210</v>
      </c>
      <c r="E181" s="65">
        <f>E182</f>
        <v>465.5</v>
      </c>
      <c r="F181" s="65">
        <f t="shared" si="16"/>
        <v>465.5</v>
      </c>
      <c r="G181" s="65">
        <f t="shared" si="16"/>
        <v>465.5</v>
      </c>
    </row>
    <row r="182" spans="1:7" ht="33">
      <c r="A182" s="33" t="s">
        <v>448</v>
      </c>
      <c r="B182" s="33" t="s">
        <v>209</v>
      </c>
      <c r="C182" s="101" t="s">
        <v>81</v>
      </c>
      <c r="D182" s="11" t="s">
        <v>82</v>
      </c>
      <c r="E182" s="65">
        <f>'№4'!F297</f>
        <v>465.5</v>
      </c>
      <c r="F182" s="65">
        <f>'№4'!G297</f>
        <v>465.5</v>
      </c>
      <c r="G182" s="65">
        <f>'№4'!H297</f>
        <v>465.5</v>
      </c>
    </row>
    <row r="183" spans="1:7" ht="12.75">
      <c r="A183" s="33" t="s">
        <v>53</v>
      </c>
      <c r="B183" s="10"/>
      <c r="C183" s="10"/>
      <c r="D183" s="12" t="s">
        <v>29</v>
      </c>
      <c r="E183" s="65">
        <f>E184</f>
        <v>5991.2</v>
      </c>
      <c r="F183" s="65">
        <f>F184</f>
        <v>4638.4</v>
      </c>
      <c r="G183" s="65">
        <f>G184</f>
        <v>0</v>
      </c>
    </row>
    <row r="184" spans="1:7" ht="49.5">
      <c r="A184" s="33" t="s">
        <v>53</v>
      </c>
      <c r="B184" s="10" t="s">
        <v>316</v>
      </c>
      <c r="C184" s="10"/>
      <c r="D184" s="73" t="s">
        <v>312</v>
      </c>
      <c r="E184" s="65">
        <f>E185+E192</f>
        <v>5991.2</v>
      </c>
      <c r="F184" s="65">
        <f>F185+F192</f>
        <v>4638.4</v>
      </c>
      <c r="G184" s="65">
        <f>G185+G192</f>
        <v>0</v>
      </c>
    </row>
    <row r="185" spans="1:7" ht="49.5">
      <c r="A185" s="33" t="s">
        <v>53</v>
      </c>
      <c r="B185" s="20" t="s">
        <v>317</v>
      </c>
      <c r="C185" s="20"/>
      <c r="D185" s="39" t="s">
        <v>318</v>
      </c>
      <c r="E185" s="65">
        <f>E188+E190+E186</f>
        <v>2710.8999999999996</v>
      </c>
      <c r="F185" s="65">
        <f>F188+F190+F186</f>
        <v>4638.4</v>
      </c>
      <c r="G185" s="65">
        <f>G188+G190+G186</f>
        <v>0</v>
      </c>
    </row>
    <row r="186" spans="1:7" ht="33">
      <c r="A186" s="33" t="s">
        <v>53</v>
      </c>
      <c r="B186" s="20" t="s">
        <v>524</v>
      </c>
      <c r="C186" s="20"/>
      <c r="D186" s="39" t="s">
        <v>525</v>
      </c>
      <c r="E186" s="65">
        <f>E187</f>
        <v>2000</v>
      </c>
      <c r="F186" s="65">
        <f>F187</f>
        <v>0</v>
      </c>
      <c r="G186" s="65">
        <f>G187</f>
        <v>0</v>
      </c>
    </row>
    <row r="187" spans="1:7" ht="33">
      <c r="A187" s="33" t="s">
        <v>53</v>
      </c>
      <c r="B187" s="20" t="s">
        <v>524</v>
      </c>
      <c r="C187" s="104" t="s">
        <v>81</v>
      </c>
      <c r="D187" s="11" t="s">
        <v>82</v>
      </c>
      <c r="E187" s="65">
        <f>'№4'!F129</f>
        <v>2000</v>
      </c>
      <c r="F187" s="65">
        <f>'№4'!G129</f>
        <v>0</v>
      </c>
      <c r="G187" s="65">
        <f>'№4'!H129</f>
        <v>0</v>
      </c>
    </row>
    <row r="188" spans="1:7" ht="33">
      <c r="A188" s="33" t="s">
        <v>53</v>
      </c>
      <c r="B188" s="20" t="s">
        <v>109</v>
      </c>
      <c r="C188" s="20"/>
      <c r="D188" s="39" t="s">
        <v>319</v>
      </c>
      <c r="E188" s="65">
        <f>E189</f>
        <v>115.19999999999982</v>
      </c>
      <c r="F188" s="65">
        <f>F189</f>
        <v>4638.4</v>
      </c>
      <c r="G188" s="65">
        <f>G189</f>
        <v>0</v>
      </c>
    </row>
    <row r="189" spans="1:7" ht="33">
      <c r="A189" s="33" t="s">
        <v>53</v>
      </c>
      <c r="B189" s="20" t="s">
        <v>109</v>
      </c>
      <c r="C189" s="33" t="s">
        <v>85</v>
      </c>
      <c r="D189" s="11" t="s">
        <v>246</v>
      </c>
      <c r="E189" s="65">
        <f>'№4'!F131</f>
        <v>115.19999999999982</v>
      </c>
      <c r="F189" s="65">
        <f>'№4'!G131</f>
        <v>4638.4</v>
      </c>
      <c r="G189" s="65">
        <f>'№4'!H131</f>
        <v>0</v>
      </c>
    </row>
    <row r="190" spans="1:7" ht="66">
      <c r="A190" s="33" t="s">
        <v>53</v>
      </c>
      <c r="B190" s="10" t="s">
        <v>496</v>
      </c>
      <c r="C190" s="33"/>
      <c r="D190" s="11" t="s">
        <v>497</v>
      </c>
      <c r="E190" s="65">
        <f>E191</f>
        <v>595.7</v>
      </c>
      <c r="F190" s="65">
        <f>F191</f>
        <v>0</v>
      </c>
      <c r="G190" s="65">
        <f>G191</f>
        <v>0</v>
      </c>
    </row>
    <row r="191" spans="1:7" ht="33">
      <c r="A191" s="33" t="s">
        <v>53</v>
      </c>
      <c r="B191" s="10" t="s">
        <v>496</v>
      </c>
      <c r="C191" s="33" t="s">
        <v>85</v>
      </c>
      <c r="D191" s="11" t="s">
        <v>246</v>
      </c>
      <c r="E191" s="65">
        <f>'№4'!F133</f>
        <v>595.7</v>
      </c>
      <c r="F191" s="65">
        <f>'№4'!G133</f>
        <v>0</v>
      </c>
      <c r="G191" s="65">
        <f>'№4'!H133</f>
        <v>0</v>
      </c>
    </row>
    <row r="192" spans="1:7" ht="33">
      <c r="A192" s="33" t="s">
        <v>53</v>
      </c>
      <c r="B192" s="20" t="s">
        <v>320</v>
      </c>
      <c r="C192" s="20"/>
      <c r="D192" s="39" t="s">
        <v>321</v>
      </c>
      <c r="E192" s="65">
        <f>E193+E195</f>
        <v>3280.3</v>
      </c>
      <c r="F192" s="65">
        <f>F193+F195</f>
        <v>0</v>
      </c>
      <c r="G192" s="65">
        <f>G193+G195</f>
        <v>0</v>
      </c>
    </row>
    <row r="193" spans="1:7" ht="33">
      <c r="A193" s="33" t="s">
        <v>53</v>
      </c>
      <c r="B193" s="20" t="s">
        <v>110</v>
      </c>
      <c r="C193" s="20"/>
      <c r="D193" s="39" t="s">
        <v>322</v>
      </c>
      <c r="E193" s="65">
        <f>E194</f>
        <v>1398</v>
      </c>
      <c r="F193" s="65">
        <f>F194</f>
        <v>0</v>
      </c>
      <c r="G193" s="65">
        <f>G194</f>
        <v>0</v>
      </c>
    </row>
    <row r="194" spans="1:7" ht="33">
      <c r="A194" s="36" t="s">
        <v>53</v>
      </c>
      <c r="B194" s="122" t="s">
        <v>110</v>
      </c>
      <c r="C194" s="102">
        <v>400</v>
      </c>
      <c r="D194" s="75" t="s">
        <v>246</v>
      </c>
      <c r="E194" s="65">
        <f>'№4'!F136</f>
        <v>1398</v>
      </c>
      <c r="F194" s="65">
        <f>'№4'!G136</f>
        <v>0</v>
      </c>
      <c r="G194" s="65">
        <f>'№4'!H136</f>
        <v>0</v>
      </c>
    </row>
    <row r="195" spans="1:7" ht="49.5">
      <c r="A195" s="33" t="s">
        <v>53</v>
      </c>
      <c r="B195" s="10" t="s">
        <v>510</v>
      </c>
      <c r="C195" s="104"/>
      <c r="D195" s="73" t="s">
        <v>512</v>
      </c>
      <c r="E195" s="79">
        <f>E196</f>
        <v>1882.3</v>
      </c>
      <c r="F195" s="79">
        <f>F196</f>
        <v>0</v>
      </c>
      <c r="G195" s="79">
        <f>G196</f>
        <v>0</v>
      </c>
    </row>
    <row r="196" spans="1:7" ht="33">
      <c r="A196" s="33" t="s">
        <v>53</v>
      </c>
      <c r="B196" s="10" t="s">
        <v>510</v>
      </c>
      <c r="C196" s="104">
        <v>400</v>
      </c>
      <c r="D196" s="11" t="s">
        <v>246</v>
      </c>
      <c r="E196" s="79">
        <f>'№4'!F138</f>
        <v>1882.3</v>
      </c>
      <c r="F196" s="79">
        <f>'№4'!G138</f>
        <v>0</v>
      </c>
      <c r="G196" s="79">
        <f>'№4'!H138</f>
        <v>0</v>
      </c>
    </row>
    <row r="197" spans="1:7" ht="12.75">
      <c r="A197" s="33" t="s">
        <v>54</v>
      </c>
      <c r="B197" s="10"/>
      <c r="C197" s="17"/>
      <c r="D197" s="11" t="s">
        <v>30</v>
      </c>
      <c r="E197" s="65">
        <f>E198+E214</f>
        <v>15093.999999999998</v>
      </c>
      <c r="F197" s="65">
        <f>F198+F214</f>
        <v>10823.5</v>
      </c>
      <c r="G197" s="65">
        <f>G198+G214</f>
        <v>9417.699999999999</v>
      </c>
    </row>
    <row r="198" spans="1:7" ht="49.5">
      <c r="A198" s="33" t="s">
        <v>54</v>
      </c>
      <c r="B198" s="10" t="s">
        <v>316</v>
      </c>
      <c r="C198" s="10"/>
      <c r="D198" s="73" t="s">
        <v>312</v>
      </c>
      <c r="E198" s="65">
        <f>E199</f>
        <v>14223.999999999998</v>
      </c>
      <c r="F198" s="65">
        <f>F199</f>
        <v>10823.5</v>
      </c>
      <c r="G198" s="65">
        <f>G199</f>
        <v>9417.699999999999</v>
      </c>
    </row>
    <row r="199" spans="1:7" ht="33">
      <c r="A199" s="33" t="s">
        <v>54</v>
      </c>
      <c r="B199" s="10" t="s">
        <v>323</v>
      </c>
      <c r="C199" s="10"/>
      <c r="D199" s="73" t="s">
        <v>324</v>
      </c>
      <c r="E199" s="65">
        <f>E200+E202+E204+E206+E208+E210+E212</f>
        <v>14223.999999999998</v>
      </c>
      <c r="F199" s="65">
        <f>F200+F202+F204+F206+F208+F210+F212</f>
        <v>10823.5</v>
      </c>
      <c r="G199" s="65">
        <f>G200+G202+G204+G206+G208+G210+G212</f>
        <v>9417.699999999999</v>
      </c>
    </row>
    <row r="200" spans="1:7" ht="12.75">
      <c r="A200" s="33" t="s">
        <v>54</v>
      </c>
      <c r="B200" s="10" t="s">
        <v>325</v>
      </c>
      <c r="C200" s="10"/>
      <c r="D200" s="73" t="s">
        <v>326</v>
      </c>
      <c r="E200" s="65">
        <f>E201</f>
        <v>9939.199999999999</v>
      </c>
      <c r="F200" s="65">
        <f>F201</f>
        <v>7624</v>
      </c>
      <c r="G200" s="65">
        <f>G201</f>
        <v>6633.5</v>
      </c>
    </row>
    <row r="201" spans="1:7" ht="33">
      <c r="A201" s="33" t="s">
        <v>54</v>
      </c>
      <c r="B201" s="10" t="s">
        <v>325</v>
      </c>
      <c r="C201" s="10" t="s">
        <v>81</v>
      </c>
      <c r="D201" s="73" t="s">
        <v>82</v>
      </c>
      <c r="E201" s="65">
        <f>'№4'!F143</f>
        <v>9939.199999999999</v>
      </c>
      <c r="F201" s="65">
        <f>'№4'!G143</f>
        <v>7624</v>
      </c>
      <c r="G201" s="65">
        <f>'№4'!H143</f>
        <v>6633.5</v>
      </c>
    </row>
    <row r="202" spans="1:7" ht="33.6" customHeight="1">
      <c r="A202" s="33" t="s">
        <v>54</v>
      </c>
      <c r="B202" s="10" t="s">
        <v>327</v>
      </c>
      <c r="C202" s="10"/>
      <c r="D202" s="73" t="s">
        <v>328</v>
      </c>
      <c r="E202" s="65">
        <f>E203</f>
        <v>0</v>
      </c>
      <c r="F202" s="65">
        <f>F203</f>
        <v>831.3</v>
      </c>
      <c r="G202" s="65">
        <f>G203</f>
        <v>723.4</v>
      </c>
    </row>
    <row r="203" spans="1:7" ht="33">
      <c r="A203" s="33" t="s">
        <v>54</v>
      </c>
      <c r="B203" s="10" t="s">
        <v>327</v>
      </c>
      <c r="C203" s="10" t="s">
        <v>81</v>
      </c>
      <c r="D203" s="73" t="s">
        <v>82</v>
      </c>
      <c r="E203" s="65">
        <f>'№4'!F145</f>
        <v>0</v>
      </c>
      <c r="F203" s="65">
        <f>'№4'!G145</f>
        <v>831.3</v>
      </c>
      <c r="G203" s="65">
        <f>'№4'!H145</f>
        <v>723.4</v>
      </c>
    </row>
    <row r="204" spans="1:7" ht="12.75">
      <c r="A204" s="33" t="s">
        <v>54</v>
      </c>
      <c r="B204" s="10" t="s">
        <v>329</v>
      </c>
      <c r="C204" s="10"/>
      <c r="D204" s="73" t="s">
        <v>330</v>
      </c>
      <c r="E204" s="65">
        <f>E205</f>
        <v>3194.4</v>
      </c>
      <c r="F204" s="65">
        <f>F205</f>
        <v>1637.6</v>
      </c>
      <c r="G204" s="65">
        <f>G205</f>
        <v>1425.1</v>
      </c>
    </row>
    <row r="205" spans="1:7" ht="33">
      <c r="A205" s="33" t="s">
        <v>54</v>
      </c>
      <c r="B205" s="10" t="s">
        <v>329</v>
      </c>
      <c r="C205" s="10" t="s">
        <v>81</v>
      </c>
      <c r="D205" s="73" t="s">
        <v>82</v>
      </c>
      <c r="E205" s="65">
        <f>'№4'!F147</f>
        <v>3194.4</v>
      </c>
      <c r="F205" s="65">
        <f>'№4'!G147</f>
        <v>1637.6</v>
      </c>
      <c r="G205" s="65">
        <f>'№4'!H147</f>
        <v>1425.1</v>
      </c>
    </row>
    <row r="206" spans="1:7" ht="12.75">
      <c r="A206" s="33" t="s">
        <v>54</v>
      </c>
      <c r="B206" s="10" t="s">
        <v>331</v>
      </c>
      <c r="C206" s="10"/>
      <c r="D206" s="73" t="s">
        <v>332</v>
      </c>
      <c r="E206" s="65">
        <f>E207</f>
        <v>250.2</v>
      </c>
      <c r="F206" s="65">
        <f>F207</f>
        <v>167.6</v>
      </c>
      <c r="G206" s="65">
        <f>G207</f>
        <v>145.9</v>
      </c>
    </row>
    <row r="207" spans="1:7" ht="33">
      <c r="A207" s="33" t="s">
        <v>54</v>
      </c>
      <c r="B207" s="10" t="s">
        <v>331</v>
      </c>
      <c r="C207" s="10" t="s">
        <v>81</v>
      </c>
      <c r="D207" s="73" t="s">
        <v>82</v>
      </c>
      <c r="E207" s="65">
        <f>'№4'!F149</f>
        <v>250.2</v>
      </c>
      <c r="F207" s="65">
        <f>'№4'!G149</f>
        <v>167.6</v>
      </c>
      <c r="G207" s="65">
        <f>'№4'!H149</f>
        <v>145.9</v>
      </c>
    </row>
    <row r="208" spans="1:7" ht="32.45" customHeight="1">
      <c r="A208" s="33" t="s">
        <v>54</v>
      </c>
      <c r="B208" s="10" t="s">
        <v>333</v>
      </c>
      <c r="C208" s="10"/>
      <c r="D208" s="73" t="s">
        <v>334</v>
      </c>
      <c r="E208" s="65">
        <f>E209</f>
        <v>384.3</v>
      </c>
      <c r="F208" s="65">
        <f>F209</f>
        <v>257</v>
      </c>
      <c r="G208" s="65">
        <f>G209</f>
        <v>224</v>
      </c>
    </row>
    <row r="209" spans="1:7" ht="33">
      <c r="A209" s="33" t="s">
        <v>54</v>
      </c>
      <c r="B209" s="10" t="s">
        <v>333</v>
      </c>
      <c r="C209" s="10" t="s">
        <v>81</v>
      </c>
      <c r="D209" s="73" t="s">
        <v>82</v>
      </c>
      <c r="E209" s="65">
        <f>'№4'!F151</f>
        <v>384.3</v>
      </c>
      <c r="F209" s="65">
        <f>'№4'!G151</f>
        <v>257</v>
      </c>
      <c r="G209" s="65">
        <f>'№4'!H151</f>
        <v>224</v>
      </c>
    </row>
    <row r="210" spans="1:7" ht="33">
      <c r="A210" s="33" t="s">
        <v>54</v>
      </c>
      <c r="B210" s="10" t="s">
        <v>335</v>
      </c>
      <c r="C210" s="10"/>
      <c r="D210" s="73" t="s">
        <v>336</v>
      </c>
      <c r="E210" s="65">
        <f>E211</f>
        <v>220.89999999999998</v>
      </c>
      <c r="F210" s="65">
        <f>F211</f>
        <v>306</v>
      </c>
      <c r="G210" s="65">
        <f>G211</f>
        <v>265.8</v>
      </c>
    </row>
    <row r="211" spans="1:7" ht="33">
      <c r="A211" s="33" t="s">
        <v>54</v>
      </c>
      <c r="B211" s="10" t="s">
        <v>335</v>
      </c>
      <c r="C211" s="10" t="s">
        <v>81</v>
      </c>
      <c r="D211" s="73" t="s">
        <v>82</v>
      </c>
      <c r="E211" s="65">
        <f>'№4'!F152</f>
        <v>220.89999999999998</v>
      </c>
      <c r="F211" s="65">
        <f>'№4'!G152</f>
        <v>306</v>
      </c>
      <c r="G211" s="65">
        <f>'№4'!H152</f>
        <v>265.8</v>
      </c>
    </row>
    <row r="212" spans="1:7" ht="33">
      <c r="A212" s="33" t="s">
        <v>54</v>
      </c>
      <c r="B212" s="10" t="s">
        <v>404</v>
      </c>
      <c r="C212" s="10"/>
      <c r="D212" s="73" t="s">
        <v>405</v>
      </c>
      <c r="E212" s="65">
        <f>E213</f>
        <v>235</v>
      </c>
      <c r="F212" s="65">
        <f>F213</f>
        <v>0</v>
      </c>
      <c r="G212" s="65">
        <f>G213</f>
        <v>0</v>
      </c>
    </row>
    <row r="213" spans="1:7" ht="33">
      <c r="A213" s="33" t="s">
        <v>54</v>
      </c>
      <c r="B213" s="10" t="s">
        <v>404</v>
      </c>
      <c r="C213" s="10" t="s">
        <v>81</v>
      </c>
      <c r="D213" s="73" t="s">
        <v>82</v>
      </c>
      <c r="E213" s="65">
        <f>'№4'!F155</f>
        <v>235</v>
      </c>
      <c r="F213" s="65">
        <f>'№4'!G155</f>
        <v>0</v>
      </c>
      <c r="G213" s="65">
        <f>'№4'!H155</f>
        <v>0</v>
      </c>
    </row>
    <row r="214" spans="1:7" ht="12.75">
      <c r="A214" s="33" t="s">
        <v>54</v>
      </c>
      <c r="B214" s="5">
        <v>9900000</v>
      </c>
      <c r="C214" s="135"/>
      <c r="D214" s="107" t="s">
        <v>433</v>
      </c>
      <c r="E214" s="65">
        <f aca="true" t="shared" si="17" ref="E214:G215">E215</f>
        <v>870</v>
      </c>
      <c r="F214" s="65">
        <f t="shared" si="17"/>
        <v>0</v>
      </c>
      <c r="G214" s="65">
        <f t="shared" si="17"/>
        <v>0</v>
      </c>
    </row>
    <row r="215" spans="1:7" ht="33">
      <c r="A215" s="33" t="s">
        <v>54</v>
      </c>
      <c r="B215" s="5">
        <v>9911000</v>
      </c>
      <c r="C215" s="10" t="s">
        <v>77</v>
      </c>
      <c r="D215" s="107" t="s">
        <v>162</v>
      </c>
      <c r="E215" s="65">
        <f t="shared" si="17"/>
        <v>870</v>
      </c>
      <c r="F215" s="65">
        <f t="shared" si="17"/>
        <v>0</v>
      </c>
      <c r="G215" s="65">
        <f t="shared" si="17"/>
        <v>0</v>
      </c>
    </row>
    <row r="216" spans="1:7" ht="33">
      <c r="A216" s="33" t="s">
        <v>54</v>
      </c>
      <c r="B216" s="5">
        <v>9911000</v>
      </c>
      <c r="C216" s="10" t="s">
        <v>81</v>
      </c>
      <c r="D216" s="73" t="s">
        <v>82</v>
      </c>
      <c r="E216" s="65">
        <f>'№4'!F158</f>
        <v>870</v>
      </c>
      <c r="F216" s="65">
        <f>'№4'!G158</f>
        <v>0</v>
      </c>
      <c r="G216" s="65">
        <f>'№4'!H158</f>
        <v>0</v>
      </c>
    </row>
    <row r="217" spans="1:7" s="49" customFormat="1" ht="12.75">
      <c r="A217" s="34" t="s">
        <v>40</v>
      </c>
      <c r="B217" s="34"/>
      <c r="C217" s="34"/>
      <c r="D217" s="35" t="s">
        <v>31</v>
      </c>
      <c r="E217" s="66">
        <f>E218+E238+E271+E296</f>
        <v>448784.9</v>
      </c>
      <c r="F217" s="66">
        <f>F218+F238+F271+F296</f>
        <v>408281.5</v>
      </c>
      <c r="G217" s="66">
        <f>G218+G238+G271+G296</f>
        <v>404246.20000000007</v>
      </c>
    </row>
    <row r="218" spans="1:7" ht="12.75">
      <c r="A218" s="127" t="s">
        <v>55</v>
      </c>
      <c r="B218" s="127"/>
      <c r="C218" s="128"/>
      <c r="D218" s="106" t="s">
        <v>459</v>
      </c>
      <c r="E218" s="65">
        <f>E219+E235</f>
        <v>156124.5</v>
      </c>
      <c r="F218" s="123">
        <f>F219+F235</f>
        <v>150895.1</v>
      </c>
      <c r="G218" s="123">
        <f>G219+G235</f>
        <v>148357.9</v>
      </c>
    </row>
    <row r="219" spans="1:7" ht="49.5">
      <c r="A219" s="127" t="s">
        <v>55</v>
      </c>
      <c r="B219" s="127" t="s">
        <v>125</v>
      </c>
      <c r="C219" s="128"/>
      <c r="D219" s="106" t="s">
        <v>123</v>
      </c>
      <c r="E219" s="65">
        <f aca="true" t="shared" si="18" ref="E219:G219">E220</f>
        <v>156049.5</v>
      </c>
      <c r="F219" s="65">
        <f t="shared" si="18"/>
        <v>150895.1</v>
      </c>
      <c r="G219" s="65">
        <f t="shared" si="18"/>
        <v>148357.9</v>
      </c>
    </row>
    <row r="220" spans="1:7" ht="33">
      <c r="A220" s="127" t="s">
        <v>55</v>
      </c>
      <c r="B220" s="127" t="s">
        <v>126</v>
      </c>
      <c r="C220" s="128"/>
      <c r="D220" s="106" t="s">
        <v>124</v>
      </c>
      <c r="E220" s="65">
        <f>E221+E223+E225+E227+E233+E231+E229</f>
        <v>156049.5</v>
      </c>
      <c r="F220" s="195">
        <f aca="true" t="shared" si="19" ref="F220:G220">F221+F223+F225+F227+F233+F231+F229</f>
        <v>150895.1</v>
      </c>
      <c r="G220" s="195">
        <f t="shared" si="19"/>
        <v>148357.9</v>
      </c>
    </row>
    <row r="221" spans="1:7" ht="49.5">
      <c r="A221" s="127" t="s">
        <v>55</v>
      </c>
      <c r="B221" s="10" t="s">
        <v>127</v>
      </c>
      <c r="C221" s="10"/>
      <c r="D221" s="108" t="s">
        <v>128</v>
      </c>
      <c r="E221" s="65">
        <f>E222</f>
        <v>66957.8</v>
      </c>
      <c r="F221" s="65">
        <f>F222</f>
        <v>65973.1</v>
      </c>
      <c r="G221" s="65">
        <f>G222</f>
        <v>63435.9</v>
      </c>
    </row>
    <row r="222" spans="1:7" ht="33">
      <c r="A222" s="127" t="s">
        <v>55</v>
      </c>
      <c r="B222" s="10" t="s">
        <v>127</v>
      </c>
      <c r="C222" s="17">
        <v>600</v>
      </c>
      <c r="D222" s="106" t="s">
        <v>131</v>
      </c>
      <c r="E222" s="65">
        <f>'№4'!F393</f>
        <v>66957.8</v>
      </c>
      <c r="F222" s="65">
        <f>'№4'!G393</f>
        <v>65973.1</v>
      </c>
      <c r="G222" s="65">
        <f>'№4'!H393</f>
        <v>63435.9</v>
      </c>
    </row>
    <row r="223" spans="1:7" ht="33">
      <c r="A223" s="127" t="s">
        <v>55</v>
      </c>
      <c r="B223" s="10" t="s">
        <v>380</v>
      </c>
      <c r="C223" s="10"/>
      <c r="D223" s="108" t="s">
        <v>132</v>
      </c>
      <c r="E223" s="65">
        <f>E224</f>
        <v>2100.9</v>
      </c>
      <c r="F223" s="65">
        <f>F224</f>
        <v>0</v>
      </c>
      <c r="G223" s="65">
        <f>G224</f>
        <v>0</v>
      </c>
    </row>
    <row r="224" spans="1:7" ht="33">
      <c r="A224" s="127" t="s">
        <v>55</v>
      </c>
      <c r="B224" s="10" t="s">
        <v>380</v>
      </c>
      <c r="C224" s="17">
        <v>600</v>
      </c>
      <c r="D224" s="106" t="s">
        <v>131</v>
      </c>
      <c r="E224" s="65">
        <f>'№4'!F395</f>
        <v>2100.9</v>
      </c>
      <c r="F224" s="65">
        <f>'№4'!G395</f>
        <v>0</v>
      </c>
      <c r="G224" s="65">
        <f>'№4'!H395</f>
        <v>0</v>
      </c>
    </row>
    <row r="225" spans="1:7" ht="33">
      <c r="A225" s="127" t="s">
        <v>55</v>
      </c>
      <c r="B225" s="10" t="s">
        <v>381</v>
      </c>
      <c r="C225" s="10"/>
      <c r="D225" s="108" t="s">
        <v>133</v>
      </c>
      <c r="E225" s="65">
        <f>E226</f>
        <v>235.8</v>
      </c>
      <c r="F225" s="65">
        <f>F226</f>
        <v>0</v>
      </c>
      <c r="G225" s="65">
        <f>G226</f>
        <v>0</v>
      </c>
    </row>
    <row r="226" spans="1:7" ht="33">
      <c r="A226" s="13" t="s">
        <v>55</v>
      </c>
      <c r="B226" s="10" t="s">
        <v>381</v>
      </c>
      <c r="C226" s="17">
        <v>600</v>
      </c>
      <c r="D226" s="106" t="s">
        <v>131</v>
      </c>
      <c r="E226" s="65">
        <f>'№4'!F397</f>
        <v>235.8</v>
      </c>
      <c r="F226" s="65">
        <f>'№4'!G397</f>
        <v>0</v>
      </c>
      <c r="G226" s="65">
        <f>'№4'!H397</f>
        <v>0</v>
      </c>
    </row>
    <row r="227" spans="1:7" ht="49.5">
      <c r="A227" s="13" t="s">
        <v>55</v>
      </c>
      <c r="B227" s="10" t="s">
        <v>382</v>
      </c>
      <c r="C227" s="10"/>
      <c r="D227" s="108" t="s">
        <v>142</v>
      </c>
      <c r="E227" s="65">
        <f>E228</f>
        <v>1037.1</v>
      </c>
      <c r="F227" s="65">
        <f>F228</f>
        <v>0</v>
      </c>
      <c r="G227" s="65">
        <f>G228</f>
        <v>0</v>
      </c>
    </row>
    <row r="228" spans="1:7" ht="33">
      <c r="A228" s="13" t="s">
        <v>55</v>
      </c>
      <c r="B228" s="10" t="s">
        <v>382</v>
      </c>
      <c r="C228" s="17">
        <v>600</v>
      </c>
      <c r="D228" s="106" t="s">
        <v>131</v>
      </c>
      <c r="E228" s="65">
        <f>'№4'!F399</f>
        <v>1037.1</v>
      </c>
      <c r="F228" s="65">
        <f>'№4'!G399</f>
        <v>0</v>
      </c>
      <c r="G228" s="65">
        <f>'№4'!H399</f>
        <v>0</v>
      </c>
    </row>
    <row r="229" spans="1:7" ht="66">
      <c r="A229" s="13" t="s">
        <v>55</v>
      </c>
      <c r="B229" s="10" t="s">
        <v>777</v>
      </c>
      <c r="C229" s="196"/>
      <c r="D229" s="11" t="s">
        <v>778</v>
      </c>
      <c r="E229" s="195">
        <f>E230</f>
        <v>194.5</v>
      </c>
      <c r="F229" s="195">
        <f aca="true" t="shared" si="20" ref="F229:G229">F230</f>
        <v>0</v>
      </c>
      <c r="G229" s="195">
        <f t="shared" si="20"/>
        <v>0</v>
      </c>
    </row>
    <row r="230" spans="1:7" ht="33">
      <c r="A230" s="13" t="s">
        <v>55</v>
      </c>
      <c r="B230" s="10" t="s">
        <v>777</v>
      </c>
      <c r="C230" s="196">
        <v>600</v>
      </c>
      <c r="D230" s="11" t="s">
        <v>131</v>
      </c>
      <c r="E230" s="195">
        <f>'№4'!F401</f>
        <v>194.5</v>
      </c>
      <c r="F230" s="195">
        <f>'№4'!G401</f>
        <v>0</v>
      </c>
      <c r="G230" s="195">
        <f>'№4'!H401</f>
        <v>0</v>
      </c>
    </row>
    <row r="231" spans="1:7" ht="49.5">
      <c r="A231" s="13" t="s">
        <v>55</v>
      </c>
      <c r="B231" s="10" t="s">
        <v>519</v>
      </c>
      <c r="C231" s="17"/>
      <c r="D231" s="11" t="s">
        <v>520</v>
      </c>
      <c r="E231" s="65">
        <f>E232</f>
        <v>601.4</v>
      </c>
      <c r="F231" s="65">
        <f>F232</f>
        <v>0</v>
      </c>
      <c r="G231" s="65">
        <f>G232</f>
        <v>0</v>
      </c>
    </row>
    <row r="232" spans="1:7" ht="33">
      <c r="A232" s="13" t="s">
        <v>55</v>
      </c>
      <c r="B232" s="10" t="s">
        <v>519</v>
      </c>
      <c r="C232" s="17">
        <v>600</v>
      </c>
      <c r="D232" s="11" t="s">
        <v>131</v>
      </c>
      <c r="E232" s="65">
        <f>'№4'!F403</f>
        <v>601.4</v>
      </c>
      <c r="F232" s="65">
        <f>'№4'!G403</f>
        <v>0</v>
      </c>
      <c r="G232" s="65">
        <f>'№4'!H403</f>
        <v>0</v>
      </c>
    </row>
    <row r="233" spans="1:7" ht="54.75" customHeight="1">
      <c r="A233" s="13" t="s">
        <v>55</v>
      </c>
      <c r="B233" s="10" t="s">
        <v>129</v>
      </c>
      <c r="C233" s="10"/>
      <c r="D233" s="106" t="s">
        <v>130</v>
      </c>
      <c r="E233" s="65">
        <f>E234</f>
        <v>84922</v>
      </c>
      <c r="F233" s="65">
        <f>F234</f>
        <v>84922</v>
      </c>
      <c r="G233" s="65">
        <f>G234</f>
        <v>84922</v>
      </c>
    </row>
    <row r="234" spans="1:7" ht="33">
      <c r="A234" s="127" t="s">
        <v>55</v>
      </c>
      <c r="B234" s="10" t="s">
        <v>129</v>
      </c>
      <c r="C234" s="17">
        <v>600</v>
      </c>
      <c r="D234" s="106" t="s">
        <v>131</v>
      </c>
      <c r="E234" s="65">
        <f>'№4'!F405</f>
        <v>84922</v>
      </c>
      <c r="F234" s="65">
        <f>'№4'!G405</f>
        <v>84922</v>
      </c>
      <c r="G234" s="65">
        <f>'№4'!H405</f>
        <v>84922</v>
      </c>
    </row>
    <row r="235" spans="1:7" ht="33">
      <c r="A235" s="13" t="s">
        <v>55</v>
      </c>
      <c r="B235" s="10" t="s">
        <v>358</v>
      </c>
      <c r="C235" s="33"/>
      <c r="D235" s="11" t="s">
        <v>354</v>
      </c>
      <c r="E235" s="123">
        <f>E236</f>
        <v>75</v>
      </c>
      <c r="F235" s="123">
        <f aca="true" t="shared" si="21" ref="F235:G236">F236</f>
        <v>0</v>
      </c>
      <c r="G235" s="123">
        <f t="shared" si="21"/>
        <v>0</v>
      </c>
    </row>
    <row r="236" spans="1:7" ht="49.5">
      <c r="A236" s="13" t="s">
        <v>55</v>
      </c>
      <c r="B236" s="11">
        <v>9977888</v>
      </c>
      <c r="C236" s="17"/>
      <c r="D236" s="11" t="s">
        <v>529</v>
      </c>
      <c r="E236" s="123">
        <f>E237</f>
        <v>75</v>
      </c>
      <c r="F236" s="123">
        <f t="shared" si="21"/>
        <v>0</v>
      </c>
      <c r="G236" s="123">
        <f t="shared" si="21"/>
        <v>0</v>
      </c>
    </row>
    <row r="237" spans="1:7" ht="33">
      <c r="A237" s="127" t="s">
        <v>55</v>
      </c>
      <c r="B237" s="11">
        <v>9977888</v>
      </c>
      <c r="C237" s="17">
        <v>600</v>
      </c>
      <c r="D237" s="11" t="s">
        <v>131</v>
      </c>
      <c r="E237" s="123">
        <f>'№4'!F408</f>
        <v>75</v>
      </c>
      <c r="F237" s="123">
        <f>'№4'!G408</f>
        <v>0</v>
      </c>
      <c r="G237" s="123">
        <f>'№4'!H408</f>
        <v>0</v>
      </c>
    </row>
    <row r="238" spans="1:7" ht="12.75">
      <c r="A238" s="127" t="s">
        <v>56</v>
      </c>
      <c r="B238" s="127"/>
      <c r="C238" s="128"/>
      <c r="D238" s="109" t="s">
        <v>460</v>
      </c>
      <c r="E238" s="65">
        <f>E239+E263+E267</f>
        <v>269063.5</v>
      </c>
      <c r="F238" s="65">
        <f>F239+F263+F267</f>
        <v>238252.5</v>
      </c>
      <c r="G238" s="65">
        <f>G239+G263+G267</f>
        <v>237127.5</v>
      </c>
    </row>
    <row r="239" spans="1:7" ht="49.5">
      <c r="A239" s="127" t="s">
        <v>56</v>
      </c>
      <c r="B239" s="127" t="s">
        <v>125</v>
      </c>
      <c r="C239" s="128"/>
      <c r="D239" s="106" t="s">
        <v>123</v>
      </c>
      <c r="E239" s="65">
        <f>E240</f>
        <v>240777.3</v>
      </c>
      <c r="F239" s="65">
        <f>F240</f>
        <v>210511.9</v>
      </c>
      <c r="G239" s="65">
        <f>G240</f>
        <v>208546.9</v>
      </c>
    </row>
    <row r="240" spans="1:7" ht="33">
      <c r="A240" s="13" t="s">
        <v>56</v>
      </c>
      <c r="B240" s="127" t="s">
        <v>126</v>
      </c>
      <c r="C240" s="128"/>
      <c r="D240" s="106" t="s">
        <v>124</v>
      </c>
      <c r="E240" s="65">
        <f>E241+E243+E245+E247+E249+E251+E253+E261+E257+E255+E259</f>
        <v>240777.3</v>
      </c>
      <c r="F240" s="65">
        <f>F241+F243+F245+F247+F249+F251+F253+F261+F257+F255+F259</f>
        <v>210511.9</v>
      </c>
      <c r="G240" s="65">
        <f>G241+G243+G245+G247+G249+G251+G253+G261+G257+G255+G259</f>
        <v>208546.9</v>
      </c>
    </row>
    <row r="241" spans="1:7" ht="55.5" customHeight="1">
      <c r="A241" s="13" t="s">
        <v>56</v>
      </c>
      <c r="B241" s="10" t="s">
        <v>134</v>
      </c>
      <c r="C241" s="10"/>
      <c r="D241" s="108" t="s">
        <v>135</v>
      </c>
      <c r="E241" s="65">
        <f>E242</f>
        <v>35456.3</v>
      </c>
      <c r="F241" s="65">
        <f>F242</f>
        <v>25628.1</v>
      </c>
      <c r="G241" s="65">
        <f>G242</f>
        <v>23037</v>
      </c>
    </row>
    <row r="242" spans="1:7" ht="33">
      <c r="A242" s="13" t="s">
        <v>56</v>
      </c>
      <c r="B242" s="10" t="s">
        <v>134</v>
      </c>
      <c r="C242" s="17">
        <v>600</v>
      </c>
      <c r="D242" s="106" t="s">
        <v>131</v>
      </c>
      <c r="E242" s="65">
        <f>'№4'!F413</f>
        <v>35456.3</v>
      </c>
      <c r="F242" s="65">
        <f>'№4'!G413</f>
        <v>25628.1</v>
      </c>
      <c r="G242" s="65">
        <f>'№4'!H413</f>
        <v>23037</v>
      </c>
    </row>
    <row r="243" spans="1:7" ht="33">
      <c r="A243" s="13" t="s">
        <v>56</v>
      </c>
      <c r="B243" s="10" t="s">
        <v>136</v>
      </c>
      <c r="C243" s="10"/>
      <c r="D243" s="108" t="s">
        <v>137</v>
      </c>
      <c r="E243" s="65">
        <f>E244</f>
        <v>3681.8</v>
      </c>
      <c r="F243" s="65">
        <f>F244</f>
        <v>3526.3</v>
      </c>
      <c r="G243" s="65">
        <f>G244</f>
        <v>3779.1</v>
      </c>
    </row>
    <row r="244" spans="1:7" ht="33">
      <c r="A244" s="13" t="s">
        <v>56</v>
      </c>
      <c r="B244" s="10" t="s">
        <v>136</v>
      </c>
      <c r="C244" s="17">
        <v>600</v>
      </c>
      <c r="D244" s="106" t="s">
        <v>131</v>
      </c>
      <c r="E244" s="65">
        <f>'№4'!F415</f>
        <v>3681.8</v>
      </c>
      <c r="F244" s="65">
        <f>'№4'!G415</f>
        <v>3526.3</v>
      </c>
      <c r="G244" s="65">
        <f>'№4'!H415</f>
        <v>3779.1</v>
      </c>
    </row>
    <row r="245" spans="1:7" ht="49.5">
      <c r="A245" s="13" t="s">
        <v>56</v>
      </c>
      <c r="B245" s="10" t="s">
        <v>138</v>
      </c>
      <c r="C245" s="10"/>
      <c r="D245" s="108" t="s">
        <v>139</v>
      </c>
      <c r="E245" s="65">
        <f>E246</f>
        <v>7686.6</v>
      </c>
      <c r="F245" s="65">
        <f>F246</f>
        <v>6294.8</v>
      </c>
      <c r="G245" s="65">
        <f>G246</f>
        <v>6668.1</v>
      </c>
    </row>
    <row r="246" spans="1:7" ht="33">
      <c r="A246" s="13" t="s">
        <v>56</v>
      </c>
      <c r="B246" s="10" t="s">
        <v>138</v>
      </c>
      <c r="C246" s="17">
        <v>600</v>
      </c>
      <c r="D246" s="106" t="s">
        <v>131</v>
      </c>
      <c r="E246" s="65">
        <f>'№4'!F417</f>
        <v>7686.6</v>
      </c>
      <c r="F246" s="65">
        <f>'№4'!G417</f>
        <v>6294.8</v>
      </c>
      <c r="G246" s="65">
        <f>'№4'!H417</f>
        <v>6668.1</v>
      </c>
    </row>
    <row r="247" spans="1:7" ht="33">
      <c r="A247" s="13" t="s">
        <v>56</v>
      </c>
      <c r="B247" s="10" t="s">
        <v>383</v>
      </c>
      <c r="C247" s="10"/>
      <c r="D247" s="108" t="s">
        <v>140</v>
      </c>
      <c r="E247" s="65">
        <f>E248</f>
        <v>4554</v>
      </c>
      <c r="F247" s="65">
        <f>F248</f>
        <v>0</v>
      </c>
      <c r="G247" s="65">
        <f>G248</f>
        <v>0</v>
      </c>
    </row>
    <row r="248" spans="1:7" ht="33">
      <c r="A248" s="13" t="s">
        <v>56</v>
      </c>
      <c r="B248" s="10" t="s">
        <v>383</v>
      </c>
      <c r="C248" s="17">
        <v>600</v>
      </c>
      <c r="D248" s="106" t="s">
        <v>131</v>
      </c>
      <c r="E248" s="65">
        <f>'№4'!F419</f>
        <v>4554</v>
      </c>
      <c r="F248" s="65">
        <f>'№4'!G419</f>
        <v>0</v>
      </c>
      <c r="G248" s="65">
        <f>'№4'!H419</f>
        <v>0</v>
      </c>
    </row>
    <row r="249" spans="1:7" ht="33">
      <c r="A249" s="13" t="s">
        <v>56</v>
      </c>
      <c r="B249" s="10" t="s">
        <v>384</v>
      </c>
      <c r="C249" s="10"/>
      <c r="D249" s="108" t="s">
        <v>141</v>
      </c>
      <c r="E249" s="65">
        <f>E250</f>
        <v>464.5</v>
      </c>
      <c r="F249" s="65">
        <f>F250</f>
        <v>0</v>
      </c>
      <c r="G249" s="65">
        <f>G250</f>
        <v>0</v>
      </c>
    </row>
    <row r="250" spans="1:7" ht="33">
      <c r="A250" s="13" t="s">
        <v>56</v>
      </c>
      <c r="B250" s="10" t="s">
        <v>384</v>
      </c>
      <c r="C250" s="17">
        <v>600</v>
      </c>
      <c r="D250" s="106" t="s">
        <v>131</v>
      </c>
      <c r="E250" s="65">
        <f>'№4'!F421</f>
        <v>464.5</v>
      </c>
      <c r="F250" s="65">
        <f>'№4'!G421</f>
        <v>0</v>
      </c>
      <c r="G250" s="65">
        <f>'№4'!H421</f>
        <v>0</v>
      </c>
    </row>
    <row r="251" spans="1:7" ht="33">
      <c r="A251" s="13" t="s">
        <v>56</v>
      </c>
      <c r="B251" s="10" t="s">
        <v>385</v>
      </c>
      <c r="C251" s="10"/>
      <c r="D251" s="108" t="s">
        <v>143</v>
      </c>
      <c r="E251" s="65">
        <f>E252</f>
        <v>5127.1</v>
      </c>
      <c r="F251" s="65">
        <f>F252</f>
        <v>0</v>
      </c>
      <c r="G251" s="65">
        <f>G252</f>
        <v>0</v>
      </c>
    </row>
    <row r="252" spans="1:7" ht="33">
      <c r="A252" s="13" t="s">
        <v>56</v>
      </c>
      <c r="B252" s="10" t="s">
        <v>385</v>
      </c>
      <c r="C252" s="17">
        <v>600</v>
      </c>
      <c r="D252" s="108" t="s">
        <v>131</v>
      </c>
      <c r="E252" s="65">
        <f>'№4'!F423</f>
        <v>5127.1</v>
      </c>
      <c r="F252" s="65">
        <f>'№4'!G423</f>
        <v>0</v>
      </c>
      <c r="G252" s="65">
        <f>'№4'!H423</f>
        <v>0</v>
      </c>
    </row>
    <row r="253" spans="1:7" ht="49.5">
      <c r="A253" s="13" t="s">
        <v>56</v>
      </c>
      <c r="B253" s="10" t="s">
        <v>144</v>
      </c>
      <c r="C253" s="10"/>
      <c r="D253" s="110" t="s">
        <v>145</v>
      </c>
      <c r="E253" s="65">
        <f>E254</f>
        <v>4852.7</v>
      </c>
      <c r="F253" s="65">
        <f>F254</f>
        <v>4852.7</v>
      </c>
      <c r="G253" s="65">
        <f>G254</f>
        <v>4852.7</v>
      </c>
    </row>
    <row r="254" spans="1:7" ht="33">
      <c r="A254" s="13" t="s">
        <v>56</v>
      </c>
      <c r="B254" s="10" t="s">
        <v>144</v>
      </c>
      <c r="C254" s="17">
        <v>600</v>
      </c>
      <c r="D254" s="108" t="s">
        <v>131</v>
      </c>
      <c r="E254" s="65">
        <f>'№4'!F425</f>
        <v>4852.7</v>
      </c>
      <c r="F254" s="65">
        <f>'№4'!G425</f>
        <v>4852.7</v>
      </c>
      <c r="G254" s="65">
        <f>'№4'!H425</f>
        <v>4852.7</v>
      </c>
    </row>
    <row r="255" spans="1:7" ht="49.5">
      <c r="A255" s="13" t="s">
        <v>56</v>
      </c>
      <c r="B255" s="10" t="s">
        <v>519</v>
      </c>
      <c r="C255" s="17"/>
      <c r="D255" s="11" t="s">
        <v>520</v>
      </c>
      <c r="E255" s="65">
        <f>E256</f>
        <v>3768</v>
      </c>
      <c r="F255" s="65">
        <f>F256</f>
        <v>0</v>
      </c>
      <c r="G255" s="65">
        <f>G256</f>
        <v>0</v>
      </c>
    </row>
    <row r="256" spans="1:7" ht="33">
      <c r="A256" s="13" t="s">
        <v>56</v>
      </c>
      <c r="B256" s="10" t="s">
        <v>519</v>
      </c>
      <c r="C256" s="17">
        <v>600</v>
      </c>
      <c r="D256" s="11" t="s">
        <v>131</v>
      </c>
      <c r="E256" s="65">
        <f>'№4'!F427</f>
        <v>3768</v>
      </c>
      <c r="F256" s="65">
        <f>'№4'!G427</f>
        <v>0</v>
      </c>
      <c r="G256" s="65">
        <f>'№4'!H427</f>
        <v>0</v>
      </c>
    </row>
    <row r="257" spans="1:7" ht="49.5">
      <c r="A257" s="13" t="s">
        <v>56</v>
      </c>
      <c r="B257" s="10" t="s">
        <v>490</v>
      </c>
      <c r="C257" s="17"/>
      <c r="D257" s="31" t="s">
        <v>491</v>
      </c>
      <c r="E257" s="65">
        <f>E258</f>
        <v>4234</v>
      </c>
      <c r="F257" s="65">
        <f>F258</f>
        <v>0</v>
      </c>
      <c r="G257" s="65">
        <f>G258</f>
        <v>0</v>
      </c>
    </row>
    <row r="258" spans="1:7" ht="33">
      <c r="A258" s="13" t="s">
        <v>56</v>
      </c>
      <c r="B258" s="10" t="s">
        <v>490</v>
      </c>
      <c r="C258" s="17">
        <v>600</v>
      </c>
      <c r="D258" s="73" t="s">
        <v>131</v>
      </c>
      <c r="E258" s="65">
        <f>'№4'!F429</f>
        <v>4234</v>
      </c>
      <c r="F258" s="65">
        <f>'№4'!G429</f>
        <v>0</v>
      </c>
      <c r="G258" s="65">
        <f>'№4'!H429</f>
        <v>0</v>
      </c>
    </row>
    <row r="259" spans="1:7" ht="49.5">
      <c r="A259" s="13" t="s">
        <v>56</v>
      </c>
      <c r="B259" s="10" t="s">
        <v>521</v>
      </c>
      <c r="C259" s="17"/>
      <c r="D259" s="73" t="s">
        <v>522</v>
      </c>
      <c r="E259" s="65">
        <f>E260</f>
        <v>742.3</v>
      </c>
      <c r="F259" s="65">
        <f>F260</f>
        <v>0</v>
      </c>
      <c r="G259" s="65">
        <f>G260</f>
        <v>0</v>
      </c>
    </row>
    <row r="260" spans="1:7" ht="33">
      <c r="A260" s="13" t="s">
        <v>56</v>
      </c>
      <c r="B260" s="10" t="s">
        <v>521</v>
      </c>
      <c r="C260" s="17">
        <v>600</v>
      </c>
      <c r="D260" s="73" t="s">
        <v>131</v>
      </c>
      <c r="E260" s="65">
        <v>742.3</v>
      </c>
      <c r="F260" s="65">
        <v>0</v>
      </c>
      <c r="G260" s="65">
        <v>0</v>
      </c>
    </row>
    <row r="261" spans="1:7" ht="99">
      <c r="A261" s="13" t="s">
        <v>56</v>
      </c>
      <c r="B261" s="10" t="s">
        <v>156</v>
      </c>
      <c r="C261" s="10"/>
      <c r="D261" s="108" t="s">
        <v>157</v>
      </c>
      <c r="E261" s="65">
        <f>E262</f>
        <v>170210</v>
      </c>
      <c r="F261" s="65">
        <f>F262</f>
        <v>170210</v>
      </c>
      <c r="G261" s="65">
        <f>G262</f>
        <v>170210</v>
      </c>
    </row>
    <row r="262" spans="1:7" ht="33">
      <c r="A262" s="127" t="s">
        <v>56</v>
      </c>
      <c r="B262" s="10" t="s">
        <v>156</v>
      </c>
      <c r="C262" s="17">
        <v>600</v>
      </c>
      <c r="D262" s="108" t="s">
        <v>131</v>
      </c>
      <c r="E262" s="65">
        <f>'№4'!F433</f>
        <v>170210</v>
      </c>
      <c r="F262" s="65">
        <f>'№4'!G433</f>
        <v>170210</v>
      </c>
      <c r="G262" s="65">
        <f>'№4'!H433</f>
        <v>170210</v>
      </c>
    </row>
    <row r="263" spans="1:7" ht="33">
      <c r="A263" s="33" t="s">
        <v>56</v>
      </c>
      <c r="B263" s="10" t="s">
        <v>225</v>
      </c>
      <c r="C263" s="10"/>
      <c r="D263" s="73" t="s">
        <v>226</v>
      </c>
      <c r="E263" s="65">
        <f>E264</f>
        <v>15249.6</v>
      </c>
      <c r="F263" s="65">
        <f aca="true" t="shared" si="22" ref="F263:G265">F264</f>
        <v>15848.4</v>
      </c>
      <c r="G263" s="65">
        <f t="shared" si="22"/>
        <v>16732.9</v>
      </c>
    </row>
    <row r="264" spans="1:7" ht="33">
      <c r="A264" s="33" t="s">
        <v>56</v>
      </c>
      <c r="B264" s="10" t="s">
        <v>227</v>
      </c>
      <c r="C264" s="10"/>
      <c r="D264" s="73" t="s">
        <v>228</v>
      </c>
      <c r="E264" s="65">
        <f>E265</f>
        <v>15249.6</v>
      </c>
      <c r="F264" s="65">
        <f t="shared" si="22"/>
        <v>15848.4</v>
      </c>
      <c r="G264" s="65">
        <f t="shared" si="22"/>
        <v>16732.9</v>
      </c>
    </row>
    <row r="265" spans="1:7" ht="33">
      <c r="A265" s="33" t="s">
        <v>56</v>
      </c>
      <c r="B265" s="10" t="s">
        <v>341</v>
      </c>
      <c r="C265" s="10"/>
      <c r="D265" s="73" t="s">
        <v>342</v>
      </c>
      <c r="E265" s="65">
        <f>E266</f>
        <v>15249.6</v>
      </c>
      <c r="F265" s="65">
        <f t="shared" si="22"/>
        <v>15848.4</v>
      </c>
      <c r="G265" s="65">
        <f t="shared" si="22"/>
        <v>16732.9</v>
      </c>
    </row>
    <row r="266" spans="1:7" ht="33">
      <c r="A266" s="33" t="s">
        <v>56</v>
      </c>
      <c r="B266" s="10" t="s">
        <v>341</v>
      </c>
      <c r="C266" s="17">
        <v>600</v>
      </c>
      <c r="D266" s="11" t="s">
        <v>131</v>
      </c>
      <c r="E266" s="65">
        <f>'№4'!F164</f>
        <v>15249.6</v>
      </c>
      <c r="F266" s="65">
        <f>'№4'!G164</f>
        <v>15848.4</v>
      </c>
      <c r="G266" s="65">
        <f>'№4'!H164</f>
        <v>16732.9</v>
      </c>
    </row>
    <row r="267" spans="1:7" ht="49.5">
      <c r="A267" s="127" t="s">
        <v>56</v>
      </c>
      <c r="B267" s="127" t="s">
        <v>189</v>
      </c>
      <c r="C267" s="128"/>
      <c r="D267" s="11" t="s">
        <v>188</v>
      </c>
      <c r="E267" s="65">
        <f>E268</f>
        <v>13036.6</v>
      </c>
      <c r="F267" s="65">
        <f aca="true" t="shared" si="23" ref="F267:G269">F268</f>
        <v>11892.2</v>
      </c>
      <c r="G267" s="65">
        <f t="shared" si="23"/>
        <v>11847.7</v>
      </c>
    </row>
    <row r="268" spans="1:7" ht="33">
      <c r="A268" s="127" t="s">
        <v>56</v>
      </c>
      <c r="B268" s="127" t="s">
        <v>191</v>
      </c>
      <c r="C268" s="128"/>
      <c r="D268" s="11" t="s">
        <v>190</v>
      </c>
      <c r="E268" s="65">
        <f>E269</f>
        <v>13036.6</v>
      </c>
      <c r="F268" s="65">
        <f t="shared" si="23"/>
        <v>11892.2</v>
      </c>
      <c r="G268" s="65">
        <f t="shared" si="23"/>
        <v>11847.7</v>
      </c>
    </row>
    <row r="269" spans="1:7" ht="49.5">
      <c r="A269" s="127" t="s">
        <v>56</v>
      </c>
      <c r="B269" s="127" t="s">
        <v>193</v>
      </c>
      <c r="C269" s="128"/>
      <c r="D269" s="11" t="s">
        <v>192</v>
      </c>
      <c r="E269" s="65">
        <f>E270</f>
        <v>13036.6</v>
      </c>
      <c r="F269" s="65">
        <f t="shared" si="23"/>
        <v>11892.2</v>
      </c>
      <c r="G269" s="65">
        <f t="shared" si="23"/>
        <v>11847.7</v>
      </c>
    </row>
    <row r="270" spans="1:7" ht="33">
      <c r="A270" s="127" t="s">
        <v>56</v>
      </c>
      <c r="B270" s="127" t="s">
        <v>193</v>
      </c>
      <c r="C270" s="17">
        <v>600</v>
      </c>
      <c r="D270" s="11" t="s">
        <v>131</v>
      </c>
      <c r="E270" s="65">
        <f>'№4'!F331</f>
        <v>13036.6</v>
      </c>
      <c r="F270" s="65">
        <f>'№4'!G331</f>
        <v>11892.2</v>
      </c>
      <c r="G270" s="65">
        <f>'№4'!H331</f>
        <v>11847.7</v>
      </c>
    </row>
    <row r="271" spans="1:7" ht="12.75">
      <c r="A271" s="127" t="s">
        <v>41</v>
      </c>
      <c r="B271" s="127"/>
      <c r="C271" s="128"/>
      <c r="D271" s="11" t="s">
        <v>32</v>
      </c>
      <c r="E271" s="65">
        <f>E272</f>
        <v>8151.900000000001</v>
      </c>
      <c r="F271" s="65">
        <f>F272</f>
        <v>4609.9</v>
      </c>
      <c r="G271" s="65">
        <f>G272</f>
        <v>4479.900000000001</v>
      </c>
    </row>
    <row r="272" spans="1:7" ht="49.5">
      <c r="A272" s="127" t="s">
        <v>41</v>
      </c>
      <c r="B272" s="127" t="s">
        <v>125</v>
      </c>
      <c r="C272" s="128"/>
      <c r="D272" s="11" t="s">
        <v>123</v>
      </c>
      <c r="E272" s="65">
        <f>E279+E273</f>
        <v>8151.900000000001</v>
      </c>
      <c r="F272" s="65">
        <f>F279+F273</f>
        <v>4609.9</v>
      </c>
      <c r="G272" s="65">
        <f>G279+G273</f>
        <v>4479.900000000001</v>
      </c>
    </row>
    <row r="273" spans="1:7" ht="33">
      <c r="A273" s="127" t="s">
        <v>41</v>
      </c>
      <c r="B273" s="127" t="s">
        <v>126</v>
      </c>
      <c r="C273" s="128"/>
      <c r="D273" s="11" t="s">
        <v>124</v>
      </c>
      <c r="E273" s="65">
        <f>E274+E276</f>
        <v>3048.3</v>
      </c>
      <c r="F273" s="65">
        <f aca="true" t="shared" si="24" ref="E273:G274">F274</f>
        <v>0</v>
      </c>
      <c r="G273" s="65">
        <f t="shared" si="24"/>
        <v>0</v>
      </c>
    </row>
    <row r="274" spans="1:7" ht="33">
      <c r="A274" s="127" t="s">
        <v>41</v>
      </c>
      <c r="B274" s="127" t="s">
        <v>478</v>
      </c>
      <c r="C274" s="17"/>
      <c r="D274" s="73" t="s">
        <v>479</v>
      </c>
      <c r="E274" s="65">
        <f t="shared" si="24"/>
        <v>157.5</v>
      </c>
      <c r="F274" s="65">
        <f t="shared" si="24"/>
        <v>0</v>
      </c>
      <c r="G274" s="65">
        <f t="shared" si="24"/>
        <v>0</v>
      </c>
    </row>
    <row r="275" spans="1:7" ht="33">
      <c r="A275" s="127" t="s">
        <v>41</v>
      </c>
      <c r="B275" s="127" t="s">
        <v>478</v>
      </c>
      <c r="C275" s="17" t="s">
        <v>86</v>
      </c>
      <c r="D275" s="11" t="s">
        <v>87</v>
      </c>
      <c r="E275" s="65">
        <f>'№4'!F438</f>
        <v>157.5</v>
      </c>
      <c r="F275" s="65">
        <f>'№4'!G438</f>
        <v>0</v>
      </c>
      <c r="G275" s="65">
        <f>'№4'!H438</f>
        <v>0</v>
      </c>
    </row>
    <row r="276" spans="1:7" ht="33">
      <c r="A276" s="127" t="s">
        <v>41</v>
      </c>
      <c r="B276" s="127" t="s">
        <v>499</v>
      </c>
      <c r="C276" s="17"/>
      <c r="D276" s="11" t="s">
        <v>500</v>
      </c>
      <c r="E276" s="65">
        <f>E277+E278</f>
        <v>2890.8</v>
      </c>
      <c r="F276" s="65">
        <f>F277+F278</f>
        <v>0</v>
      </c>
      <c r="G276" s="65">
        <f>G277+G278</f>
        <v>0</v>
      </c>
    </row>
    <row r="277" spans="1:7" ht="33">
      <c r="A277" s="127" t="s">
        <v>41</v>
      </c>
      <c r="B277" s="127" t="s">
        <v>499</v>
      </c>
      <c r="C277" s="17">
        <v>300</v>
      </c>
      <c r="D277" s="11" t="s">
        <v>87</v>
      </c>
      <c r="E277" s="65">
        <f>'№4'!F440</f>
        <v>195.9</v>
      </c>
      <c r="F277" s="65">
        <f>'№4'!G440</f>
        <v>0</v>
      </c>
      <c r="G277" s="65">
        <f>'№4'!H440</f>
        <v>0</v>
      </c>
    </row>
    <row r="278" spans="1:7" ht="33">
      <c r="A278" s="127" t="s">
        <v>41</v>
      </c>
      <c r="B278" s="127" t="s">
        <v>499</v>
      </c>
      <c r="C278" s="17">
        <v>600</v>
      </c>
      <c r="D278" s="73" t="s">
        <v>131</v>
      </c>
      <c r="E278" s="65">
        <f>'№4'!F441+'№4'!F336</f>
        <v>2694.9</v>
      </c>
      <c r="F278" s="65">
        <f>'№4'!G441+'№4'!G336</f>
        <v>0</v>
      </c>
      <c r="G278" s="65">
        <f>'№4'!H441+'№4'!H336</f>
        <v>0</v>
      </c>
    </row>
    <row r="279" spans="1:7" ht="49.5">
      <c r="A279" s="127" t="s">
        <v>41</v>
      </c>
      <c r="B279" s="127" t="s">
        <v>170</v>
      </c>
      <c r="C279" s="128"/>
      <c r="D279" s="11" t="s">
        <v>171</v>
      </c>
      <c r="E279" s="65">
        <f>E280+E282+E284+E286+E288+E290+E292+E294</f>
        <v>5103.6</v>
      </c>
      <c r="F279" s="65">
        <f>F280+F282+F284+F286+F288+F290+F292+F294</f>
        <v>4609.9</v>
      </c>
      <c r="G279" s="65">
        <f>G280+G282+G284+G286+G288+G290+G292+G294</f>
        <v>4479.900000000001</v>
      </c>
    </row>
    <row r="280" spans="1:7" ht="12.75">
      <c r="A280" s="127" t="s">
        <v>41</v>
      </c>
      <c r="B280" s="10" t="s">
        <v>172</v>
      </c>
      <c r="C280" s="10"/>
      <c r="D280" s="73" t="s">
        <v>173</v>
      </c>
      <c r="E280" s="65">
        <f>E281</f>
        <v>39.6</v>
      </c>
      <c r="F280" s="65">
        <f>F281</f>
        <v>26.5</v>
      </c>
      <c r="G280" s="65">
        <f>G281</f>
        <v>25</v>
      </c>
    </row>
    <row r="281" spans="1:7" ht="12.75">
      <c r="A281" s="127" t="s">
        <v>41</v>
      </c>
      <c r="B281" s="10" t="s">
        <v>172</v>
      </c>
      <c r="C281" s="17" t="s">
        <v>86</v>
      </c>
      <c r="D281" s="11" t="s">
        <v>87</v>
      </c>
      <c r="E281" s="65">
        <f>'№4'!F339</f>
        <v>39.6</v>
      </c>
      <c r="F281" s="65">
        <f>'№4'!G339</f>
        <v>26.5</v>
      </c>
      <c r="G281" s="65">
        <f>'№4'!H339</f>
        <v>25</v>
      </c>
    </row>
    <row r="282" spans="1:7" ht="33">
      <c r="A282" s="127" t="s">
        <v>41</v>
      </c>
      <c r="B282" s="10" t="s">
        <v>174</v>
      </c>
      <c r="C282" s="10"/>
      <c r="D282" s="73" t="s">
        <v>175</v>
      </c>
      <c r="E282" s="65">
        <f>E283</f>
        <v>13</v>
      </c>
      <c r="F282" s="65">
        <f>F283</f>
        <v>0</v>
      </c>
      <c r="G282" s="65">
        <f>G283</f>
        <v>0</v>
      </c>
    </row>
    <row r="283" spans="1:7" ht="33">
      <c r="A283" s="127" t="s">
        <v>41</v>
      </c>
      <c r="B283" s="10" t="s">
        <v>174</v>
      </c>
      <c r="C283" s="101" t="s">
        <v>81</v>
      </c>
      <c r="D283" s="11" t="s">
        <v>82</v>
      </c>
      <c r="E283" s="65">
        <f>'№4'!F340</f>
        <v>13</v>
      </c>
      <c r="F283" s="65">
        <f>'№4'!G340</f>
        <v>0</v>
      </c>
      <c r="G283" s="65">
        <f>'№4'!H340</f>
        <v>0</v>
      </c>
    </row>
    <row r="284" spans="1:7" ht="23.25" customHeight="1">
      <c r="A284" s="127" t="s">
        <v>41</v>
      </c>
      <c r="B284" s="10" t="s">
        <v>176</v>
      </c>
      <c r="C284" s="10"/>
      <c r="D284" s="73" t="s">
        <v>177</v>
      </c>
      <c r="E284" s="65">
        <f>E285</f>
        <v>62</v>
      </c>
      <c r="F284" s="65">
        <f>F285</f>
        <v>62</v>
      </c>
      <c r="G284" s="65">
        <f>G285</f>
        <v>62</v>
      </c>
    </row>
    <row r="285" spans="1:7" ht="33">
      <c r="A285" s="127" t="s">
        <v>41</v>
      </c>
      <c r="B285" s="10" t="s">
        <v>176</v>
      </c>
      <c r="C285" s="101" t="s">
        <v>81</v>
      </c>
      <c r="D285" s="11" t="s">
        <v>82</v>
      </c>
      <c r="E285" s="65">
        <f>'№4'!F343</f>
        <v>62</v>
      </c>
      <c r="F285" s="65">
        <f>'№4'!G343</f>
        <v>62</v>
      </c>
      <c r="G285" s="65">
        <f>'№4'!H343</f>
        <v>62</v>
      </c>
    </row>
    <row r="286" spans="1:7" ht="12.75">
      <c r="A286" s="127" t="s">
        <v>41</v>
      </c>
      <c r="B286" s="10" t="s">
        <v>183</v>
      </c>
      <c r="C286" s="10"/>
      <c r="D286" s="73" t="s">
        <v>178</v>
      </c>
      <c r="E286" s="65">
        <f>E287</f>
        <v>4508.1</v>
      </c>
      <c r="F286" s="65">
        <f>F287</f>
        <v>4210.9</v>
      </c>
      <c r="G286" s="65">
        <f>G287</f>
        <v>4132.7</v>
      </c>
    </row>
    <row r="287" spans="1:7" ht="33">
      <c r="A287" s="127" t="s">
        <v>41</v>
      </c>
      <c r="B287" s="10" t="s">
        <v>183</v>
      </c>
      <c r="C287" s="17">
        <v>600</v>
      </c>
      <c r="D287" s="11" t="s">
        <v>131</v>
      </c>
      <c r="E287" s="65">
        <f>'№4'!F345</f>
        <v>4508.1</v>
      </c>
      <c r="F287" s="65">
        <f>'№4'!G345</f>
        <v>4210.9</v>
      </c>
      <c r="G287" s="65">
        <f>'№4'!H345</f>
        <v>4132.7</v>
      </c>
    </row>
    <row r="288" spans="1:7" ht="33">
      <c r="A288" s="127" t="s">
        <v>41</v>
      </c>
      <c r="B288" s="10" t="s">
        <v>184</v>
      </c>
      <c r="C288" s="10"/>
      <c r="D288" s="73" t="s">
        <v>179</v>
      </c>
      <c r="E288" s="65">
        <f>E289</f>
        <v>230.9</v>
      </c>
      <c r="F288" s="65">
        <f>F289</f>
        <v>166</v>
      </c>
      <c r="G288" s="65">
        <f>G289</f>
        <v>134.6</v>
      </c>
    </row>
    <row r="289" spans="1:7" ht="33">
      <c r="A289" s="127" t="s">
        <v>41</v>
      </c>
      <c r="B289" s="10" t="s">
        <v>184</v>
      </c>
      <c r="C289" s="17">
        <v>600</v>
      </c>
      <c r="D289" s="11" t="s">
        <v>131</v>
      </c>
      <c r="E289" s="65">
        <f>'№4'!F347</f>
        <v>230.9</v>
      </c>
      <c r="F289" s="65">
        <f>'№4'!G347</f>
        <v>166</v>
      </c>
      <c r="G289" s="65">
        <f>'№4'!H347</f>
        <v>134.6</v>
      </c>
    </row>
    <row r="290" spans="1:7" ht="12.75">
      <c r="A290" s="127" t="s">
        <v>41</v>
      </c>
      <c r="B290" s="10" t="s">
        <v>185</v>
      </c>
      <c r="C290" s="10"/>
      <c r="D290" s="73" t="s">
        <v>180</v>
      </c>
      <c r="E290" s="65">
        <f>E291</f>
        <v>56</v>
      </c>
      <c r="F290" s="65">
        <f>F291</f>
        <v>37.5</v>
      </c>
      <c r="G290" s="65">
        <f>G291</f>
        <v>32.6</v>
      </c>
    </row>
    <row r="291" spans="1:7" ht="33">
      <c r="A291" s="127" t="s">
        <v>41</v>
      </c>
      <c r="B291" s="10" t="s">
        <v>185</v>
      </c>
      <c r="C291" s="17">
        <v>600</v>
      </c>
      <c r="D291" s="11" t="s">
        <v>131</v>
      </c>
      <c r="E291" s="65">
        <f>'№4'!F349</f>
        <v>56</v>
      </c>
      <c r="F291" s="65">
        <f>'№4'!G349</f>
        <v>37.5</v>
      </c>
      <c r="G291" s="65">
        <f>'№4'!H349</f>
        <v>32.6</v>
      </c>
    </row>
    <row r="292" spans="1:7" ht="33">
      <c r="A292" s="127" t="s">
        <v>41</v>
      </c>
      <c r="B292" s="10" t="s">
        <v>186</v>
      </c>
      <c r="C292" s="10"/>
      <c r="D292" s="73" t="s">
        <v>181</v>
      </c>
      <c r="E292" s="65">
        <f>E293</f>
        <v>35</v>
      </c>
      <c r="F292" s="65">
        <f>F293</f>
        <v>0</v>
      </c>
      <c r="G292" s="65">
        <f>G293</f>
        <v>0</v>
      </c>
    </row>
    <row r="293" spans="1:7" ht="33">
      <c r="A293" s="127" t="s">
        <v>41</v>
      </c>
      <c r="B293" s="10" t="s">
        <v>186</v>
      </c>
      <c r="C293" s="17">
        <v>600</v>
      </c>
      <c r="D293" s="11" t="s">
        <v>131</v>
      </c>
      <c r="E293" s="65">
        <f>'№4'!F351</f>
        <v>35</v>
      </c>
      <c r="F293" s="65">
        <f>'№4'!G351</f>
        <v>0</v>
      </c>
      <c r="G293" s="65">
        <f>'№4'!H351</f>
        <v>0</v>
      </c>
    </row>
    <row r="294" spans="1:7" ht="49.5">
      <c r="A294" s="127" t="s">
        <v>41</v>
      </c>
      <c r="B294" s="10" t="s">
        <v>187</v>
      </c>
      <c r="C294" s="10"/>
      <c r="D294" s="73" t="s">
        <v>182</v>
      </c>
      <c r="E294" s="65">
        <f>E295</f>
        <v>159</v>
      </c>
      <c r="F294" s="65">
        <f>F295</f>
        <v>107</v>
      </c>
      <c r="G294" s="65">
        <f>G295</f>
        <v>93</v>
      </c>
    </row>
    <row r="295" spans="1:7" ht="33">
      <c r="A295" s="127" t="s">
        <v>41</v>
      </c>
      <c r="B295" s="10" t="s">
        <v>187</v>
      </c>
      <c r="C295" s="17">
        <v>600</v>
      </c>
      <c r="D295" s="11" t="s">
        <v>131</v>
      </c>
      <c r="E295" s="65">
        <f>'№4'!F353</f>
        <v>159</v>
      </c>
      <c r="F295" s="65">
        <f>'№4'!G353</f>
        <v>107</v>
      </c>
      <c r="G295" s="65">
        <f>'№4'!H353</f>
        <v>93</v>
      </c>
    </row>
    <row r="296" spans="1:7" ht="12.75">
      <c r="A296" s="127" t="s">
        <v>57</v>
      </c>
      <c r="B296" s="127"/>
      <c r="C296" s="128"/>
      <c r="D296" s="106" t="s">
        <v>463</v>
      </c>
      <c r="E296" s="65">
        <f aca="true" t="shared" si="25" ref="E296:G297">E297</f>
        <v>15445</v>
      </c>
      <c r="F296" s="65">
        <f t="shared" si="25"/>
        <v>14524</v>
      </c>
      <c r="G296" s="65">
        <f t="shared" si="25"/>
        <v>14280.9</v>
      </c>
    </row>
    <row r="297" spans="1:7" ht="49.5">
      <c r="A297" s="127" t="s">
        <v>57</v>
      </c>
      <c r="B297" s="127" t="s">
        <v>125</v>
      </c>
      <c r="C297" s="128"/>
      <c r="D297" s="106" t="s">
        <v>123</v>
      </c>
      <c r="E297" s="65">
        <f t="shared" si="25"/>
        <v>15445</v>
      </c>
      <c r="F297" s="65">
        <f t="shared" si="25"/>
        <v>14524</v>
      </c>
      <c r="G297" s="65">
        <f t="shared" si="25"/>
        <v>14280.9</v>
      </c>
    </row>
    <row r="298" spans="1:7" ht="12.75">
      <c r="A298" s="127" t="s">
        <v>57</v>
      </c>
      <c r="B298" s="10" t="s">
        <v>146</v>
      </c>
      <c r="C298" s="10"/>
      <c r="D298" s="108" t="s">
        <v>423</v>
      </c>
      <c r="E298" s="65">
        <f>E299+E302+E306</f>
        <v>15445</v>
      </c>
      <c r="F298" s="65">
        <f>F299+F302+F306</f>
        <v>14524</v>
      </c>
      <c r="G298" s="65">
        <f>G299+G302+G306</f>
        <v>14280.9</v>
      </c>
    </row>
    <row r="299" spans="1:7" ht="66">
      <c r="A299" s="127" t="s">
        <v>57</v>
      </c>
      <c r="B299" s="10" t="s">
        <v>147</v>
      </c>
      <c r="C299" s="10"/>
      <c r="D299" s="110" t="s">
        <v>88</v>
      </c>
      <c r="E299" s="65">
        <f>E300+E301</f>
        <v>1975.7</v>
      </c>
      <c r="F299" s="65">
        <f>F300+F301</f>
        <v>1954.2</v>
      </c>
      <c r="G299" s="65">
        <f>G300+G301</f>
        <v>1948.3999999999999</v>
      </c>
    </row>
    <row r="300" spans="1:7" ht="66">
      <c r="A300" s="127" t="s">
        <v>57</v>
      </c>
      <c r="B300" s="10" t="s">
        <v>147</v>
      </c>
      <c r="C300" s="101" t="s">
        <v>80</v>
      </c>
      <c r="D300" s="106" t="s">
        <v>426</v>
      </c>
      <c r="E300" s="65">
        <f>'№4'!F446</f>
        <v>1912.4</v>
      </c>
      <c r="F300" s="65">
        <f>'№4'!G446</f>
        <v>1911.7</v>
      </c>
      <c r="G300" s="65">
        <f>'№4'!H446</f>
        <v>1911.6</v>
      </c>
    </row>
    <row r="301" spans="1:7" ht="33">
      <c r="A301" s="127" t="s">
        <v>57</v>
      </c>
      <c r="B301" s="69" t="s">
        <v>147</v>
      </c>
      <c r="C301" s="102" t="s">
        <v>81</v>
      </c>
      <c r="D301" s="111" t="s">
        <v>82</v>
      </c>
      <c r="E301" s="65">
        <f>'№4'!F447</f>
        <v>63.3</v>
      </c>
      <c r="F301" s="65">
        <f>'№4'!G447</f>
        <v>42.5</v>
      </c>
      <c r="G301" s="65">
        <f>'№4'!H447</f>
        <v>36.8</v>
      </c>
    </row>
    <row r="302" spans="1:7" ht="49.5">
      <c r="A302" s="127" t="s">
        <v>57</v>
      </c>
      <c r="B302" s="10" t="s">
        <v>148</v>
      </c>
      <c r="C302" s="10"/>
      <c r="D302" s="31" t="s">
        <v>243</v>
      </c>
      <c r="E302" s="65">
        <f>E303+E304+E305</f>
        <v>8601.9</v>
      </c>
      <c r="F302" s="65">
        <f>F303+F304+F305</f>
        <v>7969.400000000001</v>
      </c>
      <c r="G302" s="65">
        <f>G303+G304+G305</f>
        <v>7802.5</v>
      </c>
    </row>
    <row r="303" spans="1:7" ht="66">
      <c r="A303" s="127" t="s">
        <v>57</v>
      </c>
      <c r="B303" s="10" t="s">
        <v>148</v>
      </c>
      <c r="C303" s="101" t="s">
        <v>80</v>
      </c>
      <c r="D303" s="106" t="s">
        <v>426</v>
      </c>
      <c r="E303" s="65">
        <f>'№4'!F449</f>
        <v>6685.2</v>
      </c>
      <c r="F303" s="65">
        <f>'№4'!G449</f>
        <v>6685.2</v>
      </c>
      <c r="G303" s="65">
        <f>'№4'!H449</f>
        <v>6685.2</v>
      </c>
    </row>
    <row r="304" spans="1:7" ht="33">
      <c r="A304" s="127" t="s">
        <v>57</v>
      </c>
      <c r="B304" s="10" t="s">
        <v>148</v>
      </c>
      <c r="C304" s="102" t="s">
        <v>81</v>
      </c>
      <c r="D304" s="111" t="s">
        <v>82</v>
      </c>
      <c r="E304" s="65">
        <f>'№4'!F450</f>
        <v>1700.6</v>
      </c>
      <c r="F304" s="65">
        <f>'№4'!G450</f>
        <v>1139.4</v>
      </c>
      <c r="G304" s="65">
        <f>'№4'!H450</f>
        <v>991.3</v>
      </c>
    </row>
    <row r="305" spans="1:7" ht="12.75">
      <c r="A305" s="127" t="s">
        <v>57</v>
      </c>
      <c r="B305" s="10" t="s">
        <v>148</v>
      </c>
      <c r="C305" s="102" t="s">
        <v>83</v>
      </c>
      <c r="D305" s="112" t="s">
        <v>84</v>
      </c>
      <c r="E305" s="65">
        <f>'№4'!F451</f>
        <v>216.1</v>
      </c>
      <c r="F305" s="65">
        <f>'№4'!G451</f>
        <v>144.8</v>
      </c>
      <c r="G305" s="65">
        <f>'№4'!H451</f>
        <v>126</v>
      </c>
    </row>
    <row r="306" spans="1:7" ht="49.5">
      <c r="A306" s="127" t="s">
        <v>57</v>
      </c>
      <c r="B306" s="10" t="s">
        <v>150</v>
      </c>
      <c r="C306" s="10"/>
      <c r="D306" s="110" t="s">
        <v>149</v>
      </c>
      <c r="E306" s="65">
        <f>E307+E308</f>
        <v>4867.4</v>
      </c>
      <c r="F306" s="65">
        <f>F307+F308</f>
        <v>4600.4</v>
      </c>
      <c r="G306" s="65">
        <f>G307+G308</f>
        <v>4530</v>
      </c>
    </row>
    <row r="307" spans="1:7" ht="66">
      <c r="A307" s="127" t="s">
        <v>57</v>
      </c>
      <c r="B307" s="10" t="s">
        <v>150</v>
      </c>
      <c r="C307" s="104" t="s">
        <v>80</v>
      </c>
      <c r="D307" s="106" t="s">
        <v>426</v>
      </c>
      <c r="E307" s="65">
        <f>'№4'!F453</f>
        <v>4113.4</v>
      </c>
      <c r="F307" s="65">
        <f>'№4'!G453</f>
        <v>4113.4</v>
      </c>
      <c r="G307" s="65">
        <f>'№4'!H453</f>
        <v>4113.4</v>
      </c>
    </row>
    <row r="308" spans="1:7" ht="33">
      <c r="A308" s="127" t="s">
        <v>57</v>
      </c>
      <c r="B308" s="10" t="s">
        <v>150</v>
      </c>
      <c r="C308" s="104" t="s">
        <v>81</v>
      </c>
      <c r="D308" s="106" t="s">
        <v>82</v>
      </c>
      <c r="E308" s="65">
        <f>'№4'!F454</f>
        <v>754</v>
      </c>
      <c r="F308" s="65">
        <f>'№4'!G454</f>
        <v>487</v>
      </c>
      <c r="G308" s="65">
        <f>'№4'!H454</f>
        <v>416.6</v>
      </c>
    </row>
    <row r="309" spans="1:7" s="49" customFormat="1" ht="12.75">
      <c r="A309" s="34" t="s">
        <v>44</v>
      </c>
      <c r="B309" s="34"/>
      <c r="C309" s="34"/>
      <c r="D309" s="35" t="s">
        <v>107</v>
      </c>
      <c r="E309" s="66">
        <f aca="true" t="shared" si="26" ref="E309:G309">E310</f>
        <v>30319.199999999997</v>
      </c>
      <c r="F309" s="66">
        <f t="shared" si="26"/>
        <v>21306.8</v>
      </c>
      <c r="G309" s="66">
        <f t="shared" si="26"/>
        <v>21942.800000000003</v>
      </c>
    </row>
    <row r="310" spans="1:7" ht="12.75">
      <c r="A310" s="33" t="s">
        <v>45</v>
      </c>
      <c r="B310" s="10"/>
      <c r="C310" s="104"/>
      <c r="D310" s="11" t="s">
        <v>464</v>
      </c>
      <c r="E310" s="65">
        <f>E311+E340</f>
        <v>30319.199999999997</v>
      </c>
      <c r="F310" s="123">
        <f>F311+F340</f>
        <v>21306.8</v>
      </c>
      <c r="G310" s="123">
        <f>G311+G340</f>
        <v>21942.800000000003</v>
      </c>
    </row>
    <row r="311" spans="1:7" ht="33">
      <c r="A311" s="33" t="s">
        <v>45</v>
      </c>
      <c r="B311" s="10" t="s">
        <v>225</v>
      </c>
      <c r="C311" s="10"/>
      <c r="D311" s="73" t="s">
        <v>226</v>
      </c>
      <c r="E311" s="65">
        <f>E312+E337</f>
        <v>30255.999999999996</v>
      </c>
      <c r="F311" s="65">
        <f>F312+F337</f>
        <v>21306.8</v>
      </c>
      <c r="G311" s="65">
        <f>G312+G337</f>
        <v>21942.800000000003</v>
      </c>
    </row>
    <row r="312" spans="1:7" ht="33">
      <c r="A312" s="33" t="s">
        <v>45</v>
      </c>
      <c r="B312" s="10" t="s">
        <v>227</v>
      </c>
      <c r="C312" s="10"/>
      <c r="D312" s="73" t="s">
        <v>228</v>
      </c>
      <c r="E312" s="65">
        <f>E313+E315+E317+E319+E323+E325+E327+E321+E331+E333+E335</f>
        <v>22665.999999999996</v>
      </c>
      <c r="F312" s="187">
        <f aca="true" t="shared" si="27" ref="F312:G312">F313+F315+F317+F319+F323+F325+F327+F321+F331+F333+F335</f>
        <v>21306.8</v>
      </c>
      <c r="G312" s="187">
        <f t="shared" si="27"/>
        <v>21942.800000000003</v>
      </c>
    </row>
    <row r="313" spans="1:7" ht="33">
      <c r="A313" s="33" t="s">
        <v>45</v>
      </c>
      <c r="B313" s="10" t="s">
        <v>232</v>
      </c>
      <c r="C313" s="10"/>
      <c r="D313" s="73" t="s">
        <v>229</v>
      </c>
      <c r="E313" s="65">
        <f>E314</f>
        <v>9</v>
      </c>
      <c r="F313" s="65">
        <f>F314</f>
        <v>136</v>
      </c>
      <c r="G313" s="65">
        <f>G314</f>
        <v>119</v>
      </c>
    </row>
    <row r="314" spans="1:7" ht="33">
      <c r="A314" s="33" t="s">
        <v>45</v>
      </c>
      <c r="B314" s="10" t="s">
        <v>232</v>
      </c>
      <c r="C314" s="101" t="s">
        <v>81</v>
      </c>
      <c r="D314" s="11" t="s">
        <v>82</v>
      </c>
      <c r="E314" s="65">
        <f>'№4'!F170</f>
        <v>9</v>
      </c>
      <c r="F314" s="65">
        <f>'№4'!G170</f>
        <v>136</v>
      </c>
      <c r="G314" s="65">
        <f>'№4'!H170</f>
        <v>119</v>
      </c>
    </row>
    <row r="315" spans="1:7" ht="33">
      <c r="A315" s="33" t="s">
        <v>45</v>
      </c>
      <c r="B315" s="10" t="s">
        <v>233</v>
      </c>
      <c r="C315" s="10"/>
      <c r="D315" s="73" t="s">
        <v>230</v>
      </c>
      <c r="E315" s="65">
        <f>E316</f>
        <v>45</v>
      </c>
      <c r="F315" s="65">
        <f>F316</f>
        <v>30</v>
      </c>
      <c r="G315" s="65">
        <f>G316</f>
        <v>26</v>
      </c>
    </row>
    <row r="316" spans="1:7" ht="33">
      <c r="A316" s="33" t="s">
        <v>45</v>
      </c>
      <c r="B316" s="10" t="s">
        <v>233</v>
      </c>
      <c r="C316" s="101" t="s">
        <v>81</v>
      </c>
      <c r="D316" s="11" t="s">
        <v>82</v>
      </c>
      <c r="E316" s="65">
        <f>'№4'!F172</f>
        <v>45</v>
      </c>
      <c r="F316" s="65">
        <f>'№4'!G172</f>
        <v>30</v>
      </c>
      <c r="G316" s="65">
        <f>'№4'!H172</f>
        <v>26</v>
      </c>
    </row>
    <row r="317" spans="1:7" ht="33">
      <c r="A317" s="33" t="s">
        <v>45</v>
      </c>
      <c r="B317" s="10" t="s">
        <v>234</v>
      </c>
      <c r="C317" s="10"/>
      <c r="D317" s="73" t="s">
        <v>231</v>
      </c>
      <c r="E317" s="65">
        <f>E318</f>
        <v>189.3</v>
      </c>
      <c r="F317" s="65">
        <f>F318</f>
        <v>127</v>
      </c>
      <c r="G317" s="65">
        <f>G318</f>
        <v>110.7</v>
      </c>
    </row>
    <row r="318" spans="1:7" ht="33">
      <c r="A318" s="33" t="s">
        <v>45</v>
      </c>
      <c r="B318" s="10" t="s">
        <v>234</v>
      </c>
      <c r="C318" s="101" t="s">
        <v>81</v>
      </c>
      <c r="D318" s="11" t="s">
        <v>82</v>
      </c>
      <c r="E318" s="65">
        <f>'№4'!F174</f>
        <v>189.3</v>
      </c>
      <c r="F318" s="65">
        <f>'№4'!G174</f>
        <v>127</v>
      </c>
      <c r="G318" s="65">
        <f>'№4'!H174</f>
        <v>110.7</v>
      </c>
    </row>
    <row r="319" spans="1:7" ht="33">
      <c r="A319" s="33" t="s">
        <v>45</v>
      </c>
      <c r="B319" s="10" t="s">
        <v>235</v>
      </c>
      <c r="C319" s="10"/>
      <c r="D319" s="73" t="s">
        <v>236</v>
      </c>
      <c r="E319" s="65">
        <f>E320</f>
        <v>280</v>
      </c>
      <c r="F319" s="65">
        <f>F320</f>
        <v>188</v>
      </c>
      <c r="G319" s="65">
        <f>G320</f>
        <v>150</v>
      </c>
    </row>
    <row r="320" spans="1:7" ht="33">
      <c r="A320" s="33" t="s">
        <v>45</v>
      </c>
      <c r="B320" s="10" t="s">
        <v>235</v>
      </c>
      <c r="C320" s="101" t="s">
        <v>81</v>
      </c>
      <c r="D320" s="11" t="s">
        <v>82</v>
      </c>
      <c r="E320" s="65">
        <f>'№4'!F176</f>
        <v>280</v>
      </c>
      <c r="F320" s="65">
        <f>'№4'!G176</f>
        <v>188</v>
      </c>
      <c r="G320" s="65">
        <f>'№4'!H176</f>
        <v>150</v>
      </c>
    </row>
    <row r="321" spans="1:7" ht="12.75">
      <c r="A321" s="33" t="s">
        <v>45</v>
      </c>
      <c r="B321" s="10" t="s">
        <v>406</v>
      </c>
      <c r="C321" s="10"/>
      <c r="D321" s="73" t="s">
        <v>407</v>
      </c>
      <c r="E321" s="65">
        <f>E322</f>
        <v>195</v>
      </c>
      <c r="F321" s="65">
        <f>F322</f>
        <v>0</v>
      </c>
      <c r="G321" s="65">
        <f>G322</f>
        <v>0</v>
      </c>
    </row>
    <row r="322" spans="1:7" ht="33">
      <c r="A322" s="33" t="s">
        <v>45</v>
      </c>
      <c r="B322" s="10" t="s">
        <v>406</v>
      </c>
      <c r="C322" s="101" t="s">
        <v>81</v>
      </c>
      <c r="D322" s="11" t="s">
        <v>82</v>
      </c>
      <c r="E322" s="65">
        <f>'№4'!F178</f>
        <v>195</v>
      </c>
      <c r="F322" s="65">
        <f>'№4'!G178</f>
        <v>0</v>
      </c>
      <c r="G322" s="65">
        <f>'№4'!H178</f>
        <v>0</v>
      </c>
    </row>
    <row r="323" spans="1:7" ht="33">
      <c r="A323" s="33" t="s">
        <v>45</v>
      </c>
      <c r="B323" s="10" t="s">
        <v>238</v>
      </c>
      <c r="C323" s="10"/>
      <c r="D323" s="73" t="s">
        <v>237</v>
      </c>
      <c r="E323" s="65">
        <f>E324</f>
        <v>12552</v>
      </c>
      <c r="F323" s="65">
        <f>F324</f>
        <v>12068.4</v>
      </c>
      <c r="G323" s="65">
        <f>G324</f>
        <v>12387.6</v>
      </c>
    </row>
    <row r="324" spans="1:7" ht="33">
      <c r="A324" s="33" t="s">
        <v>45</v>
      </c>
      <c r="B324" s="10" t="s">
        <v>238</v>
      </c>
      <c r="C324" s="17">
        <v>600</v>
      </c>
      <c r="D324" s="11" t="s">
        <v>131</v>
      </c>
      <c r="E324" s="65">
        <f>'№4'!F180</f>
        <v>12552</v>
      </c>
      <c r="F324" s="65">
        <f>'№4'!G180</f>
        <v>12068.4</v>
      </c>
      <c r="G324" s="65">
        <f>'№4'!H180</f>
        <v>12387.6</v>
      </c>
    </row>
    <row r="325" spans="1:7" ht="49.5">
      <c r="A325" s="33" t="s">
        <v>45</v>
      </c>
      <c r="B325" s="10" t="s">
        <v>240</v>
      </c>
      <c r="C325" s="10"/>
      <c r="D325" s="73" t="s">
        <v>239</v>
      </c>
      <c r="E325" s="65">
        <f>E326</f>
        <v>53</v>
      </c>
      <c r="F325" s="65">
        <f>F326</f>
        <v>36</v>
      </c>
      <c r="G325" s="65">
        <f>G326</f>
        <v>31</v>
      </c>
    </row>
    <row r="326" spans="1:7" ht="33">
      <c r="A326" s="33" t="s">
        <v>45</v>
      </c>
      <c r="B326" s="10" t="s">
        <v>240</v>
      </c>
      <c r="C326" s="17">
        <v>600</v>
      </c>
      <c r="D326" s="11" t="s">
        <v>131</v>
      </c>
      <c r="E326" s="65">
        <f>'№4'!F182</f>
        <v>53</v>
      </c>
      <c r="F326" s="65">
        <f>'№4'!G182</f>
        <v>36</v>
      </c>
      <c r="G326" s="65">
        <f>'№4'!H182</f>
        <v>31</v>
      </c>
    </row>
    <row r="327" spans="1:7" ht="12.75">
      <c r="A327" s="33" t="s">
        <v>45</v>
      </c>
      <c r="B327" s="10" t="s">
        <v>241</v>
      </c>
      <c r="C327" s="10"/>
      <c r="D327" s="73" t="s">
        <v>242</v>
      </c>
      <c r="E327" s="65">
        <f>E328+E329+E330</f>
        <v>8710.5</v>
      </c>
      <c r="F327" s="65">
        <f>F328+F329+F330</f>
        <v>8721.4</v>
      </c>
      <c r="G327" s="65">
        <f>G328+G329+G330</f>
        <v>9118.500000000002</v>
      </c>
    </row>
    <row r="328" spans="1:7" ht="66">
      <c r="A328" s="33" t="s">
        <v>45</v>
      </c>
      <c r="B328" s="10" t="s">
        <v>241</v>
      </c>
      <c r="C328" s="10" t="s">
        <v>80</v>
      </c>
      <c r="D328" s="11" t="s">
        <v>426</v>
      </c>
      <c r="E328" s="65">
        <f>'№4'!F184</f>
        <v>7361.9</v>
      </c>
      <c r="F328" s="65">
        <f>'№4'!G184</f>
        <v>7817.8</v>
      </c>
      <c r="G328" s="65">
        <f>'№4'!H184</f>
        <v>8332.2</v>
      </c>
    </row>
    <row r="329" spans="1:7" ht="33">
      <c r="A329" s="33" t="s">
        <v>45</v>
      </c>
      <c r="B329" s="10" t="s">
        <v>241</v>
      </c>
      <c r="C329" s="10" t="s">
        <v>81</v>
      </c>
      <c r="D329" s="11" t="s">
        <v>82</v>
      </c>
      <c r="E329" s="65">
        <f>'№4'!F185</f>
        <v>1212.1</v>
      </c>
      <c r="F329" s="65">
        <f>'№4'!G185</f>
        <v>812.2</v>
      </c>
      <c r="G329" s="65">
        <f>'№4'!H185</f>
        <v>706.7</v>
      </c>
    </row>
    <row r="330" spans="1:7" ht="12.75">
      <c r="A330" s="33" t="s">
        <v>45</v>
      </c>
      <c r="B330" s="10" t="s">
        <v>241</v>
      </c>
      <c r="C330" s="10" t="s">
        <v>83</v>
      </c>
      <c r="D330" s="11" t="s">
        <v>84</v>
      </c>
      <c r="E330" s="65">
        <f>'№4'!F186</f>
        <v>136.5</v>
      </c>
      <c r="F330" s="65">
        <f>'№4'!G186</f>
        <v>91.4</v>
      </c>
      <c r="G330" s="65">
        <f>'№4'!H186</f>
        <v>79.6</v>
      </c>
    </row>
    <row r="331" spans="1:7" ht="33">
      <c r="A331" s="33" t="s">
        <v>45</v>
      </c>
      <c r="B331" s="10" t="s">
        <v>523</v>
      </c>
      <c r="C331" s="10"/>
      <c r="D331" s="11" t="s">
        <v>526</v>
      </c>
      <c r="E331" s="65">
        <f>E332</f>
        <v>420</v>
      </c>
      <c r="F331" s="65">
        <f>F332</f>
        <v>0</v>
      </c>
      <c r="G331" s="65">
        <f>G332</f>
        <v>0</v>
      </c>
    </row>
    <row r="332" spans="1:7" ht="33">
      <c r="A332" s="33" t="s">
        <v>45</v>
      </c>
      <c r="B332" s="10" t="s">
        <v>523</v>
      </c>
      <c r="C332" s="10" t="s">
        <v>81</v>
      </c>
      <c r="D332" s="11" t="s">
        <v>82</v>
      </c>
      <c r="E332" s="65">
        <f>'№4'!F188</f>
        <v>420</v>
      </c>
      <c r="F332" s="65">
        <f>'№4'!G188</f>
        <v>0</v>
      </c>
      <c r="G332" s="65">
        <f>'№4'!H188</f>
        <v>0</v>
      </c>
    </row>
    <row r="333" spans="1:7" ht="49.5">
      <c r="A333" s="33" t="s">
        <v>45</v>
      </c>
      <c r="B333" s="10" t="s">
        <v>531</v>
      </c>
      <c r="C333" s="10"/>
      <c r="D333" s="11" t="s">
        <v>532</v>
      </c>
      <c r="E333" s="136">
        <f>E334</f>
        <v>45.1</v>
      </c>
      <c r="F333" s="137">
        <f aca="true" t="shared" si="28" ref="F333:G333">F334</f>
        <v>0</v>
      </c>
      <c r="G333" s="137">
        <f t="shared" si="28"/>
        <v>0</v>
      </c>
    </row>
    <row r="334" spans="1:7" ht="33">
      <c r="A334" s="33" t="s">
        <v>45</v>
      </c>
      <c r="B334" s="10" t="s">
        <v>531</v>
      </c>
      <c r="C334" s="10" t="s">
        <v>81</v>
      </c>
      <c r="D334" s="11" t="s">
        <v>82</v>
      </c>
      <c r="E334" s="136">
        <f>'№4'!F190</f>
        <v>45.1</v>
      </c>
      <c r="F334" s="137">
        <f>'№4'!G190</f>
        <v>0</v>
      </c>
      <c r="G334" s="137">
        <f>'№4'!H190</f>
        <v>0</v>
      </c>
    </row>
    <row r="335" spans="1:7" ht="49.5">
      <c r="A335" s="33" t="s">
        <v>45</v>
      </c>
      <c r="B335" s="10" t="s">
        <v>764</v>
      </c>
      <c r="C335" s="10"/>
      <c r="D335" s="11" t="s">
        <v>766</v>
      </c>
      <c r="E335" s="187">
        <f>E336</f>
        <v>167.1</v>
      </c>
      <c r="F335" s="187">
        <f aca="true" t="shared" si="29" ref="F335:G335">F336</f>
        <v>0</v>
      </c>
      <c r="G335" s="187">
        <f t="shared" si="29"/>
        <v>0</v>
      </c>
    </row>
    <row r="336" spans="1:7" ht="33">
      <c r="A336" s="33" t="s">
        <v>45</v>
      </c>
      <c r="B336" s="10" t="s">
        <v>764</v>
      </c>
      <c r="C336" s="10" t="s">
        <v>81</v>
      </c>
      <c r="D336" s="11" t="s">
        <v>82</v>
      </c>
      <c r="E336" s="187">
        <f>'№4'!F192</f>
        <v>167.1</v>
      </c>
      <c r="F336" s="187">
        <f>'№4'!G192</f>
        <v>0</v>
      </c>
      <c r="G336" s="187">
        <f>'№4'!H192</f>
        <v>0</v>
      </c>
    </row>
    <row r="337" spans="1:7" ht="33">
      <c r="A337" s="33" t="s">
        <v>45</v>
      </c>
      <c r="B337" s="10" t="s">
        <v>245</v>
      </c>
      <c r="C337" s="104"/>
      <c r="D337" s="11" t="s">
        <v>244</v>
      </c>
      <c r="E337" s="65">
        <f aca="true" t="shared" si="30" ref="E337:G338">E338</f>
        <v>7590</v>
      </c>
      <c r="F337" s="65">
        <f t="shared" si="30"/>
        <v>0</v>
      </c>
      <c r="G337" s="65">
        <f t="shared" si="30"/>
        <v>0</v>
      </c>
    </row>
    <row r="338" spans="1:7" ht="12.75">
      <c r="A338" s="33" t="s">
        <v>45</v>
      </c>
      <c r="B338" s="10" t="s">
        <v>111</v>
      </c>
      <c r="C338" s="104"/>
      <c r="D338" s="11" t="s">
        <v>377</v>
      </c>
      <c r="E338" s="65">
        <f t="shared" si="30"/>
        <v>7590</v>
      </c>
      <c r="F338" s="65">
        <f t="shared" si="30"/>
        <v>0</v>
      </c>
      <c r="G338" s="65">
        <f t="shared" si="30"/>
        <v>0</v>
      </c>
    </row>
    <row r="339" spans="1:7" ht="33">
      <c r="A339" s="33" t="s">
        <v>45</v>
      </c>
      <c r="B339" s="10" t="s">
        <v>111</v>
      </c>
      <c r="C339" s="33" t="s">
        <v>85</v>
      </c>
      <c r="D339" s="11" t="s">
        <v>246</v>
      </c>
      <c r="E339" s="65">
        <f>'№4'!F195</f>
        <v>7590</v>
      </c>
      <c r="F339" s="65">
        <f>'№4'!G195</f>
        <v>0</v>
      </c>
      <c r="G339" s="65">
        <f>'№4'!H195</f>
        <v>0</v>
      </c>
    </row>
    <row r="340" spans="1:7" ht="33">
      <c r="A340" s="33" t="s">
        <v>45</v>
      </c>
      <c r="B340" s="10" t="s">
        <v>358</v>
      </c>
      <c r="C340" s="33"/>
      <c r="D340" s="11" t="s">
        <v>354</v>
      </c>
      <c r="E340" s="123">
        <f>E341</f>
        <v>63.2</v>
      </c>
      <c r="F340" s="123">
        <f aca="true" t="shared" si="31" ref="F340:G341">F341</f>
        <v>0</v>
      </c>
      <c r="G340" s="123">
        <f t="shared" si="31"/>
        <v>0</v>
      </c>
    </row>
    <row r="341" spans="1:7" ht="49.5">
      <c r="A341" s="33" t="s">
        <v>45</v>
      </c>
      <c r="B341" s="11">
        <v>9977888</v>
      </c>
      <c r="C341" s="17"/>
      <c r="D341" s="11" t="s">
        <v>529</v>
      </c>
      <c r="E341" s="123">
        <f>E342</f>
        <v>63.2</v>
      </c>
      <c r="F341" s="123">
        <f t="shared" si="31"/>
        <v>0</v>
      </c>
      <c r="G341" s="123">
        <f t="shared" si="31"/>
        <v>0</v>
      </c>
    </row>
    <row r="342" spans="1:7" ht="33">
      <c r="A342" s="33" t="s">
        <v>45</v>
      </c>
      <c r="B342" s="11">
        <v>9977888</v>
      </c>
      <c r="C342" s="33" t="s">
        <v>81</v>
      </c>
      <c r="D342" s="11" t="s">
        <v>82</v>
      </c>
      <c r="E342" s="123">
        <f>'№4'!F198</f>
        <v>63.2</v>
      </c>
      <c r="F342" s="123">
        <f>'№4'!G198</f>
        <v>0</v>
      </c>
      <c r="G342" s="123">
        <f>'№4'!H198</f>
        <v>0</v>
      </c>
    </row>
    <row r="343" spans="1:7" s="49" customFormat="1" ht="12.75">
      <c r="A343" s="34" t="s">
        <v>42</v>
      </c>
      <c r="B343" s="34"/>
      <c r="C343" s="34"/>
      <c r="D343" s="35" t="s">
        <v>34</v>
      </c>
      <c r="E343" s="66">
        <f>E344+E349+E379</f>
        <v>19931.1</v>
      </c>
      <c r="F343" s="66">
        <f>F344+F349+F379</f>
        <v>14623.5</v>
      </c>
      <c r="G343" s="66">
        <f>G344+G349+G379</f>
        <v>14370.9</v>
      </c>
    </row>
    <row r="344" spans="1:7" ht="12.75">
      <c r="A344" s="17">
        <v>1001</v>
      </c>
      <c r="B344" s="127"/>
      <c r="C344" s="128"/>
      <c r="D344" s="11" t="s">
        <v>35</v>
      </c>
      <c r="E344" s="65">
        <f>E345</f>
        <v>2101.5</v>
      </c>
      <c r="F344" s="65">
        <f aca="true" t="shared" si="32" ref="F344:G346">F345</f>
        <v>2101.5</v>
      </c>
      <c r="G344" s="65">
        <f t="shared" si="32"/>
        <v>2101.5</v>
      </c>
    </row>
    <row r="345" spans="1:7" ht="49.5">
      <c r="A345" s="127" t="s">
        <v>58</v>
      </c>
      <c r="B345" s="10" t="s">
        <v>422</v>
      </c>
      <c r="C345" s="33"/>
      <c r="D345" s="31" t="s">
        <v>388</v>
      </c>
      <c r="E345" s="65">
        <f>E346</f>
        <v>2101.5</v>
      </c>
      <c r="F345" s="65">
        <f t="shared" si="32"/>
        <v>2101.5</v>
      </c>
      <c r="G345" s="65">
        <f t="shared" si="32"/>
        <v>2101.5</v>
      </c>
    </row>
    <row r="346" spans="1:7" ht="12.75">
      <c r="A346" s="127" t="s">
        <v>58</v>
      </c>
      <c r="B346" s="10" t="s">
        <v>247</v>
      </c>
      <c r="C346" s="33"/>
      <c r="D346" s="11" t="s">
        <v>248</v>
      </c>
      <c r="E346" s="65">
        <f>E347</f>
        <v>2101.5</v>
      </c>
      <c r="F346" s="65">
        <f t="shared" si="32"/>
        <v>2101.5</v>
      </c>
      <c r="G346" s="65">
        <f t="shared" si="32"/>
        <v>2101.5</v>
      </c>
    </row>
    <row r="347" spans="1:7" ht="49.5">
      <c r="A347" s="127" t="s">
        <v>58</v>
      </c>
      <c r="B347" s="10" t="s">
        <v>249</v>
      </c>
      <c r="C347" s="33"/>
      <c r="D347" s="11" t="s">
        <v>79</v>
      </c>
      <c r="E347" s="65">
        <f>E348</f>
        <v>2101.5</v>
      </c>
      <c r="F347" s="65">
        <f>F348</f>
        <v>2101.5</v>
      </c>
      <c r="G347" s="65">
        <f>G348</f>
        <v>2101.5</v>
      </c>
    </row>
    <row r="348" spans="1:7" ht="12.75">
      <c r="A348" s="127" t="s">
        <v>58</v>
      </c>
      <c r="B348" s="10" t="s">
        <v>249</v>
      </c>
      <c r="C348" s="17" t="s">
        <v>86</v>
      </c>
      <c r="D348" s="11" t="s">
        <v>87</v>
      </c>
      <c r="E348" s="65">
        <f>'№4'!F204</f>
        <v>2101.5</v>
      </c>
      <c r="F348" s="65">
        <f>'№4'!G204</f>
        <v>2101.5</v>
      </c>
      <c r="G348" s="65">
        <f>'№4'!H204</f>
        <v>2101.5</v>
      </c>
    </row>
    <row r="349" spans="1:7" ht="12.75">
      <c r="A349" s="127" t="s">
        <v>43</v>
      </c>
      <c r="B349" s="127"/>
      <c r="C349" s="128"/>
      <c r="D349" s="11" t="s">
        <v>37</v>
      </c>
      <c r="E349" s="65">
        <f>E350+E356+E364</f>
        <v>6324.299999999999</v>
      </c>
      <c r="F349" s="65">
        <f>F350+F356+F364</f>
        <v>3157.2</v>
      </c>
      <c r="G349" s="65">
        <f>G350+G356+G364</f>
        <v>2904.6</v>
      </c>
    </row>
    <row r="350" spans="1:7" ht="49.5">
      <c r="A350" s="127" t="s">
        <v>43</v>
      </c>
      <c r="B350" s="127" t="s">
        <v>125</v>
      </c>
      <c r="C350" s="128"/>
      <c r="D350" s="11" t="s">
        <v>123</v>
      </c>
      <c r="E350" s="65">
        <f>E351</f>
        <v>380.5</v>
      </c>
      <c r="F350" s="65">
        <f aca="true" t="shared" si="33" ref="F350:G352">F351</f>
        <v>265.8</v>
      </c>
      <c r="G350" s="65">
        <f t="shared" si="33"/>
        <v>265.8</v>
      </c>
    </row>
    <row r="351" spans="1:7" ht="33">
      <c r="A351" s="127" t="s">
        <v>43</v>
      </c>
      <c r="B351" s="127" t="s">
        <v>126</v>
      </c>
      <c r="C351" s="128"/>
      <c r="D351" s="11" t="s">
        <v>124</v>
      </c>
      <c r="E351" s="65">
        <f>E352+E354</f>
        <v>380.5</v>
      </c>
      <c r="F351" s="65">
        <f>F352+F354</f>
        <v>265.8</v>
      </c>
      <c r="G351" s="65">
        <f>G352+G354</f>
        <v>265.8</v>
      </c>
    </row>
    <row r="352" spans="1:7" ht="82.5">
      <c r="A352" s="125" t="s">
        <v>43</v>
      </c>
      <c r="B352" s="10" t="s">
        <v>386</v>
      </c>
      <c r="C352" s="10"/>
      <c r="D352" s="73" t="s">
        <v>151</v>
      </c>
      <c r="E352" s="65">
        <f>E353</f>
        <v>265.8</v>
      </c>
      <c r="F352" s="65">
        <f t="shared" si="33"/>
        <v>265.8</v>
      </c>
      <c r="G352" s="65">
        <f t="shared" si="33"/>
        <v>265.8</v>
      </c>
    </row>
    <row r="353" spans="1:7" ht="12.75">
      <c r="A353" s="17">
        <v>1003</v>
      </c>
      <c r="B353" s="69" t="s">
        <v>386</v>
      </c>
      <c r="C353" s="128" t="s">
        <v>86</v>
      </c>
      <c r="D353" s="11" t="s">
        <v>87</v>
      </c>
      <c r="E353" s="65">
        <f>'№4'!F460</f>
        <v>265.8</v>
      </c>
      <c r="F353" s="65">
        <f>'№4'!G460</f>
        <v>265.8</v>
      </c>
      <c r="G353" s="65">
        <f>'№4'!H460</f>
        <v>265.8</v>
      </c>
    </row>
    <row r="354" spans="1:7" ht="132">
      <c r="A354" s="127" t="s">
        <v>43</v>
      </c>
      <c r="B354" s="10" t="s">
        <v>480</v>
      </c>
      <c r="C354" s="128"/>
      <c r="D354" s="73" t="s">
        <v>481</v>
      </c>
      <c r="E354" s="65">
        <f>E355</f>
        <v>114.69999999999999</v>
      </c>
      <c r="F354" s="65">
        <f>F355</f>
        <v>0</v>
      </c>
      <c r="G354" s="65">
        <f>G355</f>
        <v>0</v>
      </c>
    </row>
    <row r="355" spans="1:7" ht="12.75">
      <c r="A355" s="17">
        <v>1003</v>
      </c>
      <c r="B355" s="10" t="s">
        <v>480</v>
      </c>
      <c r="C355" s="128" t="s">
        <v>86</v>
      </c>
      <c r="D355" s="11" t="s">
        <v>87</v>
      </c>
      <c r="E355" s="65">
        <f>'№4'!F462</f>
        <v>114.69999999999999</v>
      </c>
      <c r="F355" s="65">
        <f>'№4'!G462</f>
        <v>0</v>
      </c>
      <c r="G355" s="65">
        <f>'№4'!H462</f>
        <v>0</v>
      </c>
    </row>
    <row r="356" spans="1:7" ht="57" customHeight="1">
      <c r="A356" s="127" t="s">
        <v>43</v>
      </c>
      <c r="B356" s="10" t="s">
        <v>221</v>
      </c>
      <c r="C356" s="17"/>
      <c r="D356" s="11" t="s">
        <v>219</v>
      </c>
      <c r="E356" s="65">
        <f>E357</f>
        <v>4604.9</v>
      </c>
      <c r="F356" s="65">
        <f aca="true" t="shared" si="34" ref="F356:G358">F357</f>
        <v>1947.8</v>
      </c>
      <c r="G356" s="65">
        <f t="shared" si="34"/>
        <v>1798.2</v>
      </c>
    </row>
    <row r="357" spans="1:7" ht="21.75" customHeight="1">
      <c r="A357" s="127" t="s">
        <v>43</v>
      </c>
      <c r="B357" s="10" t="s">
        <v>309</v>
      </c>
      <c r="C357" s="17"/>
      <c r="D357" s="11" t="s">
        <v>308</v>
      </c>
      <c r="E357" s="65">
        <f>E358+E360+E362</f>
        <v>4604.9</v>
      </c>
      <c r="F357" s="65">
        <f>F358+F360+F362</f>
        <v>1947.8</v>
      </c>
      <c r="G357" s="65">
        <f>G358+G360+G362</f>
        <v>1798.2</v>
      </c>
    </row>
    <row r="358" spans="1:7" ht="33">
      <c r="A358" s="127" t="s">
        <v>43</v>
      </c>
      <c r="B358" s="10" t="s">
        <v>310</v>
      </c>
      <c r="C358" s="17"/>
      <c r="D358" s="11" t="s">
        <v>311</v>
      </c>
      <c r="E358" s="65">
        <f>E359</f>
        <v>1798.2</v>
      </c>
      <c r="F358" s="65">
        <f t="shared" si="34"/>
        <v>1947.8</v>
      </c>
      <c r="G358" s="65">
        <f t="shared" si="34"/>
        <v>1798.2</v>
      </c>
    </row>
    <row r="359" spans="1:7" ht="12.75">
      <c r="A359" s="127" t="s">
        <v>43</v>
      </c>
      <c r="B359" s="10" t="s">
        <v>310</v>
      </c>
      <c r="C359" s="17" t="s">
        <v>86</v>
      </c>
      <c r="D359" s="11" t="s">
        <v>87</v>
      </c>
      <c r="E359" s="65">
        <f>'№4'!F359</f>
        <v>1798.2</v>
      </c>
      <c r="F359" s="65">
        <f>'№4'!G359</f>
        <v>1947.8</v>
      </c>
      <c r="G359" s="65">
        <f>'№4'!H359</f>
        <v>1798.2</v>
      </c>
    </row>
    <row r="360" spans="1:7" ht="49.5">
      <c r="A360" s="127" t="s">
        <v>43</v>
      </c>
      <c r="B360" s="10" t="s">
        <v>482</v>
      </c>
      <c r="C360" s="17"/>
      <c r="D360" s="11" t="s">
        <v>483</v>
      </c>
      <c r="E360" s="65">
        <f>E361</f>
        <v>1189.6000000000001</v>
      </c>
      <c r="F360" s="65">
        <f>F361</f>
        <v>0</v>
      </c>
      <c r="G360" s="65">
        <f>G361</f>
        <v>0</v>
      </c>
    </row>
    <row r="361" spans="1:7" ht="12.75">
      <c r="A361" s="127" t="s">
        <v>43</v>
      </c>
      <c r="B361" s="10" t="s">
        <v>482</v>
      </c>
      <c r="C361" s="17" t="s">
        <v>86</v>
      </c>
      <c r="D361" s="11" t="s">
        <v>87</v>
      </c>
      <c r="E361" s="65">
        <f>'№4'!F361</f>
        <v>1189.6000000000001</v>
      </c>
      <c r="F361" s="65">
        <f>'№4'!G361</f>
        <v>0</v>
      </c>
      <c r="G361" s="65">
        <f>'№4'!H361</f>
        <v>0</v>
      </c>
    </row>
    <row r="362" spans="1:7" ht="49.5">
      <c r="A362" s="127" t="s">
        <v>43</v>
      </c>
      <c r="B362" s="10" t="s">
        <v>505</v>
      </c>
      <c r="C362" s="17"/>
      <c r="D362" s="11" t="s">
        <v>506</v>
      </c>
      <c r="E362" s="65">
        <f>E363</f>
        <v>1617.1</v>
      </c>
      <c r="F362" s="65">
        <f>F363</f>
        <v>0</v>
      </c>
      <c r="G362" s="65">
        <f>G363</f>
        <v>0</v>
      </c>
    </row>
    <row r="363" spans="1:7" ht="12.75">
      <c r="A363" s="127" t="s">
        <v>43</v>
      </c>
      <c r="B363" s="10" t="s">
        <v>505</v>
      </c>
      <c r="C363" s="17" t="s">
        <v>86</v>
      </c>
      <c r="D363" s="11" t="s">
        <v>87</v>
      </c>
      <c r="E363" s="65">
        <f>'№4'!F363</f>
        <v>1617.1</v>
      </c>
      <c r="F363" s="65">
        <f>'№4'!G363</f>
        <v>0</v>
      </c>
      <c r="G363" s="65">
        <f>'№4'!H363</f>
        <v>0</v>
      </c>
    </row>
    <row r="364" spans="1:7" ht="49.5">
      <c r="A364" s="127" t="s">
        <v>43</v>
      </c>
      <c r="B364" s="10" t="s">
        <v>422</v>
      </c>
      <c r="C364" s="33"/>
      <c r="D364" s="31" t="s">
        <v>388</v>
      </c>
      <c r="E364" s="65">
        <f>E365+E368</f>
        <v>1338.8999999999999</v>
      </c>
      <c r="F364" s="65">
        <f>F365+F368</f>
        <v>943.6</v>
      </c>
      <c r="G364" s="65">
        <f>G365+G368</f>
        <v>840.6</v>
      </c>
    </row>
    <row r="365" spans="1:7" ht="49.5">
      <c r="A365" s="127" t="s">
        <v>43</v>
      </c>
      <c r="B365" s="127" t="s">
        <v>260</v>
      </c>
      <c r="C365" s="128"/>
      <c r="D365" s="11" t="s">
        <v>261</v>
      </c>
      <c r="E365" s="65">
        <f aca="true" t="shared" si="35" ref="E365:G366">E366</f>
        <v>300</v>
      </c>
      <c r="F365" s="65">
        <f t="shared" si="35"/>
        <v>200</v>
      </c>
      <c r="G365" s="65">
        <f t="shared" si="35"/>
        <v>175</v>
      </c>
    </row>
    <row r="366" spans="1:7" ht="33">
      <c r="A366" s="127" t="s">
        <v>43</v>
      </c>
      <c r="B366" s="127" t="s">
        <v>262</v>
      </c>
      <c r="C366" s="128"/>
      <c r="D366" s="11" t="s">
        <v>263</v>
      </c>
      <c r="E366" s="65">
        <f t="shared" si="35"/>
        <v>300</v>
      </c>
      <c r="F366" s="65">
        <f t="shared" si="35"/>
        <v>200</v>
      </c>
      <c r="G366" s="65">
        <f t="shared" si="35"/>
        <v>175</v>
      </c>
    </row>
    <row r="367" spans="1:7" ht="33">
      <c r="A367" s="127" t="s">
        <v>43</v>
      </c>
      <c r="B367" s="127" t="s">
        <v>262</v>
      </c>
      <c r="C367" s="17">
        <v>600</v>
      </c>
      <c r="D367" s="11" t="s">
        <v>131</v>
      </c>
      <c r="E367" s="65">
        <f>'№4'!F209</f>
        <v>300</v>
      </c>
      <c r="F367" s="65">
        <f>'№4'!G209</f>
        <v>200</v>
      </c>
      <c r="G367" s="65">
        <f>'№4'!H209</f>
        <v>175</v>
      </c>
    </row>
    <row r="368" spans="1:7" ht="22.5" customHeight="1">
      <c r="A368" s="127" t="s">
        <v>43</v>
      </c>
      <c r="B368" s="127" t="s">
        <v>247</v>
      </c>
      <c r="C368" s="128"/>
      <c r="D368" s="11" t="s">
        <v>248</v>
      </c>
      <c r="E368" s="65">
        <f>E369+E371+E373+E375+E377</f>
        <v>1038.8999999999999</v>
      </c>
      <c r="F368" s="65">
        <f>F369+F371+F373+F375+F377</f>
        <v>743.6</v>
      </c>
      <c r="G368" s="65">
        <f>G369+G371+G373+G375+G377</f>
        <v>665.6</v>
      </c>
    </row>
    <row r="369" spans="1:7" ht="33">
      <c r="A369" s="127" t="s">
        <v>43</v>
      </c>
      <c r="B369" s="127" t="s">
        <v>251</v>
      </c>
      <c r="C369" s="128"/>
      <c r="D369" s="11" t="s">
        <v>250</v>
      </c>
      <c r="E369" s="65">
        <f>E370</f>
        <v>150</v>
      </c>
      <c r="F369" s="65">
        <f>F370</f>
        <v>100</v>
      </c>
      <c r="G369" s="65">
        <f>G370</f>
        <v>87.5</v>
      </c>
    </row>
    <row r="370" spans="1:7" ht="24.75" customHeight="1">
      <c r="A370" s="127" t="s">
        <v>43</v>
      </c>
      <c r="B370" s="127" t="s">
        <v>251</v>
      </c>
      <c r="C370" s="128" t="s">
        <v>86</v>
      </c>
      <c r="D370" s="11" t="s">
        <v>87</v>
      </c>
      <c r="E370" s="65">
        <f>'№4'!F212</f>
        <v>150</v>
      </c>
      <c r="F370" s="65">
        <f>'№4'!G212</f>
        <v>100</v>
      </c>
      <c r="G370" s="65">
        <f>'№4'!H212</f>
        <v>87.5</v>
      </c>
    </row>
    <row r="371" spans="1:7" ht="33">
      <c r="A371" s="127" t="s">
        <v>43</v>
      </c>
      <c r="B371" s="127" t="s">
        <v>253</v>
      </c>
      <c r="C371" s="128"/>
      <c r="D371" s="11" t="s">
        <v>252</v>
      </c>
      <c r="E371" s="65">
        <f>E372</f>
        <v>312</v>
      </c>
      <c r="F371" s="65">
        <f>F372</f>
        <v>209</v>
      </c>
      <c r="G371" s="65">
        <f>G372</f>
        <v>181.9</v>
      </c>
    </row>
    <row r="372" spans="1:7" ht="24.75" customHeight="1">
      <c r="A372" s="127" t="s">
        <v>43</v>
      </c>
      <c r="B372" s="127" t="s">
        <v>253</v>
      </c>
      <c r="C372" s="128" t="s">
        <v>86</v>
      </c>
      <c r="D372" s="11" t="s">
        <v>87</v>
      </c>
      <c r="E372" s="65">
        <f>'№4'!F214</f>
        <v>312</v>
      </c>
      <c r="F372" s="65">
        <f>'№4'!G214</f>
        <v>209</v>
      </c>
      <c r="G372" s="65">
        <f>'№4'!H214</f>
        <v>181.9</v>
      </c>
    </row>
    <row r="373" spans="1:7" ht="49.5">
      <c r="A373" s="127" t="s">
        <v>43</v>
      </c>
      <c r="B373" s="127" t="s">
        <v>256</v>
      </c>
      <c r="C373" s="128"/>
      <c r="D373" s="11" t="s">
        <v>254</v>
      </c>
      <c r="E373" s="65">
        <f>E374</f>
        <v>233.3</v>
      </c>
      <c r="F373" s="65">
        <f>F374</f>
        <v>157</v>
      </c>
      <c r="G373" s="65">
        <f>G374</f>
        <v>136</v>
      </c>
    </row>
    <row r="374" spans="1:7" ht="26.25" customHeight="1">
      <c r="A374" s="127" t="s">
        <v>43</v>
      </c>
      <c r="B374" s="127" t="s">
        <v>256</v>
      </c>
      <c r="C374" s="128" t="s">
        <v>86</v>
      </c>
      <c r="D374" s="11" t="s">
        <v>87</v>
      </c>
      <c r="E374" s="65">
        <f>'№4'!F216</f>
        <v>233.3</v>
      </c>
      <c r="F374" s="65">
        <f>'№4'!G216</f>
        <v>157</v>
      </c>
      <c r="G374" s="65">
        <f>'№4'!H216</f>
        <v>136</v>
      </c>
    </row>
    <row r="375" spans="1:7" ht="33">
      <c r="A375" s="127" t="s">
        <v>43</v>
      </c>
      <c r="B375" s="127" t="s">
        <v>257</v>
      </c>
      <c r="C375" s="128"/>
      <c r="D375" s="11" t="s">
        <v>255</v>
      </c>
      <c r="E375" s="65">
        <f>E376</f>
        <v>200</v>
      </c>
      <c r="F375" s="65">
        <f>F376</f>
        <v>134</v>
      </c>
      <c r="G375" s="65">
        <f>G376</f>
        <v>116.6</v>
      </c>
    </row>
    <row r="376" spans="1:7" ht="25.5" customHeight="1">
      <c r="A376" s="33" t="s">
        <v>43</v>
      </c>
      <c r="B376" s="127" t="s">
        <v>257</v>
      </c>
      <c r="C376" s="128" t="s">
        <v>86</v>
      </c>
      <c r="D376" s="11" t="s">
        <v>87</v>
      </c>
      <c r="E376" s="65">
        <f>'№4'!F218</f>
        <v>200</v>
      </c>
      <c r="F376" s="65">
        <f>'№4'!G218</f>
        <v>134</v>
      </c>
      <c r="G376" s="65">
        <f>'№4'!H218</f>
        <v>116.6</v>
      </c>
    </row>
    <row r="377" spans="1:7" ht="33">
      <c r="A377" s="33" t="s">
        <v>43</v>
      </c>
      <c r="B377" s="127" t="s">
        <v>258</v>
      </c>
      <c r="C377" s="128"/>
      <c r="D377" s="11" t="s">
        <v>259</v>
      </c>
      <c r="E377" s="65">
        <f>E378</f>
        <v>143.6</v>
      </c>
      <c r="F377" s="65">
        <f>F378</f>
        <v>143.6</v>
      </c>
      <c r="G377" s="65">
        <f>G378</f>
        <v>143.6</v>
      </c>
    </row>
    <row r="378" spans="1:7" ht="24.75" customHeight="1">
      <c r="A378" s="33" t="s">
        <v>43</v>
      </c>
      <c r="B378" s="127" t="s">
        <v>258</v>
      </c>
      <c r="C378" s="128" t="s">
        <v>86</v>
      </c>
      <c r="D378" s="11" t="s">
        <v>87</v>
      </c>
      <c r="E378" s="65">
        <f>'№4'!F220</f>
        <v>143.6</v>
      </c>
      <c r="F378" s="65">
        <f>'№4'!G220</f>
        <v>143.6</v>
      </c>
      <c r="G378" s="65">
        <f>'№4'!H220</f>
        <v>143.6</v>
      </c>
    </row>
    <row r="379" spans="1:7" ht="12.75">
      <c r="A379" s="33" t="s">
        <v>152</v>
      </c>
      <c r="B379" s="10"/>
      <c r="C379" s="104"/>
      <c r="D379" s="11" t="s">
        <v>153</v>
      </c>
      <c r="E379" s="65">
        <f>E380+E384</f>
        <v>11505.3</v>
      </c>
      <c r="F379" s="65">
        <f>F380+F384</f>
        <v>9364.8</v>
      </c>
      <c r="G379" s="65">
        <f>G380+G384</f>
        <v>9364.8</v>
      </c>
    </row>
    <row r="380" spans="1:7" ht="49.5">
      <c r="A380" s="17">
        <v>1004</v>
      </c>
      <c r="B380" s="127" t="s">
        <v>125</v>
      </c>
      <c r="C380" s="128"/>
      <c r="D380" s="11" t="s">
        <v>123</v>
      </c>
      <c r="E380" s="65">
        <f>E381</f>
        <v>5083.8</v>
      </c>
      <c r="F380" s="65">
        <f aca="true" t="shared" si="36" ref="F380:G382">F381</f>
        <v>5083.8</v>
      </c>
      <c r="G380" s="65">
        <f t="shared" si="36"/>
        <v>5083.8</v>
      </c>
    </row>
    <row r="381" spans="1:7" ht="33">
      <c r="A381" s="17">
        <v>1004</v>
      </c>
      <c r="B381" s="127" t="s">
        <v>126</v>
      </c>
      <c r="C381" s="128"/>
      <c r="D381" s="11" t="s">
        <v>124</v>
      </c>
      <c r="E381" s="65">
        <f>E382</f>
        <v>5083.8</v>
      </c>
      <c r="F381" s="65">
        <f t="shared" si="36"/>
        <v>5083.8</v>
      </c>
      <c r="G381" s="65">
        <f t="shared" si="36"/>
        <v>5083.8</v>
      </c>
    </row>
    <row r="382" spans="1:7" ht="66">
      <c r="A382" s="17">
        <v>1004</v>
      </c>
      <c r="B382" s="10" t="s">
        <v>154</v>
      </c>
      <c r="C382" s="10"/>
      <c r="D382" s="73" t="s">
        <v>155</v>
      </c>
      <c r="E382" s="65">
        <f>E383</f>
        <v>5083.8</v>
      </c>
      <c r="F382" s="65">
        <f t="shared" si="36"/>
        <v>5083.8</v>
      </c>
      <c r="G382" s="65">
        <f t="shared" si="36"/>
        <v>5083.8</v>
      </c>
    </row>
    <row r="383" spans="1:7" ht="12.75">
      <c r="A383" s="127" t="s">
        <v>152</v>
      </c>
      <c r="B383" s="10" t="s">
        <v>154</v>
      </c>
      <c r="C383" s="128" t="s">
        <v>86</v>
      </c>
      <c r="D383" s="11" t="s">
        <v>87</v>
      </c>
      <c r="E383" s="65">
        <f>'№4'!F467</f>
        <v>5083.8</v>
      </c>
      <c r="F383" s="65">
        <f>'№4'!G467</f>
        <v>5083.8</v>
      </c>
      <c r="G383" s="65">
        <f>'№4'!H467</f>
        <v>5083.8</v>
      </c>
    </row>
    <row r="384" spans="1:7" ht="57.75" customHeight="1">
      <c r="A384" s="33" t="s">
        <v>152</v>
      </c>
      <c r="B384" s="10" t="s">
        <v>221</v>
      </c>
      <c r="C384" s="104"/>
      <c r="D384" s="11" t="s">
        <v>219</v>
      </c>
      <c r="E384" s="65">
        <f>E385</f>
        <v>6421.5</v>
      </c>
      <c r="F384" s="65">
        <f>F385</f>
        <v>4281</v>
      </c>
      <c r="G384" s="65">
        <f>G385</f>
        <v>4281</v>
      </c>
    </row>
    <row r="385" spans="1:7" ht="33">
      <c r="A385" s="33" t="s">
        <v>152</v>
      </c>
      <c r="B385" s="10" t="s">
        <v>222</v>
      </c>
      <c r="C385" s="10"/>
      <c r="D385" s="73" t="s">
        <v>220</v>
      </c>
      <c r="E385" s="65">
        <f>E386+E388</f>
        <v>6421.5</v>
      </c>
      <c r="F385" s="65">
        <f>F386+F388</f>
        <v>4281</v>
      </c>
      <c r="G385" s="65">
        <f>G386+G388</f>
        <v>4281</v>
      </c>
    </row>
    <row r="386" spans="1:7" ht="49.5">
      <c r="A386" s="33" t="s">
        <v>152</v>
      </c>
      <c r="B386" s="10" t="s">
        <v>224</v>
      </c>
      <c r="C386" s="10"/>
      <c r="D386" s="73" t="s">
        <v>223</v>
      </c>
      <c r="E386" s="65">
        <f>E387</f>
        <v>2140.5</v>
      </c>
      <c r="F386" s="65">
        <f>F387</f>
        <v>0</v>
      </c>
      <c r="G386" s="65">
        <f>G387</f>
        <v>0</v>
      </c>
    </row>
    <row r="387" spans="1:7" ht="12.75">
      <c r="A387" s="33" t="s">
        <v>152</v>
      </c>
      <c r="B387" s="10" t="s">
        <v>224</v>
      </c>
      <c r="C387" s="17" t="s">
        <v>86</v>
      </c>
      <c r="D387" s="11" t="s">
        <v>87</v>
      </c>
      <c r="E387" s="65">
        <f>'№4'!F303</f>
        <v>2140.5</v>
      </c>
      <c r="F387" s="65">
        <f>'№4'!G303</f>
        <v>0</v>
      </c>
      <c r="G387" s="65">
        <f>'№4'!H303</f>
        <v>0</v>
      </c>
    </row>
    <row r="388" spans="1:7" ht="66">
      <c r="A388" s="33" t="s">
        <v>152</v>
      </c>
      <c r="B388" s="10" t="s">
        <v>361</v>
      </c>
      <c r="C388" s="17"/>
      <c r="D388" s="73" t="s">
        <v>415</v>
      </c>
      <c r="E388" s="65">
        <f>E389</f>
        <v>4281</v>
      </c>
      <c r="F388" s="65">
        <f>F389</f>
        <v>4281</v>
      </c>
      <c r="G388" s="65">
        <f>G389</f>
        <v>4281</v>
      </c>
    </row>
    <row r="389" spans="1:7" ht="12.75">
      <c r="A389" s="33" t="s">
        <v>152</v>
      </c>
      <c r="B389" s="10" t="s">
        <v>361</v>
      </c>
      <c r="C389" s="17" t="s">
        <v>86</v>
      </c>
      <c r="D389" s="11" t="s">
        <v>87</v>
      </c>
      <c r="E389" s="65">
        <f>'№4'!F305</f>
        <v>4281</v>
      </c>
      <c r="F389" s="65">
        <f>'№4'!G305</f>
        <v>4281</v>
      </c>
      <c r="G389" s="65">
        <f>'№4'!H305</f>
        <v>4281</v>
      </c>
    </row>
    <row r="390" spans="1:7" s="49" customFormat="1" ht="12.75">
      <c r="A390" s="34" t="s">
        <v>68</v>
      </c>
      <c r="B390" s="34"/>
      <c r="C390" s="34"/>
      <c r="D390" s="35" t="s">
        <v>33</v>
      </c>
      <c r="E390" s="66">
        <f>E391+E406</f>
        <v>13119.500000000002</v>
      </c>
      <c r="F390" s="66">
        <f>F391+F406</f>
        <v>11059.4</v>
      </c>
      <c r="G390" s="66">
        <f>G391+G406</f>
        <v>10529.4</v>
      </c>
    </row>
    <row r="391" spans="1:7" ht="12.75">
      <c r="A391" s="127" t="s">
        <v>194</v>
      </c>
      <c r="B391" s="127"/>
      <c r="C391" s="128"/>
      <c r="D391" s="27" t="s">
        <v>69</v>
      </c>
      <c r="E391" s="65">
        <f>E392+E403</f>
        <v>10768.900000000001</v>
      </c>
      <c r="F391" s="123">
        <f aca="true" t="shared" si="37" ref="F391:G391">F392+F403</f>
        <v>8815</v>
      </c>
      <c r="G391" s="123">
        <f t="shared" si="37"/>
        <v>8312.9</v>
      </c>
    </row>
    <row r="392" spans="1:7" ht="49.5">
      <c r="A392" s="127" t="s">
        <v>194</v>
      </c>
      <c r="B392" s="127" t="s">
        <v>189</v>
      </c>
      <c r="C392" s="128"/>
      <c r="D392" s="11" t="s">
        <v>188</v>
      </c>
      <c r="E392" s="65">
        <f aca="true" t="shared" si="38" ref="E392:G392">E393</f>
        <v>10718.900000000001</v>
      </c>
      <c r="F392" s="65">
        <f t="shared" si="38"/>
        <v>8815</v>
      </c>
      <c r="G392" s="65">
        <f t="shared" si="38"/>
        <v>8312.9</v>
      </c>
    </row>
    <row r="393" spans="1:7" ht="33">
      <c r="A393" s="127" t="s">
        <v>194</v>
      </c>
      <c r="B393" s="127" t="s">
        <v>191</v>
      </c>
      <c r="C393" s="128"/>
      <c r="D393" s="11" t="s">
        <v>190</v>
      </c>
      <c r="E393" s="65">
        <f>E394+E399+E401</f>
        <v>10718.900000000001</v>
      </c>
      <c r="F393" s="65">
        <f>F394+F399+F401</f>
        <v>8815</v>
      </c>
      <c r="G393" s="65">
        <f>G394+G399+G401</f>
        <v>8312.9</v>
      </c>
    </row>
    <row r="394" spans="1:7" ht="33">
      <c r="A394" s="127" t="s">
        <v>194</v>
      </c>
      <c r="B394" s="127" t="s">
        <v>198</v>
      </c>
      <c r="C394" s="128"/>
      <c r="D394" s="11" t="s">
        <v>195</v>
      </c>
      <c r="E394" s="65">
        <f>E396+E397+E395+E398</f>
        <v>1190.7</v>
      </c>
      <c r="F394" s="65">
        <f>F396+F397+F395+F398</f>
        <v>798</v>
      </c>
      <c r="G394" s="65">
        <f>G396+G397+G395+G398</f>
        <v>694.5</v>
      </c>
    </row>
    <row r="395" spans="1:7" ht="66">
      <c r="A395" s="127" t="s">
        <v>194</v>
      </c>
      <c r="B395" s="127" t="s">
        <v>198</v>
      </c>
      <c r="C395" s="101" t="s">
        <v>80</v>
      </c>
      <c r="D395" s="11" t="s">
        <v>426</v>
      </c>
      <c r="E395" s="65">
        <f>'№4'!F369</f>
        <v>387</v>
      </c>
      <c r="F395" s="65">
        <f>'№4'!G369</f>
        <v>0</v>
      </c>
      <c r="G395" s="65">
        <f>'№4'!H369</f>
        <v>0</v>
      </c>
    </row>
    <row r="396" spans="1:7" ht="33">
      <c r="A396" s="127" t="s">
        <v>194</v>
      </c>
      <c r="B396" s="127" t="s">
        <v>198</v>
      </c>
      <c r="C396" s="101" t="s">
        <v>81</v>
      </c>
      <c r="D396" s="11" t="s">
        <v>82</v>
      </c>
      <c r="E396" s="65">
        <f>'№4'!F370</f>
        <v>462.70000000000005</v>
      </c>
      <c r="F396" s="65">
        <f>'№4'!G370</f>
        <v>798</v>
      </c>
      <c r="G396" s="65">
        <f>'№4'!H370</f>
        <v>694.5</v>
      </c>
    </row>
    <row r="397" spans="1:7" ht="33">
      <c r="A397" s="127" t="s">
        <v>194</v>
      </c>
      <c r="B397" s="127" t="s">
        <v>198</v>
      </c>
      <c r="C397" s="17">
        <v>600</v>
      </c>
      <c r="D397" s="11" t="s">
        <v>131</v>
      </c>
      <c r="E397" s="65">
        <f>'№4'!F371</f>
        <v>275.5</v>
      </c>
      <c r="F397" s="65">
        <f>'№4'!G371</f>
        <v>0</v>
      </c>
      <c r="G397" s="65">
        <f>'№4'!H371</f>
        <v>0</v>
      </c>
    </row>
    <row r="398" spans="1:7" ht="33">
      <c r="A398" s="127" t="s">
        <v>194</v>
      </c>
      <c r="B398" s="127" t="s">
        <v>198</v>
      </c>
      <c r="C398" s="104" t="s">
        <v>83</v>
      </c>
      <c r="D398" s="11" t="s">
        <v>84</v>
      </c>
      <c r="E398" s="65">
        <f>'№4'!F372</f>
        <v>65.5</v>
      </c>
      <c r="F398" s="65">
        <f>'№4'!G372</f>
        <v>0</v>
      </c>
      <c r="G398" s="65">
        <f>'№4'!H372</f>
        <v>0</v>
      </c>
    </row>
    <row r="399" spans="1:7" ht="49.5">
      <c r="A399" s="127" t="s">
        <v>194</v>
      </c>
      <c r="B399" s="127" t="s">
        <v>199</v>
      </c>
      <c r="C399" s="128"/>
      <c r="D399" s="11" t="s">
        <v>196</v>
      </c>
      <c r="E399" s="65">
        <f>E400</f>
        <v>9147.1</v>
      </c>
      <c r="F399" s="65">
        <f>F400</f>
        <v>7738.1</v>
      </c>
      <c r="G399" s="65">
        <f>G400</f>
        <v>7366.5</v>
      </c>
    </row>
    <row r="400" spans="1:7" ht="33">
      <c r="A400" s="127" t="s">
        <v>194</v>
      </c>
      <c r="B400" s="127" t="s">
        <v>199</v>
      </c>
      <c r="C400" s="17">
        <v>600</v>
      </c>
      <c r="D400" s="11" t="s">
        <v>131</v>
      </c>
      <c r="E400" s="65">
        <f>'№4'!F374</f>
        <v>9147.1</v>
      </c>
      <c r="F400" s="65">
        <f>'№4'!G374</f>
        <v>7738.1</v>
      </c>
      <c r="G400" s="65">
        <f>'№4'!H374</f>
        <v>7366.5</v>
      </c>
    </row>
    <row r="401" spans="1:7" ht="49.5">
      <c r="A401" s="127" t="s">
        <v>194</v>
      </c>
      <c r="B401" s="127" t="s">
        <v>200</v>
      </c>
      <c r="C401" s="128"/>
      <c r="D401" s="11" t="s">
        <v>197</v>
      </c>
      <c r="E401" s="65">
        <f>E402</f>
        <v>381.1</v>
      </c>
      <c r="F401" s="65">
        <f>F402</f>
        <v>278.9</v>
      </c>
      <c r="G401" s="65">
        <f>G402</f>
        <v>251.9</v>
      </c>
    </row>
    <row r="402" spans="1:7" ht="33">
      <c r="A402" s="127" t="s">
        <v>194</v>
      </c>
      <c r="B402" s="127" t="s">
        <v>200</v>
      </c>
      <c r="C402" s="17">
        <v>600</v>
      </c>
      <c r="D402" s="11" t="s">
        <v>131</v>
      </c>
      <c r="E402" s="65">
        <f>'№4'!F376</f>
        <v>381.1</v>
      </c>
      <c r="F402" s="65">
        <f>'№4'!G376</f>
        <v>278.9</v>
      </c>
      <c r="G402" s="65">
        <f>'№4'!H376</f>
        <v>251.9</v>
      </c>
    </row>
    <row r="403" spans="1:7" ht="33">
      <c r="A403" s="127" t="s">
        <v>194</v>
      </c>
      <c r="B403" s="10" t="s">
        <v>358</v>
      </c>
      <c r="C403" s="33"/>
      <c r="D403" s="11" t="s">
        <v>354</v>
      </c>
      <c r="E403" s="123">
        <f>E404</f>
        <v>50</v>
      </c>
      <c r="F403" s="123">
        <f aca="true" t="shared" si="39" ref="F403:G404">F404</f>
        <v>0</v>
      </c>
      <c r="G403" s="123">
        <f t="shared" si="39"/>
        <v>0</v>
      </c>
    </row>
    <row r="404" spans="1:7" ht="49.5">
      <c r="A404" s="127" t="s">
        <v>194</v>
      </c>
      <c r="B404" s="11">
        <v>9977888</v>
      </c>
      <c r="C404" s="17"/>
      <c r="D404" s="11" t="s">
        <v>529</v>
      </c>
      <c r="E404" s="123">
        <f>E405</f>
        <v>50</v>
      </c>
      <c r="F404" s="123">
        <f t="shared" si="39"/>
        <v>0</v>
      </c>
      <c r="G404" s="123">
        <f t="shared" si="39"/>
        <v>0</v>
      </c>
    </row>
    <row r="405" spans="1:7" ht="33">
      <c r="A405" s="127" t="s">
        <v>194</v>
      </c>
      <c r="B405" s="11">
        <v>9977888</v>
      </c>
      <c r="C405" s="33" t="s">
        <v>81</v>
      </c>
      <c r="D405" s="11" t="s">
        <v>82</v>
      </c>
      <c r="E405" s="123">
        <f>'№4'!F379</f>
        <v>50</v>
      </c>
      <c r="F405" s="123">
        <f>'№4'!G379</f>
        <v>0</v>
      </c>
      <c r="G405" s="123">
        <f>'№4'!H379</f>
        <v>0</v>
      </c>
    </row>
    <row r="406" spans="1:7" ht="12.75">
      <c r="A406" s="127" t="s">
        <v>201</v>
      </c>
      <c r="B406" s="127"/>
      <c r="C406" s="128"/>
      <c r="D406" s="39" t="s">
        <v>420</v>
      </c>
      <c r="E406" s="65">
        <f aca="true" t="shared" si="40" ref="E406:G408">E407</f>
        <v>2350.6000000000004</v>
      </c>
      <c r="F406" s="65">
        <f t="shared" si="40"/>
        <v>2244.4</v>
      </c>
      <c r="G406" s="65">
        <f t="shared" si="40"/>
        <v>2216.5000000000005</v>
      </c>
    </row>
    <row r="407" spans="1:7" ht="49.5">
      <c r="A407" s="127" t="s">
        <v>201</v>
      </c>
      <c r="B407" s="127" t="s">
        <v>189</v>
      </c>
      <c r="C407" s="128"/>
      <c r="D407" s="11" t="s">
        <v>188</v>
      </c>
      <c r="E407" s="65">
        <f t="shared" si="40"/>
        <v>2350.6000000000004</v>
      </c>
      <c r="F407" s="65">
        <f t="shared" si="40"/>
        <v>2244.4</v>
      </c>
      <c r="G407" s="65">
        <f t="shared" si="40"/>
        <v>2216.5000000000005</v>
      </c>
    </row>
    <row r="408" spans="1:7" ht="12.75">
      <c r="A408" s="127" t="s">
        <v>201</v>
      </c>
      <c r="B408" s="10" t="s">
        <v>202</v>
      </c>
      <c r="C408" s="10"/>
      <c r="D408" s="73" t="s">
        <v>423</v>
      </c>
      <c r="E408" s="65">
        <f t="shared" si="40"/>
        <v>2350.6000000000004</v>
      </c>
      <c r="F408" s="65">
        <f t="shared" si="40"/>
        <v>2244.4</v>
      </c>
      <c r="G408" s="65">
        <f t="shared" si="40"/>
        <v>2216.5000000000005</v>
      </c>
    </row>
    <row r="409" spans="1:7" ht="66">
      <c r="A409" s="127" t="s">
        <v>201</v>
      </c>
      <c r="B409" s="127" t="s">
        <v>203</v>
      </c>
      <c r="C409" s="128"/>
      <c r="D409" s="11" t="s">
        <v>88</v>
      </c>
      <c r="E409" s="65">
        <f>E410+E411+E412</f>
        <v>2350.6000000000004</v>
      </c>
      <c r="F409" s="65">
        <f>F410+F411+F412</f>
        <v>2244.4</v>
      </c>
      <c r="G409" s="65">
        <f>G410+G411+G412</f>
        <v>2216.5000000000005</v>
      </c>
    </row>
    <row r="410" spans="1:7" ht="66">
      <c r="A410" s="127" t="s">
        <v>201</v>
      </c>
      <c r="B410" s="127" t="s">
        <v>203</v>
      </c>
      <c r="C410" s="101" t="s">
        <v>80</v>
      </c>
      <c r="D410" s="11" t="s">
        <v>426</v>
      </c>
      <c r="E410" s="65">
        <f>'№4'!F384</f>
        <v>2029.4</v>
      </c>
      <c r="F410" s="65">
        <f>'№4'!G384</f>
        <v>2029.4</v>
      </c>
      <c r="G410" s="65">
        <f>'№4'!H384</f>
        <v>2029.4</v>
      </c>
    </row>
    <row r="411" spans="1:7" ht="33">
      <c r="A411" s="33" t="s">
        <v>201</v>
      </c>
      <c r="B411" s="125" t="s">
        <v>203</v>
      </c>
      <c r="C411" s="102" t="s">
        <v>81</v>
      </c>
      <c r="D411" s="75" t="s">
        <v>82</v>
      </c>
      <c r="E411" s="65">
        <f>'№4'!F385</f>
        <v>320.9</v>
      </c>
      <c r="F411" s="65">
        <f>'№4'!G385</f>
        <v>214.7</v>
      </c>
      <c r="G411" s="65">
        <f>'№4'!H385</f>
        <v>186.8</v>
      </c>
    </row>
    <row r="412" spans="1:7" ht="21.75" customHeight="1">
      <c r="A412" s="33" t="s">
        <v>201</v>
      </c>
      <c r="B412" s="127" t="s">
        <v>203</v>
      </c>
      <c r="C412" s="104" t="s">
        <v>83</v>
      </c>
      <c r="D412" s="11" t="s">
        <v>84</v>
      </c>
      <c r="E412" s="65">
        <f>'№4'!F386</f>
        <v>0.3</v>
      </c>
      <c r="F412" s="65">
        <f>'№4'!G386</f>
        <v>0.3</v>
      </c>
      <c r="G412" s="65">
        <f>'№4'!H386</f>
        <v>0.3</v>
      </c>
    </row>
    <row r="413" spans="1:7" s="49" customFormat="1" ht="12.75">
      <c r="A413" s="34">
        <v>1200</v>
      </c>
      <c r="B413" s="34"/>
      <c r="C413" s="34"/>
      <c r="D413" s="35" t="s">
        <v>70</v>
      </c>
      <c r="E413" s="66">
        <f>E414+E419</f>
        <v>2211.6</v>
      </c>
      <c r="F413" s="66">
        <f>F414+F419</f>
        <v>1132</v>
      </c>
      <c r="G413" s="66">
        <f>G414+G419</f>
        <v>985.5</v>
      </c>
    </row>
    <row r="414" spans="1:7" ht="12.75">
      <c r="A414" s="17">
        <v>1201</v>
      </c>
      <c r="B414" s="10"/>
      <c r="C414" s="33"/>
      <c r="D414" s="11" t="s">
        <v>461</v>
      </c>
      <c r="E414" s="65">
        <f>E415</f>
        <v>770</v>
      </c>
      <c r="F414" s="65">
        <f aca="true" t="shared" si="41" ref="F414:G417">F415</f>
        <v>516</v>
      </c>
      <c r="G414" s="65">
        <f t="shared" si="41"/>
        <v>449</v>
      </c>
    </row>
    <row r="415" spans="1:7" ht="49.5">
      <c r="A415" s="33" t="s">
        <v>73</v>
      </c>
      <c r="B415" s="127" t="s">
        <v>422</v>
      </c>
      <c r="C415" s="128"/>
      <c r="D415" s="31" t="s">
        <v>388</v>
      </c>
      <c r="E415" s="65">
        <f>E416</f>
        <v>770</v>
      </c>
      <c r="F415" s="65">
        <f t="shared" si="41"/>
        <v>516</v>
      </c>
      <c r="G415" s="65">
        <f t="shared" si="41"/>
        <v>449</v>
      </c>
    </row>
    <row r="416" spans="1:7" ht="49.5">
      <c r="A416" s="33" t="s">
        <v>73</v>
      </c>
      <c r="B416" s="127" t="s">
        <v>260</v>
      </c>
      <c r="C416" s="128"/>
      <c r="D416" s="11" t="s">
        <v>261</v>
      </c>
      <c r="E416" s="65">
        <f>E417</f>
        <v>770</v>
      </c>
      <c r="F416" s="65">
        <f t="shared" si="41"/>
        <v>516</v>
      </c>
      <c r="G416" s="65">
        <f t="shared" si="41"/>
        <v>449</v>
      </c>
    </row>
    <row r="417" spans="1:7" ht="82.5">
      <c r="A417" s="33" t="s">
        <v>73</v>
      </c>
      <c r="B417" s="127" t="s">
        <v>408</v>
      </c>
      <c r="C417" s="128"/>
      <c r="D417" s="11" t="s">
        <v>414</v>
      </c>
      <c r="E417" s="65">
        <f>E418</f>
        <v>770</v>
      </c>
      <c r="F417" s="65">
        <f t="shared" si="41"/>
        <v>516</v>
      </c>
      <c r="G417" s="65">
        <f t="shared" si="41"/>
        <v>449</v>
      </c>
    </row>
    <row r="418" spans="1:7" ht="21.75" customHeight="1">
      <c r="A418" s="33" t="s">
        <v>73</v>
      </c>
      <c r="B418" s="127" t="s">
        <v>408</v>
      </c>
      <c r="C418" s="128" t="s">
        <v>83</v>
      </c>
      <c r="D418" s="11" t="s">
        <v>84</v>
      </c>
      <c r="E418" s="65">
        <f>'№4'!F226</f>
        <v>770</v>
      </c>
      <c r="F418" s="65">
        <f>'№4'!G226</f>
        <v>516</v>
      </c>
      <c r="G418" s="65">
        <f>'№4'!H226</f>
        <v>449</v>
      </c>
    </row>
    <row r="419" spans="1:7" ht="12.75">
      <c r="A419" s="33" t="s">
        <v>75</v>
      </c>
      <c r="B419" s="10"/>
      <c r="C419" s="33"/>
      <c r="D419" s="11" t="s">
        <v>76</v>
      </c>
      <c r="E419" s="65">
        <f aca="true" t="shared" si="42" ref="E419:G420">E420</f>
        <v>1441.6</v>
      </c>
      <c r="F419" s="65">
        <f t="shared" si="42"/>
        <v>616</v>
      </c>
      <c r="G419" s="65">
        <f t="shared" si="42"/>
        <v>536.5</v>
      </c>
    </row>
    <row r="420" spans="1:7" ht="49.5">
      <c r="A420" s="33" t="s">
        <v>75</v>
      </c>
      <c r="B420" s="127" t="s">
        <v>422</v>
      </c>
      <c r="C420" s="128"/>
      <c r="D420" s="31" t="s">
        <v>388</v>
      </c>
      <c r="E420" s="65">
        <f t="shared" si="42"/>
        <v>1441.6</v>
      </c>
      <c r="F420" s="65">
        <f t="shared" si="42"/>
        <v>616</v>
      </c>
      <c r="G420" s="65">
        <f t="shared" si="42"/>
        <v>536.5</v>
      </c>
    </row>
    <row r="421" spans="1:7" ht="49.5">
      <c r="A421" s="33" t="s">
        <v>75</v>
      </c>
      <c r="B421" s="127" t="s">
        <v>260</v>
      </c>
      <c r="C421" s="128"/>
      <c r="D421" s="11" t="s">
        <v>261</v>
      </c>
      <c r="E421" s="65">
        <f>E422+E424+E426</f>
        <v>1441.6</v>
      </c>
      <c r="F421" s="65">
        <f>F422+F424+F426</f>
        <v>616</v>
      </c>
      <c r="G421" s="65">
        <f>G422+G424+G426</f>
        <v>536.5</v>
      </c>
    </row>
    <row r="422" spans="1:7" ht="82.5">
      <c r="A422" s="33" t="s">
        <v>75</v>
      </c>
      <c r="B422" s="127" t="s">
        <v>409</v>
      </c>
      <c r="C422" s="128"/>
      <c r="D422" s="11" t="s">
        <v>413</v>
      </c>
      <c r="E422" s="65">
        <f>E423</f>
        <v>400</v>
      </c>
      <c r="F422" s="65">
        <f>F423</f>
        <v>268</v>
      </c>
      <c r="G422" s="65">
        <f>G423</f>
        <v>233</v>
      </c>
    </row>
    <row r="423" spans="1:7" ht="24" customHeight="1">
      <c r="A423" s="33" t="s">
        <v>75</v>
      </c>
      <c r="B423" s="127" t="s">
        <v>409</v>
      </c>
      <c r="C423" s="128" t="s">
        <v>83</v>
      </c>
      <c r="D423" s="11" t="s">
        <v>84</v>
      </c>
      <c r="E423" s="65">
        <f>'№4'!F231</f>
        <v>400</v>
      </c>
      <c r="F423" s="65">
        <f>'№4'!G231</f>
        <v>268</v>
      </c>
      <c r="G423" s="65">
        <f>'№4'!H231</f>
        <v>233</v>
      </c>
    </row>
    <row r="424" spans="1:7" ht="75.6" customHeight="1">
      <c r="A424" s="33" t="s">
        <v>75</v>
      </c>
      <c r="B424" s="127" t="s">
        <v>410</v>
      </c>
      <c r="C424" s="128"/>
      <c r="D424" s="11" t="s">
        <v>411</v>
      </c>
      <c r="E424" s="65">
        <f>E425</f>
        <v>520</v>
      </c>
      <c r="F424" s="65">
        <f>F425</f>
        <v>348</v>
      </c>
      <c r="G424" s="65">
        <f>G425</f>
        <v>303.5</v>
      </c>
    </row>
    <row r="425" spans="1:7" ht="20.25" customHeight="1">
      <c r="A425" s="33" t="s">
        <v>75</v>
      </c>
      <c r="B425" s="127" t="s">
        <v>410</v>
      </c>
      <c r="C425" s="128" t="s">
        <v>83</v>
      </c>
      <c r="D425" s="11" t="s">
        <v>84</v>
      </c>
      <c r="E425" s="65">
        <f>'№4'!F233</f>
        <v>520</v>
      </c>
      <c r="F425" s="65">
        <f>'№4'!G233</f>
        <v>348</v>
      </c>
      <c r="G425" s="65">
        <f>'№4'!H233</f>
        <v>303.5</v>
      </c>
    </row>
    <row r="426" spans="1:7" ht="20.25" customHeight="1">
      <c r="A426" s="33" t="s">
        <v>75</v>
      </c>
      <c r="B426" s="127" t="s">
        <v>514</v>
      </c>
      <c r="C426" s="128"/>
      <c r="D426" s="11" t="s">
        <v>515</v>
      </c>
      <c r="E426" s="65">
        <f>E427</f>
        <v>521.6</v>
      </c>
      <c r="F426" s="65">
        <f>F427</f>
        <v>0</v>
      </c>
      <c r="G426" s="65">
        <f>G427</f>
        <v>0</v>
      </c>
    </row>
    <row r="427" spans="1:7" ht="20.25" customHeight="1">
      <c r="A427" s="33" t="s">
        <v>75</v>
      </c>
      <c r="B427" s="127" t="s">
        <v>514</v>
      </c>
      <c r="C427" s="128" t="s">
        <v>83</v>
      </c>
      <c r="D427" s="11" t="s">
        <v>84</v>
      </c>
      <c r="E427" s="65">
        <f>'№4'!F235</f>
        <v>521.6</v>
      </c>
      <c r="F427" s="65">
        <f>'№4'!G235</f>
        <v>0</v>
      </c>
      <c r="G427" s="65">
        <f>'№4'!H235</f>
        <v>0</v>
      </c>
    </row>
    <row r="428" spans="1:7" s="49" customFormat="1" ht="12.75">
      <c r="A428" s="34" t="s">
        <v>71</v>
      </c>
      <c r="B428" s="34"/>
      <c r="C428" s="34"/>
      <c r="D428" s="35" t="s">
        <v>455</v>
      </c>
      <c r="E428" s="66">
        <f>E429</f>
        <v>2000</v>
      </c>
      <c r="F428" s="66">
        <f aca="true" t="shared" si="43" ref="F428:G432">F429</f>
        <v>2000</v>
      </c>
      <c r="G428" s="66">
        <f t="shared" si="43"/>
        <v>2000</v>
      </c>
    </row>
    <row r="429" spans="1:7" ht="33">
      <c r="A429" s="33" t="s">
        <v>163</v>
      </c>
      <c r="B429" s="10"/>
      <c r="C429" s="104"/>
      <c r="D429" s="11" t="s">
        <v>72</v>
      </c>
      <c r="E429" s="65">
        <f>E430</f>
        <v>2000</v>
      </c>
      <c r="F429" s="65">
        <f t="shared" si="43"/>
        <v>2000</v>
      </c>
      <c r="G429" s="65">
        <f t="shared" si="43"/>
        <v>2000</v>
      </c>
    </row>
    <row r="430" spans="1:7" ht="49.5">
      <c r="A430" s="33" t="s">
        <v>163</v>
      </c>
      <c r="B430" s="10" t="s">
        <v>443</v>
      </c>
      <c r="C430" s="104"/>
      <c r="D430" s="11" t="s">
        <v>442</v>
      </c>
      <c r="E430" s="65">
        <f>E431</f>
        <v>2000</v>
      </c>
      <c r="F430" s="65">
        <f t="shared" si="43"/>
        <v>2000</v>
      </c>
      <c r="G430" s="65">
        <f t="shared" si="43"/>
        <v>2000</v>
      </c>
    </row>
    <row r="431" spans="1:7" ht="39" customHeight="1">
      <c r="A431" s="33" t="s">
        <v>163</v>
      </c>
      <c r="B431" s="10" t="s">
        <v>165</v>
      </c>
      <c r="C431" s="104"/>
      <c r="D431" s="11" t="s">
        <v>164</v>
      </c>
      <c r="E431" s="65">
        <f>E432</f>
        <v>2000</v>
      </c>
      <c r="F431" s="65">
        <f t="shared" si="43"/>
        <v>2000</v>
      </c>
      <c r="G431" s="65">
        <f t="shared" si="43"/>
        <v>2000</v>
      </c>
    </row>
    <row r="432" spans="1:7" ht="12.75">
      <c r="A432" s="33" t="s">
        <v>163</v>
      </c>
      <c r="B432" s="10" t="s">
        <v>166</v>
      </c>
      <c r="C432" s="104"/>
      <c r="D432" s="11" t="s">
        <v>167</v>
      </c>
      <c r="E432" s="65">
        <f>E433</f>
        <v>2000</v>
      </c>
      <c r="F432" s="65">
        <f t="shared" si="43"/>
        <v>2000</v>
      </c>
      <c r="G432" s="65">
        <f t="shared" si="43"/>
        <v>2000</v>
      </c>
    </row>
    <row r="433" spans="1:7" ht="12.75">
      <c r="A433" s="33" t="s">
        <v>163</v>
      </c>
      <c r="B433" s="10" t="s">
        <v>166</v>
      </c>
      <c r="C433" s="104">
        <v>700</v>
      </c>
      <c r="D433" s="11" t="s">
        <v>168</v>
      </c>
      <c r="E433" s="65">
        <f>'№4'!F268</f>
        <v>2000</v>
      </c>
      <c r="F433" s="65">
        <f>'№4'!G268</f>
        <v>2000</v>
      </c>
      <c r="G433" s="65">
        <f>'№4'!H268</f>
        <v>2000</v>
      </c>
    </row>
  </sheetData>
  <mergeCells count="11">
    <mergeCell ref="E1:G1"/>
    <mergeCell ref="B2:G2"/>
    <mergeCell ref="A3:G3"/>
    <mergeCell ref="A5:G5"/>
    <mergeCell ref="E8:E9"/>
    <mergeCell ref="F8:G8"/>
    <mergeCell ref="A7:A9"/>
    <mergeCell ref="B7:B9"/>
    <mergeCell ref="C7:C9"/>
    <mergeCell ref="D7:D9"/>
    <mergeCell ref="E7:G7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workbookViewId="0" topLeftCell="A1">
      <selection activeCell="D18" sqref="D18"/>
    </sheetView>
  </sheetViews>
  <sheetFormatPr defaultColWidth="9.125" defaultRowHeight="12.75"/>
  <cols>
    <col min="1" max="1" width="7.125" style="81" customWidth="1"/>
    <col min="2" max="2" width="10.125" style="51" customWidth="1"/>
    <col min="3" max="3" width="7.00390625" style="57" customWidth="1"/>
    <col min="4" max="4" width="77.75390625" style="2" customWidth="1"/>
    <col min="5" max="5" width="11.25390625" style="61" customWidth="1"/>
    <col min="6" max="6" width="10.875" style="61" customWidth="1"/>
    <col min="7" max="7" width="11.125" style="61" customWidth="1"/>
    <col min="8" max="16384" width="9.125" style="2" customWidth="1"/>
  </cols>
  <sheetData>
    <row r="1" spans="5:7" ht="12.75">
      <c r="E1" s="237" t="s">
        <v>396</v>
      </c>
      <c r="F1" s="237"/>
      <c r="G1" s="237"/>
    </row>
    <row r="2" spans="2:7" ht="12.75">
      <c r="B2" s="238" t="s">
        <v>466</v>
      </c>
      <c r="C2" s="238"/>
      <c r="D2" s="238"/>
      <c r="E2" s="238"/>
      <c r="F2" s="238"/>
      <c r="G2" s="238"/>
    </row>
    <row r="3" spans="1:7" ht="12.75">
      <c r="A3" s="239" t="s">
        <v>781</v>
      </c>
      <c r="B3" s="239"/>
      <c r="C3" s="239"/>
      <c r="D3" s="239"/>
      <c r="E3" s="239"/>
      <c r="F3" s="239"/>
      <c r="G3" s="239"/>
    </row>
    <row r="4" spans="1:7" ht="12.75">
      <c r="A4" s="82"/>
      <c r="B4" s="52"/>
      <c r="C4" s="58"/>
      <c r="D4" s="46"/>
      <c r="E4" s="62"/>
      <c r="F4" s="62"/>
      <c r="G4" s="62"/>
    </row>
    <row r="5" spans="1:7" s="47" customFormat="1" ht="51.75" customHeight="1">
      <c r="A5" s="236" t="s">
        <v>343</v>
      </c>
      <c r="B5" s="236"/>
      <c r="C5" s="236"/>
      <c r="D5" s="236"/>
      <c r="E5" s="236"/>
      <c r="F5" s="236"/>
      <c r="G5" s="236"/>
    </row>
    <row r="6" spans="1:7" ht="12.75">
      <c r="A6" s="83"/>
      <c r="B6" s="53"/>
      <c r="C6" s="59"/>
      <c r="D6" s="45"/>
      <c r="E6" s="63"/>
      <c r="F6" s="63"/>
      <c r="G6" s="63"/>
    </row>
    <row r="7" spans="1:7" ht="12.75">
      <c r="A7" s="245" t="s">
        <v>345</v>
      </c>
      <c r="B7" s="245" t="s">
        <v>344</v>
      </c>
      <c r="C7" s="245" t="s">
        <v>469</v>
      </c>
      <c r="D7" s="207" t="s">
        <v>472</v>
      </c>
      <c r="E7" s="242" t="s">
        <v>64</v>
      </c>
      <c r="F7" s="244"/>
      <c r="G7" s="243"/>
    </row>
    <row r="8" spans="1:7" ht="12.75">
      <c r="A8" s="245" t="s">
        <v>77</v>
      </c>
      <c r="B8" s="245" t="s">
        <v>77</v>
      </c>
      <c r="C8" s="245" t="s">
        <v>77</v>
      </c>
      <c r="D8" s="208"/>
      <c r="E8" s="240" t="s">
        <v>446</v>
      </c>
      <c r="F8" s="242" t="s">
        <v>115</v>
      </c>
      <c r="G8" s="243"/>
    </row>
    <row r="9" spans="1:7" ht="12.75">
      <c r="A9" s="245" t="s">
        <v>77</v>
      </c>
      <c r="B9" s="245" t="s">
        <v>77</v>
      </c>
      <c r="C9" s="245" t="s">
        <v>77</v>
      </c>
      <c r="D9" s="209"/>
      <c r="E9" s="241"/>
      <c r="F9" s="65" t="s">
        <v>78</v>
      </c>
      <c r="G9" s="65" t="s">
        <v>114</v>
      </c>
    </row>
    <row r="10" spans="1:7" ht="12.75">
      <c r="A10" s="37">
        <v>1</v>
      </c>
      <c r="B10" s="54" t="s">
        <v>92</v>
      </c>
      <c r="C10" s="38">
        <v>3</v>
      </c>
      <c r="D10" s="37">
        <v>4</v>
      </c>
      <c r="E10" s="67">
        <v>5</v>
      </c>
      <c r="F10" s="67">
        <v>6</v>
      </c>
      <c r="G10" s="67">
        <v>7</v>
      </c>
    </row>
    <row r="11" spans="1:7" s="49" customFormat="1" ht="12.75">
      <c r="A11" s="84"/>
      <c r="B11" s="55"/>
      <c r="C11" s="60"/>
      <c r="D11" s="48" t="s">
        <v>421</v>
      </c>
      <c r="E11" s="66">
        <f>E12+E19+E24+E29+E36+E43+E46+E52+E67+E72+E81</f>
        <v>685519.6</v>
      </c>
      <c r="F11" s="66">
        <f>F12+F19+F24+F29+F36+F43+F46+F52+F67+F72+F81</f>
        <v>554267.7999999999</v>
      </c>
      <c r="G11" s="66">
        <f>G12+G19+G24+G29+G36+G43+G46+G52+G67+G72+G81</f>
        <v>537907.4000000001</v>
      </c>
    </row>
    <row r="12" spans="1:7" s="49" customFormat="1" ht="49.5">
      <c r="A12" s="34" t="s">
        <v>346</v>
      </c>
      <c r="B12" s="34"/>
      <c r="C12" s="34"/>
      <c r="D12" s="35" t="s">
        <v>123</v>
      </c>
      <c r="E12" s="66">
        <f>E13+E15+E17</f>
        <v>425888</v>
      </c>
      <c r="F12" s="66">
        <f>F13+F15+F17</f>
        <v>385890.5</v>
      </c>
      <c r="G12" s="66">
        <f>G13+G15+G17</f>
        <v>381015.20000000007</v>
      </c>
    </row>
    <row r="13" spans="1:7" ht="33">
      <c r="A13" s="33" t="s">
        <v>346</v>
      </c>
      <c r="B13" s="33" t="s">
        <v>445</v>
      </c>
      <c r="C13" s="33"/>
      <c r="D13" s="31" t="s">
        <v>124</v>
      </c>
      <c r="E13" s="65">
        <f>E14</f>
        <v>405339.4</v>
      </c>
      <c r="F13" s="65">
        <f>F14</f>
        <v>366756.6</v>
      </c>
      <c r="G13" s="65">
        <f>G14</f>
        <v>362254.4</v>
      </c>
    </row>
    <row r="14" spans="1:7" ht="33">
      <c r="A14" s="33" t="s">
        <v>346</v>
      </c>
      <c r="B14" s="33" t="s">
        <v>445</v>
      </c>
      <c r="C14" s="33" t="s">
        <v>457</v>
      </c>
      <c r="D14" s="31" t="s">
        <v>458</v>
      </c>
      <c r="E14" s="65">
        <f>'№7'!D13</f>
        <v>405339.4</v>
      </c>
      <c r="F14" s="65">
        <f>'№7'!E13</f>
        <v>366756.6</v>
      </c>
      <c r="G14" s="65">
        <f>'№7'!F13</f>
        <v>362254.4</v>
      </c>
    </row>
    <row r="15" spans="1:7" ht="49.5">
      <c r="A15" s="33" t="s">
        <v>346</v>
      </c>
      <c r="B15" s="56" t="s">
        <v>92</v>
      </c>
      <c r="C15" s="38"/>
      <c r="D15" s="31" t="s">
        <v>171</v>
      </c>
      <c r="E15" s="65">
        <f>E16</f>
        <v>5103.6</v>
      </c>
      <c r="F15" s="65">
        <f>F16</f>
        <v>4609.9</v>
      </c>
      <c r="G15" s="65">
        <f>G16</f>
        <v>4479.900000000001</v>
      </c>
    </row>
    <row r="16" spans="1:7" ht="33">
      <c r="A16" s="33" t="s">
        <v>346</v>
      </c>
      <c r="B16" s="56" t="s">
        <v>92</v>
      </c>
      <c r="C16" s="33" t="s">
        <v>447</v>
      </c>
      <c r="D16" s="31" t="s">
        <v>453</v>
      </c>
      <c r="E16" s="65">
        <f>'№7'!D59</f>
        <v>5103.6</v>
      </c>
      <c r="F16" s="65">
        <f>'№7'!E59</f>
        <v>4609.9</v>
      </c>
      <c r="G16" s="65">
        <f>'№7'!F59</f>
        <v>4479.900000000001</v>
      </c>
    </row>
    <row r="17" spans="1:7" ht="12.75">
      <c r="A17" s="33" t="s">
        <v>346</v>
      </c>
      <c r="B17" s="10" t="s">
        <v>97</v>
      </c>
      <c r="C17" s="38"/>
      <c r="D17" s="31" t="s">
        <v>423</v>
      </c>
      <c r="E17" s="65">
        <f>E18</f>
        <v>15445</v>
      </c>
      <c r="F17" s="65">
        <f>F18</f>
        <v>14524</v>
      </c>
      <c r="G17" s="65">
        <f>G18</f>
        <v>14280.9</v>
      </c>
    </row>
    <row r="18" spans="1:7" ht="33">
      <c r="A18" s="56" t="s">
        <v>346</v>
      </c>
      <c r="B18" s="56" t="s">
        <v>97</v>
      </c>
      <c r="C18" s="33" t="s">
        <v>457</v>
      </c>
      <c r="D18" s="31" t="s">
        <v>458</v>
      </c>
      <c r="E18" s="65">
        <f>'№7'!D76</f>
        <v>15445</v>
      </c>
      <c r="F18" s="65">
        <f>'№7'!E76</f>
        <v>14524</v>
      </c>
      <c r="G18" s="65">
        <f>'№7'!F76</f>
        <v>14280.9</v>
      </c>
    </row>
    <row r="19" spans="1:7" s="49" customFormat="1" ht="33">
      <c r="A19" s="34" t="s">
        <v>347</v>
      </c>
      <c r="B19" s="34"/>
      <c r="C19" s="34"/>
      <c r="D19" s="35" t="s">
        <v>226</v>
      </c>
      <c r="E19" s="66">
        <f>E20+E22</f>
        <v>45505.6</v>
      </c>
      <c r="F19" s="66">
        <f>F20+F22</f>
        <v>37155.2</v>
      </c>
      <c r="G19" s="66">
        <f>G20+G22</f>
        <v>38675.700000000004</v>
      </c>
    </row>
    <row r="20" spans="1:7" ht="33">
      <c r="A20" s="56" t="s">
        <v>347</v>
      </c>
      <c r="B20" s="5">
        <v>1</v>
      </c>
      <c r="C20" s="10"/>
      <c r="D20" s="31" t="s">
        <v>228</v>
      </c>
      <c r="E20" s="65">
        <f>E21</f>
        <v>37915.6</v>
      </c>
      <c r="F20" s="65">
        <f>F21</f>
        <v>37155.2</v>
      </c>
      <c r="G20" s="65">
        <f>G21</f>
        <v>38675.700000000004</v>
      </c>
    </row>
    <row r="21" spans="1:7" ht="12.75">
      <c r="A21" s="56" t="s">
        <v>347</v>
      </c>
      <c r="B21" s="5">
        <v>1</v>
      </c>
      <c r="C21" s="33" t="s">
        <v>473</v>
      </c>
      <c r="D21" s="31" t="s">
        <v>112</v>
      </c>
      <c r="E21" s="65">
        <f>'№7'!D84</f>
        <v>37915.6</v>
      </c>
      <c r="F21" s="65">
        <f>'№7'!E84</f>
        <v>37155.2</v>
      </c>
      <c r="G21" s="65">
        <f>'№7'!F84</f>
        <v>38675.700000000004</v>
      </c>
    </row>
    <row r="22" spans="1:7" ht="33">
      <c r="A22" s="56" t="s">
        <v>347</v>
      </c>
      <c r="B22" s="42">
        <v>2</v>
      </c>
      <c r="C22" s="70"/>
      <c r="D22" s="31" t="s">
        <v>244</v>
      </c>
      <c r="E22" s="65">
        <f>E23</f>
        <v>7590</v>
      </c>
      <c r="F22" s="65">
        <f>F23</f>
        <v>0</v>
      </c>
      <c r="G22" s="65">
        <f>G23</f>
        <v>0</v>
      </c>
    </row>
    <row r="23" spans="1:7" ht="12.75">
      <c r="A23" s="56" t="s">
        <v>347</v>
      </c>
      <c r="B23" s="42">
        <v>2</v>
      </c>
      <c r="C23" s="33" t="s">
        <v>473</v>
      </c>
      <c r="D23" s="31" t="s">
        <v>112</v>
      </c>
      <c r="E23" s="65">
        <f>'№7'!D109</f>
        <v>7590</v>
      </c>
      <c r="F23" s="65">
        <f>'№7'!E109</f>
        <v>0</v>
      </c>
      <c r="G23" s="65">
        <f>'№7'!F109</f>
        <v>0</v>
      </c>
    </row>
    <row r="24" spans="1:7" s="49" customFormat="1" ht="49.5">
      <c r="A24" s="34" t="s">
        <v>348</v>
      </c>
      <c r="B24" s="34"/>
      <c r="C24" s="34"/>
      <c r="D24" s="35" t="s">
        <v>188</v>
      </c>
      <c r="E24" s="66">
        <f>E25+E27</f>
        <v>26106.1</v>
      </c>
      <c r="F24" s="66">
        <f>F25+F27</f>
        <v>22951.600000000006</v>
      </c>
      <c r="G24" s="66">
        <f>G25+G27</f>
        <v>22377.100000000002</v>
      </c>
    </row>
    <row r="25" spans="1:7" ht="33">
      <c r="A25" s="56" t="s">
        <v>348</v>
      </c>
      <c r="B25" s="42">
        <v>1</v>
      </c>
      <c r="C25" s="70"/>
      <c r="D25" s="31" t="s">
        <v>190</v>
      </c>
      <c r="E25" s="65">
        <f>E26</f>
        <v>23755.5</v>
      </c>
      <c r="F25" s="65">
        <f>F26</f>
        <v>20707.200000000004</v>
      </c>
      <c r="G25" s="65">
        <f>G26</f>
        <v>20160.600000000002</v>
      </c>
    </row>
    <row r="26" spans="1:7" ht="33">
      <c r="A26" s="56" t="s">
        <v>348</v>
      </c>
      <c r="B26" s="42">
        <v>1</v>
      </c>
      <c r="C26" s="70" t="s">
        <v>447</v>
      </c>
      <c r="D26" s="31" t="s">
        <v>453</v>
      </c>
      <c r="E26" s="65">
        <f>'№7'!D113</f>
        <v>23755.5</v>
      </c>
      <c r="F26" s="65">
        <f>'№7'!E113</f>
        <v>20707.200000000004</v>
      </c>
      <c r="G26" s="65">
        <f>'№7'!F113</f>
        <v>20160.600000000002</v>
      </c>
    </row>
    <row r="27" spans="1:7" ht="12.75">
      <c r="A27" s="56" t="s">
        <v>348</v>
      </c>
      <c r="B27" s="42">
        <v>9</v>
      </c>
      <c r="C27" s="70"/>
      <c r="D27" s="31" t="s">
        <v>423</v>
      </c>
      <c r="E27" s="65">
        <f>E28</f>
        <v>2350.6000000000004</v>
      </c>
      <c r="F27" s="65">
        <f>F28</f>
        <v>2244.4</v>
      </c>
      <c r="G27" s="65">
        <f>G28</f>
        <v>2216.5000000000005</v>
      </c>
    </row>
    <row r="28" spans="1:7" ht="33">
      <c r="A28" s="56" t="s">
        <v>348</v>
      </c>
      <c r="B28" s="42">
        <v>9</v>
      </c>
      <c r="C28" s="70" t="s">
        <v>447</v>
      </c>
      <c r="D28" s="31" t="s">
        <v>453</v>
      </c>
      <c r="E28" s="65">
        <f>'№7'!D122</f>
        <v>2350.6000000000004</v>
      </c>
      <c r="F28" s="65">
        <f>'№7'!E122</f>
        <v>2244.4</v>
      </c>
      <c r="G28" s="65">
        <f>'№7'!F122</f>
        <v>2216.5000000000005</v>
      </c>
    </row>
    <row r="29" spans="1:7" s="49" customFormat="1" ht="66">
      <c r="A29" s="34" t="s">
        <v>349</v>
      </c>
      <c r="B29" s="34"/>
      <c r="C29" s="34"/>
      <c r="D29" s="35" t="s">
        <v>219</v>
      </c>
      <c r="E29" s="66">
        <f>E30+E32+E34</f>
        <v>29874.5</v>
      </c>
      <c r="F29" s="66">
        <f>F30+F32+F34</f>
        <v>10973.3</v>
      </c>
      <c r="G29" s="66">
        <f>G30+G32+G34</f>
        <v>6079.2</v>
      </c>
    </row>
    <row r="30" spans="1:7" ht="49.5">
      <c r="A30" s="56" t="s">
        <v>349</v>
      </c>
      <c r="B30" s="42" t="s">
        <v>445</v>
      </c>
      <c r="C30" s="70"/>
      <c r="D30" s="31" t="s">
        <v>313</v>
      </c>
      <c r="E30" s="65">
        <f>E31</f>
        <v>18848.1</v>
      </c>
      <c r="F30" s="65">
        <f>F31</f>
        <v>4744.5</v>
      </c>
      <c r="G30" s="65">
        <f>G31</f>
        <v>0</v>
      </c>
    </row>
    <row r="31" spans="1:7" ht="12.75">
      <c r="A31" s="56" t="s">
        <v>349</v>
      </c>
      <c r="B31" s="42" t="s">
        <v>445</v>
      </c>
      <c r="C31" s="70" t="s">
        <v>473</v>
      </c>
      <c r="D31" s="31" t="s">
        <v>112</v>
      </c>
      <c r="E31" s="65">
        <f>'№7'!D126</f>
        <v>18848.1</v>
      </c>
      <c r="F31" s="65">
        <f>'№7'!E126</f>
        <v>4744.5</v>
      </c>
      <c r="G31" s="65">
        <f>'№7'!F126</f>
        <v>0</v>
      </c>
    </row>
    <row r="32" spans="1:7" ht="12.75">
      <c r="A32" s="56" t="s">
        <v>349</v>
      </c>
      <c r="B32" s="42" t="s">
        <v>92</v>
      </c>
      <c r="C32" s="70"/>
      <c r="D32" s="31" t="s">
        <v>308</v>
      </c>
      <c r="E32" s="65">
        <f>E33</f>
        <v>4604.9</v>
      </c>
      <c r="F32" s="65">
        <f>F33</f>
        <v>1947.8</v>
      </c>
      <c r="G32" s="65">
        <f>G33</f>
        <v>1798.2</v>
      </c>
    </row>
    <row r="33" spans="1:7" ht="33">
      <c r="A33" s="33" t="s">
        <v>349</v>
      </c>
      <c r="B33" s="10" t="s">
        <v>92</v>
      </c>
      <c r="C33" s="70" t="s">
        <v>447</v>
      </c>
      <c r="D33" s="31" t="s">
        <v>453</v>
      </c>
      <c r="E33" s="65">
        <f>'№7'!D133</f>
        <v>4604.9</v>
      </c>
      <c r="F33" s="65">
        <f>'№7'!E133</f>
        <v>1947.8</v>
      </c>
      <c r="G33" s="65">
        <f>'№7'!F133</f>
        <v>1798.2</v>
      </c>
    </row>
    <row r="34" spans="1:7" ht="33">
      <c r="A34" s="33" t="s">
        <v>349</v>
      </c>
      <c r="B34" s="10" t="s">
        <v>93</v>
      </c>
      <c r="C34" s="70"/>
      <c r="D34" s="31" t="s">
        <v>220</v>
      </c>
      <c r="E34" s="65">
        <f>E35</f>
        <v>6421.5</v>
      </c>
      <c r="F34" s="65">
        <f>F35</f>
        <v>4281</v>
      </c>
      <c r="G34" s="65">
        <f>G35</f>
        <v>4281</v>
      </c>
    </row>
    <row r="35" spans="1:7" ht="33">
      <c r="A35" s="33" t="s">
        <v>349</v>
      </c>
      <c r="B35" s="10" t="s">
        <v>93</v>
      </c>
      <c r="C35" s="70" t="s">
        <v>36</v>
      </c>
      <c r="D35" s="31" t="s">
        <v>432</v>
      </c>
      <c r="E35" s="65">
        <f>'№7'!D140</f>
        <v>6421.5</v>
      </c>
      <c r="F35" s="65">
        <f>'№7'!E140</f>
        <v>4281</v>
      </c>
      <c r="G35" s="65">
        <f>'№7'!F140</f>
        <v>4281</v>
      </c>
    </row>
    <row r="36" spans="1:7" s="49" customFormat="1" ht="49.5">
      <c r="A36" s="34" t="s">
        <v>204</v>
      </c>
      <c r="B36" s="34"/>
      <c r="C36" s="34"/>
      <c r="D36" s="35" t="s">
        <v>312</v>
      </c>
      <c r="E36" s="66">
        <f>E37+E39+E41</f>
        <v>20215.199999999997</v>
      </c>
      <c r="F36" s="66">
        <f>F37+F39+F41</f>
        <v>16203.1</v>
      </c>
      <c r="G36" s="66">
        <f>G37+G39+G41</f>
        <v>9863.3</v>
      </c>
    </row>
    <row r="37" spans="1:7" ht="40.9" customHeight="1">
      <c r="A37" s="33" t="s">
        <v>204</v>
      </c>
      <c r="B37" s="10" t="s">
        <v>92</v>
      </c>
      <c r="C37" s="72"/>
      <c r="D37" s="39" t="s">
        <v>318</v>
      </c>
      <c r="E37" s="65">
        <f>E38</f>
        <v>2710.8999999999996</v>
      </c>
      <c r="F37" s="65">
        <f>F38</f>
        <v>4638.4</v>
      </c>
      <c r="G37" s="65">
        <f>G38</f>
        <v>0</v>
      </c>
    </row>
    <row r="38" spans="1:7" ht="12.75">
      <c r="A38" s="33" t="s">
        <v>204</v>
      </c>
      <c r="B38" s="10" t="s">
        <v>92</v>
      </c>
      <c r="C38" s="20" t="s">
        <v>473</v>
      </c>
      <c r="D38" s="39" t="s">
        <v>112</v>
      </c>
      <c r="E38" s="65">
        <f>'№7'!D146</f>
        <v>2710.8999999999996</v>
      </c>
      <c r="F38" s="65">
        <f>'№7'!E146</f>
        <v>4638.4</v>
      </c>
      <c r="G38" s="65">
        <f>'№7'!F146</f>
        <v>0</v>
      </c>
    </row>
    <row r="39" spans="1:7" ht="33">
      <c r="A39" s="33" t="s">
        <v>204</v>
      </c>
      <c r="B39" s="10" t="s">
        <v>93</v>
      </c>
      <c r="C39" s="20"/>
      <c r="D39" s="39" t="s">
        <v>321</v>
      </c>
      <c r="E39" s="65">
        <f>E40</f>
        <v>3280.3</v>
      </c>
      <c r="F39" s="65">
        <f>F40</f>
        <v>0</v>
      </c>
      <c r="G39" s="65">
        <f>G40</f>
        <v>0</v>
      </c>
    </row>
    <row r="40" spans="1:7" ht="12.75">
      <c r="A40" s="33" t="s">
        <v>204</v>
      </c>
      <c r="B40" s="10" t="s">
        <v>93</v>
      </c>
      <c r="C40" s="20" t="s">
        <v>473</v>
      </c>
      <c r="D40" s="39" t="s">
        <v>112</v>
      </c>
      <c r="E40" s="65">
        <f>'№7'!D153</f>
        <v>3280.3</v>
      </c>
      <c r="F40" s="65">
        <f>'№7'!E153</f>
        <v>0</v>
      </c>
      <c r="G40" s="65">
        <f>'№7'!F153</f>
        <v>0</v>
      </c>
    </row>
    <row r="41" spans="1:7" ht="33">
      <c r="A41" s="33" t="s">
        <v>204</v>
      </c>
      <c r="B41" s="10" t="s">
        <v>94</v>
      </c>
      <c r="C41" s="72"/>
      <c r="D41" s="39" t="s">
        <v>324</v>
      </c>
      <c r="E41" s="65">
        <f>E42</f>
        <v>14223.999999999998</v>
      </c>
      <c r="F41" s="65">
        <f>F42</f>
        <v>11564.7</v>
      </c>
      <c r="G41" s="65">
        <f>G42</f>
        <v>9863.3</v>
      </c>
    </row>
    <row r="42" spans="1:7" ht="12.75">
      <c r="A42" s="33" t="s">
        <v>204</v>
      </c>
      <c r="B42" s="10" t="s">
        <v>94</v>
      </c>
      <c r="C42" s="20" t="s">
        <v>473</v>
      </c>
      <c r="D42" s="39" t="s">
        <v>112</v>
      </c>
      <c r="E42" s="65">
        <f>'№7'!D158</f>
        <v>14223.999999999998</v>
      </c>
      <c r="F42" s="65">
        <f>'№7'!E158</f>
        <v>11564.7</v>
      </c>
      <c r="G42" s="65">
        <f>'№7'!F158</f>
        <v>9863.3</v>
      </c>
    </row>
    <row r="43" spans="1:7" s="49" customFormat="1" ht="49.5">
      <c r="A43" s="34" t="s">
        <v>350</v>
      </c>
      <c r="B43" s="34"/>
      <c r="C43" s="34"/>
      <c r="D43" s="35" t="s">
        <v>285</v>
      </c>
      <c r="E43" s="66">
        <f aca="true" t="shared" si="0" ref="E43:G44">E44</f>
        <v>46190.3</v>
      </c>
      <c r="F43" s="66">
        <f t="shared" si="0"/>
        <v>7556.7</v>
      </c>
      <c r="G43" s="66">
        <f t="shared" si="0"/>
        <v>7941.9</v>
      </c>
    </row>
    <row r="44" spans="1:7" ht="33">
      <c r="A44" s="33" t="s">
        <v>350</v>
      </c>
      <c r="B44" s="10" t="s">
        <v>445</v>
      </c>
      <c r="C44" s="72"/>
      <c r="D44" s="39" t="s">
        <v>287</v>
      </c>
      <c r="E44" s="65">
        <f t="shared" si="0"/>
        <v>46190.3</v>
      </c>
      <c r="F44" s="65">
        <f t="shared" si="0"/>
        <v>7556.7</v>
      </c>
      <c r="G44" s="65">
        <f t="shared" si="0"/>
        <v>7941.9</v>
      </c>
    </row>
    <row r="45" spans="1:7" ht="12.75">
      <c r="A45" s="33" t="s">
        <v>350</v>
      </c>
      <c r="B45" s="10" t="s">
        <v>445</v>
      </c>
      <c r="C45" s="20" t="s">
        <v>473</v>
      </c>
      <c r="D45" s="39" t="s">
        <v>112</v>
      </c>
      <c r="E45" s="65">
        <f>'№7'!D176</f>
        <v>46190.3</v>
      </c>
      <c r="F45" s="65">
        <f>'№7'!E176</f>
        <v>7556.7</v>
      </c>
      <c r="G45" s="65">
        <f>'№7'!F176</f>
        <v>7941.9</v>
      </c>
    </row>
    <row r="46" spans="1:7" s="49" customFormat="1" ht="49.5">
      <c r="A46" s="34" t="s">
        <v>351</v>
      </c>
      <c r="B46" s="34"/>
      <c r="C46" s="34"/>
      <c r="D46" s="35" t="s">
        <v>291</v>
      </c>
      <c r="E46" s="66">
        <f>E47+E50</f>
        <v>297.6</v>
      </c>
      <c r="F46" s="66">
        <f>F47+F50</f>
        <v>198.10000000000002</v>
      </c>
      <c r="G46" s="66">
        <f>G47+G50</f>
        <v>171.7</v>
      </c>
    </row>
    <row r="47" spans="1:7" ht="33">
      <c r="A47" s="33" t="s">
        <v>351</v>
      </c>
      <c r="B47" s="10" t="s">
        <v>445</v>
      </c>
      <c r="C47" s="72"/>
      <c r="D47" s="39" t="s">
        <v>292</v>
      </c>
      <c r="E47" s="65">
        <f>E48+E49</f>
        <v>190</v>
      </c>
      <c r="F47" s="65">
        <f>F48+F49</f>
        <v>73.7</v>
      </c>
      <c r="G47" s="65">
        <f>G48+G49</f>
        <v>64</v>
      </c>
    </row>
    <row r="48" spans="1:7" ht="12.75">
      <c r="A48" s="33" t="s">
        <v>351</v>
      </c>
      <c r="B48" s="10" t="s">
        <v>445</v>
      </c>
      <c r="C48" s="72" t="s">
        <v>473</v>
      </c>
      <c r="D48" s="39" t="s">
        <v>112</v>
      </c>
      <c r="E48" s="65">
        <f>'№7'!D193+'№7'!D195</f>
        <v>150</v>
      </c>
      <c r="F48" s="65">
        <f>'№7'!E193+'№7'!E195</f>
        <v>20</v>
      </c>
      <c r="G48" s="65">
        <f>'№7'!F193+'№7'!F195</f>
        <v>17.5</v>
      </c>
    </row>
    <row r="49" spans="1:7" ht="33">
      <c r="A49" s="33" t="s">
        <v>351</v>
      </c>
      <c r="B49" s="10" t="s">
        <v>445</v>
      </c>
      <c r="C49" s="72" t="s">
        <v>447</v>
      </c>
      <c r="D49" s="39" t="s">
        <v>453</v>
      </c>
      <c r="E49" s="65">
        <f>'№7'!D198</f>
        <v>40</v>
      </c>
      <c r="F49" s="65">
        <f>'№7'!E198</f>
        <v>53.7</v>
      </c>
      <c r="G49" s="65">
        <f>'№7'!F198</f>
        <v>46.5</v>
      </c>
    </row>
    <row r="50" spans="1:7" ht="12.75">
      <c r="A50" s="33" t="s">
        <v>351</v>
      </c>
      <c r="B50" s="10" t="s">
        <v>92</v>
      </c>
      <c r="C50" s="72"/>
      <c r="D50" s="39" t="s">
        <v>299</v>
      </c>
      <c r="E50" s="65">
        <f>E51</f>
        <v>107.60000000000001</v>
      </c>
      <c r="F50" s="65">
        <f>F51</f>
        <v>124.4</v>
      </c>
      <c r="G50" s="65">
        <f>G51</f>
        <v>107.7</v>
      </c>
    </row>
    <row r="51" spans="1:7" ht="12.75">
      <c r="A51" s="33" t="s">
        <v>351</v>
      </c>
      <c r="B51" s="10" t="s">
        <v>92</v>
      </c>
      <c r="C51" s="72" t="s">
        <v>473</v>
      </c>
      <c r="D51" s="39" t="s">
        <v>112</v>
      </c>
      <c r="E51" s="65">
        <f>'№7'!D199</f>
        <v>107.60000000000001</v>
      </c>
      <c r="F51" s="65">
        <f>'№7'!E199</f>
        <v>124.4</v>
      </c>
      <c r="G51" s="65">
        <f>'№7'!F199</f>
        <v>107.7</v>
      </c>
    </row>
    <row r="52" spans="1:7" s="49" customFormat="1" ht="49.5">
      <c r="A52" s="34" t="s">
        <v>169</v>
      </c>
      <c r="B52" s="34"/>
      <c r="C52" s="34"/>
      <c r="D52" s="35" t="s">
        <v>388</v>
      </c>
      <c r="E52" s="66">
        <f>E53+E55+E57+E59+E61+E63+E65</f>
        <v>53876.4</v>
      </c>
      <c r="F52" s="66">
        <f>F53+F55+F57+F59+F61+F63+F65</f>
        <v>48701.200000000004</v>
      </c>
      <c r="G52" s="66">
        <f>G53+G55+G57+G59+G61+G63+G65</f>
        <v>47886.100000000006</v>
      </c>
    </row>
    <row r="53" spans="1:7" ht="49.5">
      <c r="A53" s="33" t="s">
        <v>169</v>
      </c>
      <c r="B53" s="10" t="s">
        <v>445</v>
      </c>
      <c r="C53" s="72"/>
      <c r="D53" s="39" t="s">
        <v>438</v>
      </c>
      <c r="E53" s="65">
        <f>E54</f>
        <v>1598.4</v>
      </c>
      <c r="F53" s="65">
        <f>F54</f>
        <v>180.6</v>
      </c>
      <c r="G53" s="65">
        <f>G54</f>
        <v>213</v>
      </c>
    </row>
    <row r="54" spans="1:7" ht="12.75">
      <c r="A54" s="33" t="s">
        <v>169</v>
      </c>
      <c r="B54" s="10" t="s">
        <v>445</v>
      </c>
      <c r="C54" s="72" t="s">
        <v>473</v>
      </c>
      <c r="D54" s="39" t="s">
        <v>112</v>
      </c>
      <c r="E54" s="65">
        <f>'№7'!D207</f>
        <v>1598.4</v>
      </c>
      <c r="F54" s="65">
        <f>'№7'!E207</f>
        <v>180.6</v>
      </c>
      <c r="G54" s="65">
        <f>'№7'!F207</f>
        <v>213</v>
      </c>
    </row>
    <row r="55" spans="1:7" ht="82.5">
      <c r="A55" s="33" t="s">
        <v>169</v>
      </c>
      <c r="B55" s="10">
        <v>2</v>
      </c>
      <c r="C55" s="72"/>
      <c r="D55" s="39" t="s">
        <v>271</v>
      </c>
      <c r="E55" s="65">
        <f>E56</f>
        <v>75</v>
      </c>
      <c r="F55" s="65">
        <f>F56</f>
        <v>50.3</v>
      </c>
      <c r="G55" s="65">
        <f>G56</f>
        <v>44</v>
      </c>
    </row>
    <row r="56" spans="1:7" ht="12.75">
      <c r="A56" s="33" t="s">
        <v>169</v>
      </c>
      <c r="B56" s="10">
        <v>2</v>
      </c>
      <c r="C56" s="72" t="s">
        <v>473</v>
      </c>
      <c r="D56" s="39" t="s">
        <v>112</v>
      </c>
      <c r="E56" s="65">
        <f>'№7'!D216</f>
        <v>75</v>
      </c>
      <c r="F56" s="65">
        <f>'№7'!E216</f>
        <v>50.3</v>
      </c>
      <c r="G56" s="65">
        <f>'№7'!F216</f>
        <v>44</v>
      </c>
    </row>
    <row r="57" spans="1:7" ht="33">
      <c r="A57" s="33" t="s">
        <v>169</v>
      </c>
      <c r="B57" s="10" t="s">
        <v>93</v>
      </c>
      <c r="C57" s="72"/>
      <c r="D57" s="39" t="s">
        <v>277</v>
      </c>
      <c r="E57" s="65">
        <f>E58</f>
        <v>180</v>
      </c>
      <c r="F57" s="65">
        <f>F58</f>
        <v>121</v>
      </c>
      <c r="G57" s="65">
        <f>G58</f>
        <v>105</v>
      </c>
    </row>
    <row r="58" spans="1:7" ht="12.75">
      <c r="A58" s="33" t="s">
        <v>169</v>
      </c>
      <c r="B58" s="10" t="s">
        <v>93</v>
      </c>
      <c r="C58" s="72" t="s">
        <v>473</v>
      </c>
      <c r="D58" s="39" t="s">
        <v>112</v>
      </c>
      <c r="E58" s="65">
        <f>'№7'!D221</f>
        <v>180</v>
      </c>
      <c r="F58" s="65">
        <f>'№7'!E221</f>
        <v>121</v>
      </c>
      <c r="G58" s="65">
        <f>'№7'!F221</f>
        <v>105</v>
      </c>
    </row>
    <row r="59" spans="1:7" ht="33">
      <c r="A59" s="33" t="s">
        <v>169</v>
      </c>
      <c r="B59" s="10" t="s">
        <v>94</v>
      </c>
      <c r="C59" s="72"/>
      <c r="D59" s="39" t="s">
        <v>281</v>
      </c>
      <c r="E59" s="65">
        <f>E60</f>
        <v>6647.1</v>
      </c>
      <c r="F59" s="65">
        <f>F60</f>
        <v>6201.4</v>
      </c>
      <c r="G59" s="65">
        <f>G60</f>
        <v>6083.9</v>
      </c>
    </row>
    <row r="60" spans="1:7" ht="12.75">
      <c r="A60" s="33" t="s">
        <v>169</v>
      </c>
      <c r="B60" s="10" t="s">
        <v>94</v>
      </c>
      <c r="C60" s="72" t="s">
        <v>473</v>
      </c>
      <c r="D60" s="39" t="s">
        <v>112</v>
      </c>
      <c r="E60" s="65">
        <f>'№7'!D224</f>
        <v>6647.1</v>
      </c>
      <c r="F60" s="65">
        <f>'№7'!E224</f>
        <v>6201.4</v>
      </c>
      <c r="G60" s="65">
        <f>'№7'!F224</f>
        <v>6083.9</v>
      </c>
    </row>
    <row r="61" spans="1:7" ht="49.5">
      <c r="A61" s="33" t="s">
        <v>169</v>
      </c>
      <c r="B61" s="10" t="s">
        <v>95</v>
      </c>
      <c r="C61" s="72"/>
      <c r="D61" s="39" t="s">
        <v>261</v>
      </c>
      <c r="E61" s="65">
        <f>E62</f>
        <v>2566.7</v>
      </c>
      <c r="F61" s="65">
        <f>F62</f>
        <v>1369</v>
      </c>
      <c r="G61" s="65">
        <f>G62</f>
        <v>1192.5</v>
      </c>
    </row>
    <row r="62" spans="1:7" ht="12.75">
      <c r="A62" s="33" t="s">
        <v>169</v>
      </c>
      <c r="B62" s="10" t="s">
        <v>95</v>
      </c>
      <c r="C62" s="72" t="s">
        <v>473</v>
      </c>
      <c r="D62" s="39" t="s">
        <v>112</v>
      </c>
      <c r="E62" s="65">
        <f>'№7'!D227</f>
        <v>2566.7</v>
      </c>
      <c r="F62" s="65">
        <f>'№7'!E227</f>
        <v>1369</v>
      </c>
      <c r="G62" s="65">
        <f>'№7'!F227</f>
        <v>1192.5</v>
      </c>
    </row>
    <row r="63" spans="1:7" ht="12.75">
      <c r="A63" s="33" t="s">
        <v>169</v>
      </c>
      <c r="B63" s="10" t="s">
        <v>96</v>
      </c>
      <c r="C63" s="72"/>
      <c r="D63" s="39" t="s">
        <v>248</v>
      </c>
      <c r="E63" s="65">
        <f>E64</f>
        <v>3140.4</v>
      </c>
      <c r="F63" s="65">
        <f>F64</f>
        <v>2845.1</v>
      </c>
      <c r="G63" s="65">
        <f>G64</f>
        <v>2767.1</v>
      </c>
    </row>
    <row r="64" spans="1:7" ht="12.75">
      <c r="A64" s="33" t="s">
        <v>169</v>
      </c>
      <c r="B64" s="10" t="s">
        <v>96</v>
      </c>
      <c r="C64" s="72" t="s">
        <v>473</v>
      </c>
      <c r="D64" s="39" t="s">
        <v>112</v>
      </c>
      <c r="E64" s="65">
        <f>'№7'!D240</f>
        <v>3140.4</v>
      </c>
      <c r="F64" s="65">
        <f>'№7'!E240</f>
        <v>2845.1</v>
      </c>
      <c r="G64" s="65">
        <f>'№7'!F240</f>
        <v>2767.1</v>
      </c>
    </row>
    <row r="65" spans="1:7" ht="12.75">
      <c r="A65" s="33" t="s">
        <v>169</v>
      </c>
      <c r="B65" s="10" t="s">
        <v>97</v>
      </c>
      <c r="C65" s="72"/>
      <c r="D65" s="39" t="s">
        <v>423</v>
      </c>
      <c r="E65" s="65">
        <f>E66</f>
        <v>39668.8</v>
      </c>
      <c r="F65" s="65">
        <f>F66</f>
        <v>37933.8</v>
      </c>
      <c r="G65" s="65">
        <f>G66</f>
        <v>37480.600000000006</v>
      </c>
    </row>
    <row r="66" spans="1:7" ht="12.75">
      <c r="A66" s="33" t="s">
        <v>169</v>
      </c>
      <c r="B66" s="10" t="s">
        <v>97</v>
      </c>
      <c r="C66" s="72" t="s">
        <v>473</v>
      </c>
      <c r="D66" s="39" t="s">
        <v>112</v>
      </c>
      <c r="E66" s="65">
        <f>'№7'!D253</f>
        <v>39668.8</v>
      </c>
      <c r="F66" s="65">
        <f>'№7'!E253</f>
        <v>37933.8</v>
      </c>
      <c r="G66" s="65">
        <f>'№7'!F253</f>
        <v>37480.600000000006</v>
      </c>
    </row>
    <row r="67" spans="1:7" s="49" customFormat="1" ht="49.5">
      <c r="A67" s="34" t="s">
        <v>352</v>
      </c>
      <c r="B67" s="34"/>
      <c r="C67" s="34"/>
      <c r="D67" s="35" t="s">
        <v>206</v>
      </c>
      <c r="E67" s="66">
        <f>E68+E70</f>
        <v>16776.8</v>
      </c>
      <c r="F67" s="66">
        <f>F68+F70</f>
        <v>7463</v>
      </c>
      <c r="G67" s="66">
        <f>G68+G70</f>
        <v>7133.7</v>
      </c>
    </row>
    <row r="68" spans="1:7" ht="33">
      <c r="A68" s="33" t="s">
        <v>352</v>
      </c>
      <c r="B68" s="10" t="s">
        <v>445</v>
      </c>
      <c r="C68" s="72"/>
      <c r="D68" s="39" t="s">
        <v>208</v>
      </c>
      <c r="E68" s="65">
        <f>E69</f>
        <v>11609.3</v>
      </c>
      <c r="F68" s="65">
        <f>F69</f>
        <v>2373</v>
      </c>
      <c r="G68" s="65">
        <f>G69</f>
        <v>2064.5</v>
      </c>
    </row>
    <row r="69" spans="1:7" ht="33">
      <c r="A69" s="33" t="s">
        <v>352</v>
      </c>
      <c r="B69" s="10" t="s">
        <v>445</v>
      </c>
      <c r="C69" s="72" t="s">
        <v>36</v>
      </c>
      <c r="D69" s="39" t="s">
        <v>432</v>
      </c>
      <c r="E69" s="65">
        <f>'№7'!D267</f>
        <v>11609.3</v>
      </c>
      <c r="F69" s="65">
        <f>'№7'!E267</f>
        <v>2373</v>
      </c>
      <c r="G69" s="65">
        <f>'№7'!F267</f>
        <v>2064.5</v>
      </c>
    </row>
    <row r="70" spans="1:7" ht="12.75">
      <c r="A70" s="33" t="s">
        <v>352</v>
      </c>
      <c r="B70" s="10" t="s">
        <v>97</v>
      </c>
      <c r="C70" s="72"/>
      <c r="D70" s="39" t="s">
        <v>423</v>
      </c>
      <c r="E70" s="65">
        <f>E71</f>
        <v>5167.5</v>
      </c>
      <c r="F70" s="65">
        <f>F71</f>
        <v>5090</v>
      </c>
      <c r="G70" s="65">
        <f>G71</f>
        <v>5069.2</v>
      </c>
    </row>
    <row r="71" spans="1:7" ht="33">
      <c r="A71" s="33" t="s">
        <v>352</v>
      </c>
      <c r="B71" s="10" t="s">
        <v>97</v>
      </c>
      <c r="C71" s="72" t="s">
        <v>36</v>
      </c>
      <c r="D71" s="39" t="s">
        <v>432</v>
      </c>
      <c r="E71" s="65">
        <f>'№7'!D278</f>
        <v>5167.5</v>
      </c>
      <c r="F71" s="65">
        <f>'№7'!E278</f>
        <v>5090</v>
      </c>
      <c r="G71" s="65">
        <f>'№7'!F278</f>
        <v>5069.2</v>
      </c>
    </row>
    <row r="72" spans="1:7" s="49" customFormat="1" ht="49.5">
      <c r="A72" s="34">
        <v>10</v>
      </c>
      <c r="B72" s="34"/>
      <c r="C72" s="34"/>
      <c r="D72" s="35" t="s">
        <v>442</v>
      </c>
      <c r="E72" s="66">
        <f>E73+E75+E79+E77</f>
        <v>13379.500000000002</v>
      </c>
      <c r="F72" s="66">
        <f>F73+F75+F79+F77</f>
        <v>12103.500000000002</v>
      </c>
      <c r="G72" s="66">
        <f>G73+G75+G79+G77</f>
        <v>11759.5</v>
      </c>
    </row>
    <row r="73" spans="1:7" ht="33">
      <c r="A73" s="33">
        <v>10</v>
      </c>
      <c r="B73" s="10" t="s">
        <v>445</v>
      </c>
      <c r="C73" s="72"/>
      <c r="D73" s="39" t="s">
        <v>353</v>
      </c>
      <c r="E73" s="65">
        <f>E74</f>
        <v>1712.7</v>
      </c>
      <c r="F73" s="65">
        <f>F74</f>
        <v>523.1</v>
      </c>
      <c r="G73" s="65">
        <f>G74</f>
        <v>523.1</v>
      </c>
    </row>
    <row r="74" spans="1:7" ht="33">
      <c r="A74" s="33" t="s">
        <v>98</v>
      </c>
      <c r="B74" s="10" t="s">
        <v>445</v>
      </c>
      <c r="C74" s="72" t="s">
        <v>38</v>
      </c>
      <c r="D74" s="39" t="s">
        <v>74</v>
      </c>
      <c r="E74" s="65">
        <f>'№7'!D282</f>
        <v>1712.7</v>
      </c>
      <c r="F74" s="65">
        <f>'№7'!E282</f>
        <v>523.1</v>
      </c>
      <c r="G74" s="65">
        <f>'№7'!F282</f>
        <v>523.1</v>
      </c>
    </row>
    <row r="75" spans="1:7" ht="33">
      <c r="A75" s="33">
        <v>10</v>
      </c>
      <c r="B75" s="10" t="s">
        <v>92</v>
      </c>
      <c r="C75" s="72"/>
      <c r="D75" s="39" t="s">
        <v>164</v>
      </c>
      <c r="E75" s="65">
        <f>E76</f>
        <v>2000</v>
      </c>
      <c r="F75" s="65">
        <f>F76</f>
        <v>2000</v>
      </c>
      <c r="G75" s="65">
        <f>G76</f>
        <v>2000</v>
      </c>
    </row>
    <row r="76" spans="1:7" ht="33">
      <c r="A76" s="33">
        <v>10</v>
      </c>
      <c r="B76" s="10" t="s">
        <v>92</v>
      </c>
      <c r="C76" s="72" t="s">
        <v>38</v>
      </c>
      <c r="D76" s="39" t="s">
        <v>74</v>
      </c>
      <c r="E76" s="65">
        <f>'№7'!D287</f>
        <v>2000</v>
      </c>
      <c r="F76" s="65">
        <f>'№7'!E287</f>
        <v>2000</v>
      </c>
      <c r="G76" s="65">
        <f>'№7'!F287</f>
        <v>2000</v>
      </c>
    </row>
    <row r="77" spans="1:7" ht="12.75">
      <c r="A77" s="33">
        <v>10</v>
      </c>
      <c r="B77" s="33" t="s">
        <v>93</v>
      </c>
      <c r="C77" s="33"/>
      <c r="D77" s="31" t="s">
        <v>158</v>
      </c>
      <c r="E77" s="65">
        <f>E78</f>
        <v>4.100000000000001</v>
      </c>
      <c r="F77" s="65">
        <f>F78</f>
        <v>36</v>
      </c>
      <c r="G77" s="65">
        <f>G78</f>
        <v>36</v>
      </c>
    </row>
    <row r="78" spans="1:7" ht="33">
      <c r="A78" s="33">
        <v>10</v>
      </c>
      <c r="B78" s="10" t="s">
        <v>93</v>
      </c>
      <c r="C78" s="72" t="s">
        <v>38</v>
      </c>
      <c r="D78" s="39" t="s">
        <v>74</v>
      </c>
      <c r="E78" s="65">
        <f>'№7'!D290</f>
        <v>4.100000000000001</v>
      </c>
      <c r="F78" s="65">
        <f>'№7'!E290</f>
        <v>36</v>
      </c>
      <c r="G78" s="65">
        <f>'№7'!F290</f>
        <v>36</v>
      </c>
    </row>
    <row r="79" spans="1:7" ht="12.75">
      <c r="A79" s="37">
        <v>10</v>
      </c>
      <c r="B79" s="10" t="s">
        <v>97</v>
      </c>
      <c r="C79" s="72"/>
      <c r="D79" s="39" t="s">
        <v>423</v>
      </c>
      <c r="E79" s="65">
        <f>E80</f>
        <v>9662.7</v>
      </c>
      <c r="F79" s="65">
        <f>F80</f>
        <v>9544.400000000001</v>
      </c>
      <c r="G79" s="65">
        <f>G80</f>
        <v>9200.4</v>
      </c>
    </row>
    <row r="80" spans="1:7" ht="33">
      <c r="A80" s="33">
        <v>10</v>
      </c>
      <c r="B80" s="10" t="s">
        <v>97</v>
      </c>
      <c r="C80" s="72" t="s">
        <v>38</v>
      </c>
      <c r="D80" s="39" t="s">
        <v>74</v>
      </c>
      <c r="E80" s="65">
        <f>'№7'!D293</f>
        <v>9662.7</v>
      </c>
      <c r="F80" s="65">
        <f>'№7'!E293</f>
        <v>9544.400000000001</v>
      </c>
      <c r="G80" s="65">
        <f>'№7'!F293</f>
        <v>9200.4</v>
      </c>
    </row>
    <row r="81" spans="1:7" s="49" customFormat="1" ht="33">
      <c r="A81" s="34">
        <v>99</v>
      </c>
      <c r="B81" s="34"/>
      <c r="C81" s="34"/>
      <c r="D81" s="35" t="s">
        <v>354</v>
      </c>
      <c r="E81" s="66">
        <f>E82+E84+E92+E86+E88</f>
        <v>7409.6</v>
      </c>
      <c r="F81" s="66">
        <f aca="true" t="shared" si="1" ref="F81:G81">F82+F84+F92+F86+F88</f>
        <v>5071.6</v>
      </c>
      <c r="G81" s="66">
        <f t="shared" si="1"/>
        <v>5004</v>
      </c>
    </row>
    <row r="82" spans="1:7" ht="33">
      <c r="A82" s="33">
        <v>99</v>
      </c>
      <c r="B82" s="10" t="s">
        <v>445</v>
      </c>
      <c r="C82" s="72"/>
      <c r="D82" s="39" t="s">
        <v>162</v>
      </c>
      <c r="E82" s="65">
        <f>E83</f>
        <v>870</v>
      </c>
      <c r="F82" s="65">
        <f>F83</f>
        <v>0</v>
      </c>
      <c r="G82" s="65">
        <f>G83</f>
        <v>0</v>
      </c>
    </row>
    <row r="83" spans="1:7" ht="12.75">
      <c r="A83" s="33" t="s">
        <v>355</v>
      </c>
      <c r="B83" s="10" t="s">
        <v>445</v>
      </c>
      <c r="C83" s="72" t="s">
        <v>473</v>
      </c>
      <c r="D83" s="39" t="s">
        <v>112</v>
      </c>
      <c r="E83" s="65">
        <f>'№7'!D297</f>
        <v>870</v>
      </c>
      <c r="F83" s="65">
        <f>'№7'!E297</f>
        <v>0</v>
      </c>
      <c r="G83" s="65">
        <f>'№7'!F297</f>
        <v>0</v>
      </c>
    </row>
    <row r="84" spans="1:7" ht="33">
      <c r="A84" s="33">
        <v>99</v>
      </c>
      <c r="B84" s="10" t="s">
        <v>92</v>
      </c>
      <c r="C84" s="72"/>
      <c r="D84" s="39" t="s">
        <v>161</v>
      </c>
      <c r="E84" s="65">
        <f>E85</f>
        <v>2000</v>
      </c>
      <c r="F84" s="65">
        <f>F85</f>
        <v>1000</v>
      </c>
      <c r="G84" s="65">
        <f>G85</f>
        <v>1000</v>
      </c>
    </row>
    <row r="85" spans="1:7" ht="33">
      <c r="A85" s="33">
        <v>99</v>
      </c>
      <c r="B85" s="10" t="s">
        <v>92</v>
      </c>
      <c r="C85" s="72" t="s">
        <v>38</v>
      </c>
      <c r="D85" s="39" t="s">
        <v>74</v>
      </c>
      <c r="E85" s="65">
        <f>'№7'!D300</f>
        <v>2000</v>
      </c>
      <c r="F85" s="65">
        <f>'№7'!E300</f>
        <v>1000</v>
      </c>
      <c r="G85" s="65">
        <f>'№7'!F300</f>
        <v>1000</v>
      </c>
    </row>
    <row r="86" spans="1:7" ht="12.75">
      <c r="A86" s="33" t="s">
        <v>355</v>
      </c>
      <c r="B86" s="10" t="s">
        <v>93</v>
      </c>
      <c r="C86" s="72"/>
      <c r="D86" s="39" t="s">
        <v>502</v>
      </c>
      <c r="E86" s="65">
        <f>E87</f>
        <v>24.3</v>
      </c>
      <c r="F86" s="65">
        <f>F87</f>
        <v>0</v>
      </c>
      <c r="G86" s="65">
        <f>G87</f>
        <v>0</v>
      </c>
    </row>
    <row r="87" spans="1:7" ht="33">
      <c r="A87" s="33">
        <v>99</v>
      </c>
      <c r="B87" s="10" t="s">
        <v>93</v>
      </c>
      <c r="C87" s="72" t="s">
        <v>38</v>
      </c>
      <c r="D87" s="39" t="s">
        <v>74</v>
      </c>
      <c r="E87" s="65">
        <f>'№7'!D305</f>
        <v>24.3</v>
      </c>
      <c r="F87" s="65">
        <f>'№7'!E305</f>
        <v>0</v>
      </c>
      <c r="G87" s="65">
        <f>'№7'!F305</f>
        <v>0</v>
      </c>
    </row>
    <row r="88" spans="1:7" ht="33">
      <c r="A88" s="33">
        <v>99</v>
      </c>
      <c r="B88" s="10" t="s">
        <v>530</v>
      </c>
      <c r="C88" s="72"/>
      <c r="D88" s="31" t="s">
        <v>529</v>
      </c>
      <c r="E88" s="123">
        <f>E89+E90+E91</f>
        <v>188.2</v>
      </c>
      <c r="F88" s="123">
        <f aca="true" t="shared" si="2" ref="F88:G88">F89+F90+F91</f>
        <v>0</v>
      </c>
      <c r="G88" s="123">
        <f t="shared" si="2"/>
        <v>0</v>
      </c>
    </row>
    <row r="89" spans="1:7" ht="12.75">
      <c r="A89" s="33">
        <v>99</v>
      </c>
      <c r="B89" s="10" t="s">
        <v>530</v>
      </c>
      <c r="C89" s="20" t="s">
        <v>473</v>
      </c>
      <c r="D89" s="39" t="s">
        <v>112</v>
      </c>
      <c r="E89" s="123">
        <f>'№7'!D308</f>
        <v>63.2</v>
      </c>
      <c r="F89" s="123">
        <f>'№7'!E308</f>
        <v>0</v>
      </c>
      <c r="G89" s="123">
        <f>'№7'!F308</f>
        <v>0</v>
      </c>
    </row>
    <row r="90" spans="1:7" ht="33">
      <c r="A90" s="33">
        <v>99</v>
      </c>
      <c r="B90" s="10" t="s">
        <v>530</v>
      </c>
      <c r="C90" s="10" t="s">
        <v>447</v>
      </c>
      <c r="D90" s="73" t="s">
        <v>453</v>
      </c>
      <c r="E90" s="123">
        <f>'№7'!D309</f>
        <v>50</v>
      </c>
      <c r="F90" s="123">
        <f>'№7'!E309</f>
        <v>0</v>
      </c>
      <c r="G90" s="123">
        <f>'№7'!F309</f>
        <v>0</v>
      </c>
    </row>
    <row r="91" spans="1:7" ht="33">
      <c r="A91" s="33">
        <v>99</v>
      </c>
      <c r="B91" s="10" t="s">
        <v>530</v>
      </c>
      <c r="C91" s="33" t="s">
        <v>457</v>
      </c>
      <c r="D91" s="31" t="s">
        <v>458</v>
      </c>
      <c r="E91" s="123">
        <f>'№7'!D310</f>
        <v>75</v>
      </c>
      <c r="F91" s="123">
        <f>'№7'!E310</f>
        <v>0</v>
      </c>
      <c r="G91" s="123">
        <f>'№7'!F310</f>
        <v>0</v>
      </c>
    </row>
    <row r="92" spans="1:7" ht="43.15" customHeight="1">
      <c r="A92" s="33">
        <v>99</v>
      </c>
      <c r="B92" s="10" t="s">
        <v>97</v>
      </c>
      <c r="C92" s="72"/>
      <c r="D92" s="39" t="s">
        <v>434</v>
      </c>
      <c r="E92" s="65">
        <f>E93</f>
        <v>4327.1</v>
      </c>
      <c r="F92" s="65">
        <f>F93</f>
        <v>4071.6</v>
      </c>
      <c r="G92" s="65">
        <f>G93</f>
        <v>4004</v>
      </c>
    </row>
    <row r="93" spans="1:7" ht="12.75">
      <c r="A93" s="33" t="s">
        <v>355</v>
      </c>
      <c r="B93" s="10" t="s">
        <v>97</v>
      </c>
      <c r="C93" s="72" t="s">
        <v>467</v>
      </c>
      <c r="D93" s="39" t="s">
        <v>431</v>
      </c>
      <c r="E93" s="65">
        <f>'№7'!D311</f>
        <v>4327.1</v>
      </c>
      <c r="F93" s="65">
        <f>'№7'!E311</f>
        <v>4071.6</v>
      </c>
      <c r="G93" s="65">
        <f>'№7'!F311</f>
        <v>4004</v>
      </c>
    </row>
  </sheetData>
  <mergeCells count="11">
    <mergeCell ref="E1:G1"/>
    <mergeCell ref="B2:G2"/>
    <mergeCell ref="A3:G3"/>
    <mergeCell ref="A5:G5"/>
    <mergeCell ref="F8:G8"/>
    <mergeCell ref="A7:A9"/>
    <mergeCell ref="B7:B9"/>
    <mergeCell ref="C7:C9"/>
    <mergeCell ref="D7:D9"/>
    <mergeCell ref="E7:G7"/>
    <mergeCell ref="E8:E9"/>
  </mergeCells>
  <printOptions/>
  <pageMargins left="0.5905511811023623" right="0.1968503937007874" top="0.15748031496062992" bottom="0.15748031496062992" header="0.31496062992125984" footer="0.31496062992125984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7"/>
  <sheetViews>
    <sheetView workbookViewId="0" topLeftCell="A1">
      <selection activeCell="J7" sqref="J7"/>
    </sheetView>
  </sheetViews>
  <sheetFormatPr defaultColWidth="9.125" defaultRowHeight="12.75"/>
  <cols>
    <col min="1" max="1" width="11.125" style="81" customWidth="1"/>
    <col min="2" max="2" width="7.00390625" style="57" customWidth="1"/>
    <col min="3" max="3" width="82.75390625" style="2" customWidth="1"/>
    <col min="4" max="4" width="11.125" style="61" customWidth="1"/>
    <col min="5" max="5" width="10.625" style="61" customWidth="1"/>
    <col min="6" max="6" width="11.625" style="61" customWidth="1"/>
    <col min="7" max="16384" width="9.125" style="2" customWidth="1"/>
  </cols>
  <sheetData>
    <row r="1" spans="4:6" ht="12.75">
      <c r="D1" s="237" t="s">
        <v>397</v>
      </c>
      <c r="E1" s="237"/>
      <c r="F1" s="237"/>
    </row>
    <row r="2" spans="2:6" ht="12.75">
      <c r="B2" s="238" t="s">
        <v>466</v>
      </c>
      <c r="C2" s="238"/>
      <c r="D2" s="238"/>
      <c r="E2" s="238"/>
      <c r="F2" s="238"/>
    </row>
    <row r="3" spans="1:6" ht="12.75">
      <c r="A3" s="239" t="s">
        <v>782</v>
      </c>
      <c r="B3" s="239"/>
      <c r="C3" s="239"/>
      <c r="D3" s="239"/>
      <c r="E3" s="239"/>
      <c r="F3" s="239"/>
    </row>
    <row r="4" spans="1:6" ht="12.75">
      <c r="A4" s="82"/>
      <c r="B4" s="58"/>
      <c r="C4" s="46"/>
      <c r="D4" s="62"/>
      <c r="E4" s="62"/>
      <c r="F4" s="62"/>
    </row>
    <row r="5" spans="1:6" s="47" customFormat="1" ht="53.25" customHeight="1">
      <c r="A5" s="236" t="s">
        <v>356</v>
      </c>
      <c r="B5" s="236"/>
      <c r="C5" s="236"/>
      <c r="D5" s="236"/>
      <c r="E5" s="236"/>
      <c r="F5" s="236"/>
    </row>
    <row r="6" spans="1:6" ht="12.75">
      <c r="A6" s="83"/>
      <c r="B6" s="59"/>
      <c r="C6" s="45"/>
      <c r="D6" s="63"/>
      <c r="E6" s="63"/>
      <c r="F6" s="63"/>
    </row>
    <row r="7" spans="1:6" ht="12.75">
      <c r="A7" s="245" t="s">
        <v>470</v>
      </c>
      <c r="B7" s="245" t="s">
        <v>469</v>
      </c>
      <c r="C7" s="207" t="s">
        <v>472</v>
      </c>
      <c r="D7" s="242" t="s">
        <v>64</v>
      </c>
      <c r="E7" s="244"/>
      <c r="F7" s="243"/>
    </row>
    <row r="8" spans="1:6" ht="12.75">
      <c r="A8" s="245"/>
      <c r="B8" s="245"/>
      <c r="C8" s="208"/>
      <c r="D8" s="240" t="s">
        <v>446</v>
      </c>
      <c r="E8" s="242" t="s">
        <v>115</v>
      </c>
      <c r="F8" s="243"/>
    </row>
    <row r="9" spans="1:6" ht="12.75">
      <c r="A9" s="245"/>
      <c r="B9" s="245"/>
      <c r="C9" s="209"/>
      <c r="D9" s="241"/>
      <c r="E9" s="65" t="s">
        <v>78</v>
      </c>
      <c r="F9" s="65" t="s">
        <v>114</v>
      </c>
    </row>
    <row r="10" spans="1:6" ht="12.75">
      <c r="A10" s="37">
        <v>1</v>
      </c>
      <c r="B10" s="38">
        <v>2</v>
      </c>
      <c r="C10" s="37">
        <v>3</v>
      </c>
      <c r="D10" s="67">
        <v>4</v>
      </c>
      <c r="E10" s="67">
        <v>5</v>
      </c>
      <c r="F10" s="67">
        <v>6</v>
      </c>
    </row>
    <row r="11" spans="1:6" s="49" customFormat="1" ht="12.75">
      <c r="A11" s="84"/>
      <c r="B11" s="60"/>
      <c r="C11" s="48" t="s">
        <v>421</v>
      </c>
      <c r="D11" s="66">
        <f>D12+D83+D112+D125+D145+D175+D191+D206+D266+D281+D296</f>
        <v>685519.6</v>
      </c>
      <c r="E11" s="66">
        <f>E12+E83+E112+E125+E145+E175+E191+E206+E266+E281+E296</f>
        <v>554267.7999999999</v>
      </c>
      <c r="F11" s="66">
        <f>F12+F83+F112+F125+F145+F175+F191+F206+F266+F281+F296</f>
        <v>537907.4000000001</v>
      </c>
    </row>
    <row r="12" spans="1:6" s="49" customFormat="1" ht="33">
      <c r="A12" s="34" t="s">
        <v>125</v>
      </c>
      <c r="B12" s="34"/>
      <c r="C12" s="35" t="s">
        <v>123</v>
      </c>
      <c r="D12" s="66">
        <f>D13+D59+D76</f>
        <v>425888</v>
      </c>
      <c r="E12" s="66">
        <f>E13+E59+E76</f>
        <v>385890.5</v>
      </c>
      <c r="F12" s="66">
        <f>F13+F59+F76</f>
        <v>381015.20000000007</v>
      </c>
    </row>
    <row r="13" spans="1:6" s="49" customFormat="1" ht="33">
      <c r="A13" s="34" t="s">
        <v>126</v>
      </c>
      <c r="B13" s="34"/>
      <c r="C13" s="35" t="s">
        <v>124</v>
      </c>
      <c r="D13" s="66">
        <f>D14+D16+D18+D20+D22+D24+D26+D28+D30+D32+D34+D36+D38+D44+D46+D49+D53+D55+D57+D42+D51+D40</f>
        <v>405339.4</v>
      </c>
      <c r="E13" s="66">
        <f aca="true" t="shared" si="0" ref="E13:F13">E14+E16+E18+E20+E22+E24+E26+E28+E30+E32+E34+E36+E38+E44+E46+E49+E53+E55+E57+E42+E51+E40</f>
        <v>366756.6</v>
      </c>
      <c r="F13" s="66">
        <f t="shared" si="0"/>
        <v>362254.4</v>
      </c>
    </row>
    <row r="14" spans="1:6" ht="66">
      <c r="A14" s="10" t="s">
        <v>386</v>
      </c>
      <c r="B14" s="10"/>
      <c r="C14" s="73" t="s">
        <v>151</v>
      </c>
      <c r="D14" s="65">
        <f>D15</f>
        <v>265.8</v>
      </c>
      <c r="E14" s="65">
        <f>E15</f>
        <v>265.8</v>
      </c>
      <c r="F14" s="65">
        <f>F15</f>
        <v>265.8</v>
      </c>
    </row>
    <row r="15" spans="1:6" ht="12.75">
      <c r="A15" s="10" t="s">
        <v>386</v>
      </c>
      <c r="B15" s="33" t="s">
        <v>457</v>
      </c>
      <c r="C15" s="31" t="s">
        <v>458</v>
      </c>
      <c r="D15" s="65">
        <f>'№4'!F459</f>
        <v>265.8</v>
      </c>
      <c r="E15" s="65">
        <f>'№4'!G459</f>
        <v>265.8</v>
      </c>
      <c r="F15" s="65">
        <f>'№4'!H459</f>
        <v>265.8</v>
      </c>
    </row>
    <row r="16" spans="1:6" ht="12.75">
      <c r="A16" s="56" t="s">
        <v>478</v>
      </c>
      <c r="B16" s="17"/>
      <c r="C16" s="73" t="s">
        <v>479</v>
      </c>
      <c r="D16" s="65">
        <f>D17</f>
        <v>157.5</v>
      </c>
      <c r="E16" s="65">
        <f>E17</f>
        <v>0</v>
      </c>
      <c r="F16" s="65">
        <f>F17</f>
        <v>0</v>
      </c>
    </row>
    <row r="17" spans="1:6" ht="12.75">
      <c r="A17" s="56" t="s">
        <v>478</v>
      </c>
      <c r="B17" s="33" t="s">
        <v>457</v>
      </c>
      <c r="C17" s="31" t="s">
        <v>458</v>
      </c>
      <c r="D17" s="65">
        <f>'№4'!F438</f>
        <v>157.5</v>
      </c>
      <c r="E17" s="65">
        <f>'№4'!G438</f>
        <v>0</v>
      </c>
      <c r="F17" s="65">
        <f>'№4'!H438</f>
        <v>0</v>
      </c>
    </row>
    <row r="18" spans="1:6" ht="33">
      <c r="A18" s="10" t="s">
        <v>127</v>
      </c>
      <c r="B18" s="10"/>
      <c r="C18" s="73" t="s">
        <v>128</v>
      </c>
      <c r="D18" s="65">
        <f>D19</f>
        <v>66957.8</v>
      </c>
      <c r="E18" s="65">
        <f>E19</f>
        <v>65973.1</v>
      </c>
      <c r="F18" s="65">
        <f>F19</f>
        <v>63435.9</v>
      </c>
    </row>
    <row r="19" spans="1:6" ht="12.75">
      <c r="A19" s="10" t="s">
        <v>127</v>
      </c>
      <c r="B19" s="10" t="s">
        <v>457</v>
      </c>
      <c r="C19" s="73" t="s">
        <v>458</v>
      </c>
      <c r="D19" s="65">
        <f>'№4'!F392</f>
        <v>66957.8</v>
      </c>
      <c r="E19" s="65">
        <f>'№4'!G392</f>
        <v>65973.1</v>
      </c>
      <c r="F19" s="65">
        <f>'№4'!H392</f>
        <v>63435.9</v>
      </c>
    </row>
    <row r="20" spans="1:6" ht="49.5">
      <c r="A20" s="10" t="s">
        <v>134</v>
      </c>
      <c r="B20" s="10"/>
      <c r="C20" s="73" t="s">
        <v>135</v>
      </c>
      <c r="D20" s="65">
        <f>D21</f>
        <v>35456.3</v>
      </c>
      <c r="E20" s="65">
        <f>E21</f>
        <v>25628.1</v>
      </c>
      <c r="F20" s="65">
        <f>F21</f>
        <v>23037</v>
      </c>
    </row>
    <row r="21" spans="1:6" ht="12.75">
      <c r="A21" s="10" t="s">
        <v>134</v>
      </c>
      <c r="B21" s="10" t="s">
        <v>457</v>
      </c>
      <c r="C21" s="73" t="s">
        <v>458</v>
      </c>
      <c r="D21" s="65">
        <f>'№4'!F413</f>
        <v>35456.3</v>
      </c>
      <c r="E21" s="65">
        <f>'№4'!G413</f>
        <v>25628.1</v>
      </c>
      <c r="F21" s="65">
        <f>'№4'!H413</f>
        <v>23037</v>
      </c>
    </row>
    <row r="22" spans="1:6" ht="33">
      <c r="A22" s="10" t="s">
        <v>136</v>
      </c>
      <c r="B22" s="10"/>
      <c r="C22" s="73" t="s">
        <v>137</v>
      </c>
      <c r="D22" s="65">
        <f>D23</f>
        <v>3681.8</v>
      </c>
      <c r="E22" s="65">
        <f>E23</f>
        <v>3526.3</v>
      </c>
      <c r="F22" s="65">
        <f>F23</f>
        <v>3779.1</v>
      </c>
    </row>
    <row r="23" spans="1:6" ht="12.75">
      <c r="A23" s="10" t="s">
        <v>136</v>
      </c>
      <c r="B23" s="10" t="s">
        <v>457</v>
      </c>
      <c r="C23" s="73" t="s">
        <v>458</v>
      </c>
      <c r="D23" s="65">
        <f>'№4'!F415</f>
        <v>3681.8</v>
      </c>
      <c r="E23" s="65">
        <f>'№4'!G415</f>
        <v>3526.3</v>
      </c>
      <c r="F23" s="65">
        <f>'№4'!H415</f>
        <v>3779.1</v>
      </c>
    </row>
    <row r="24" spans="1:6" ht="42.6" customHeight="1">
      <c r="A24" s="10" t="s">
        <v>138</v>
      </c>
      <c r="B24" s="10"/>
      <c r="C24" s="73" t="s">
        <v>139</v>
      </c>
      <c r="D24" s="65">
        <f>D25</f>
        <v>7686.6</v>
      </c>
      <c r="E24" s="65">
        <f>E25</f>
        <v>6294.8</v>
      </c>
      <c r="F24" s="65">
        <f>F25</f>
        <v>6668.1</v>
      </c>
    </row>
    <row r="25" spans="1:6" ht="19.15" customHeight="1">
      <c r="A25" s="10" t="s">
        <v>138</v>
      </c>
      <c r="B25" s="10" t="s">
        <v>457</v>
      </c>
      <c r="C25" s="73" t="s">
        <v>458</v>
      </c>
      <c r="D25" s="65">
        <f>'№4'!F416</f>
        <v>7686.6</v>
      </c>
      <c r="E25" s="65">
        <f>'№4'!G416</f>
        <v>6294.8</v>
      </c>
      <c r="F25" s="65">
        <f>'№4'!H416</f>
        <v>6668.1</v>
      </c>
    </row>
    <row r="26" spans="1:6" ht="33">
      <c r="A26" s="10" t="s">
        <v>380</v>
      </c>
      <c r="B26" s="10"/>
      <c r="C26" s="73" t="s">
        <v>132</v>
      </c>
      <c r="D26" s="65">
        <f>D27</f>
        <v>2100.9</v>
      </c>
      <c r="E26" s="65">
        <f>E27</f>
        <v>0</v>
      </c>
      <c r="F26" s="65">
        <f>F27</f>
        <v>0</v>
      </c>
    </row>
    <row r="27" spans="1:6" ht="12.75">
      <c r="A27" s="10" t="s">
        <v>380</v>
      </c>
      <c r="B27" s="10" t="s">
        <v>457</v>
      </c>
      <c r="C27" s="73" t="s">
        <v>458</v>
      </c>
      <c r="D27" s="65">
        <f>'№4'!F394</f>
        <v>2100.9</v>
      </c>
      <c r="E27" s="65">
        <f>'№4'!G394</f>
        <v>0</v>
      </c>
      <c r="F27" s="65">
        <f>'№4'!H394</f>
        <v>0</v>
      </c>
    </row>
    <row r="28" spans="1:6" ht="33">
      <c r="A28" s="10" t="s">
        <v>381</v>
      </c>
      <c r="B28" s="10"/>
      <c r="C28" s="73" t="s">
        <v>133</v>
      </c>
      <c r="D28" s="65">
        <f>D29</f>
        <v>235.8</v>
      </c>
      <c r="E28" s="65">
        <f>E29</f>
        <v>0</v>
      </c>
      <c r="F28" s="65">
        <f>F29</f>
        <v>0</v>
      </c>
    </row>
    <row r="29" spans="1:6" ht="12.75">
      <c r="A29" s="10" t="s">
        <v>381</v>
      </c>
      <c r="B29" s="10" t="s">
        <v>457</v>
      </c>
      <c r="C29" s="73" t="s">
        <v>458</v>
      </c>
      <c r="D29" s="65">
        <f>'№4'!F396</f>
        <v>235.8</v>
      </c>
      <c r="E29" s="65">
        <f>'№4'!G396</f>
        <v>0</v>
      </c>
      <c r="F29" s="65">
        <f>'№4'!H396</f>
        <v>0</v>
      </c>
    </row>
    <row r="30" spans="1:6" ht="33">
      <c r="A30" s="10" t="s">
        <v>382</v>
      </c>
      <c r="B30" s="10"/>
      <c r="C30" s="73" t="s">
        <v>142</v>
      </c>
      <c r="D30" s="65">
        <f>D31</f>
        <v>1037.1</v>
      </c>
      <c r="E30" s="65">
        <f>E31</f>
        <v>0</v>
      </c>
      <c r="F30" s="65">
        <f>F31</f>
        <v>0</v>
      </c>
    </row>
    <row r="31" spans="1:6" ht="12.75">
      <c r="A31" s="10" t="s">
        <v>382</v>
      </c>
      <c r="B31" s="10" t="s">
        <v>457</v>
      </c>
      <c r="C31" s="73" t="s">
        <v>458</v>
      </c>
      <c r="D31" s="65">
        <f>'№4'!F398</f>
        <v>1037.1</v>
      </c>
      <c r="E31" s="65">
        <f>'№4'!G398</f>
        <v>0</v>
      </c>
      <c r="F31" s="65">
        <f>'№4'!H398</f>
        <v>0</v>
      </c>
    </row>
    <row r="32" spans="1:6" ht="33">
      <c r="A32" s="10" t="s">
        <v>383</v>
      </c>
      <c r="B32" s="10"/>
      <c r="C32" s="73" t="s">
        <v>140</v>
      </c>
      <c r="D32" s="65">
        <f>D33</f>
        <v>4554</v>
      </c>
      <c r="E32" s="65">
        <f>E33</f>
        <v>0</v>
      </c>
      <c r="F32" s="65">
        <f>F33</f>
        <v>0</v>
      </c>
    </row>
    <row r="33" spans="1:6" ht="12.75">
      <c r="A33" s="10" t="s">
        <v>383</v>
      </c>
      <c r="B33" s="10" t="s">
        <v>457</v>
      </c>
      <c r="C33" s="73" t="s">
        <v>458</v>
      </c>
      <c r="D33" s="65">
        <f>'№4'!F418</f>
        <v>4554</v>
      </c>
      <c r="E33" s="65">
        <f>'№4'!G418</f>
        <v>0</v>
      </c>
      <c r="F33" s="65">
        <f>'№4'!H418</f>
        <v>0</v>
      </c>
    </row>
    <row r="34" spans="1:6" ht="33">
      <c r="A34" s="10" t="s">
        <v>384</v>
      </c>
      <c r="B34" s="10"/>
      <c r="C34" s="73" t="s">
        <v>141</v>
      </c>
      <c r="D34" s="65">
        <f>D35</f>
        <v>464.5</v>
      </c>
      <c r="E34" s="65">
        <f>E35</f>
        <v>0</v>
      </c>
      <c r="F34" s="65">
        <f>F35</f>
        <v>0</v>
      </c>
    </row>
    <row r="35" spans="1:6" ht="12.75">
      <c r="A35" s="10" t="s">
        <v>384</v>
      </c>
      <c r="B35" s="10" t="s">
        <v>457</v>
      </c>
      <c r="C35" s="73" t="s">
        <v>458</v>
      </c>
      <c r="D35" s="65">
        <f>'№4'!F420</f>
        <v>464.5</v>
      </c>
      <c r="E35" s="65">
        <f>'№4'!G420</f>
        <v>0</v>
      </c>
      <c r="F35" s="65">
        <f>'№4'!H420</f>
        <v>0</v>
      </c>
    </row>
    <row r="36" spans="1:6" ht="33">
      <c r="A36" s="10" t="s">
        <v>385</v>
      </c>
      <c r="B36" s="10"/>
      <c r="C36" s="73" t="s">
        <v>143</v>
      </c>
      <c r="D36" s="65">
        <f>D37</f>
        <v>5127.1</v>
      </c>
      <c r="E36" s="65">
        <f>E37</f>
        <v>0</v>
      </c>
      <c r="F36" s="65">
        <f>F37</f>
        <v>0</v>
      </c>
    </row>
    <row r="37" spans="1:6" ht="12.75">
      <c r="A37" s="10" t="s">
        <v>385</v>
      </c>
      <c r="B37" s="10" t="s">
        <v>457</v>
      </c>
      <c r="C37" s="73" t="s">
        <v>458</v>
      </c>
      <c r="D37" s="65">
        <f>'№4'!F422</f>
        <v>5127.1</v>
      </c>
      <c r="E37" s="65">
        <f>'№4'!G422</f>
        <v>0</v>
      </c>
      <c r="F37" s="65">
        <f>'№4'!H422</f>
        <v>0</v>
      </c>
    </row>
    <row r="38" spans="1:6" ht="33">
      <c r="A38" s="10" t="s">
        <v>144</v>
      </c>
      <c r="B38" s="10"/>
      <c r="C38" s="73" t="s">
        <v>145</v>
      </c>
      <c r="D38" s="65">
        <f>D39</f>
        <v>4852.7</v>
      </c>
      <c r="E38" s="65">
        <f>E39</f>
        <v>4852.7</v>
      </c>
      <c r="F38" s="65">
        <f>F39</f>
        <v>4852.7</v>
      </c>
    </row>
    <row r="39" spans="1:6" ht="12.75">
      <c r="A39" s="10" t="s">
        <v>144</v>
      </c>
      <c r="B39" s="10" t="s">
        <v>457</v>
      </c>
      <c r="C39" s="73" t="s">
        <v>458</v>
      </c>
      <c r="D39" s="65">
        <f>'№4'!F424</f>
        <v>4852.7</v>
      </c>
      <c r="E39" s="65">
        <f>'№4'!G424</f>
        <v>4852.7</v>
      </c>
      <c r="F39" s="65">
        <f>'№4'!H424</f>
        <v>4852.7</v>
      </c>
    </row>
    <row r="40" spans="1:6" ht="66">
      <c r="A40" s="10" t="s">
        <v>777</v>
      </c>
      <c r="B40" s="10"/>
      <c r="C40" s="11" t="s">
        <v>778</v>
      </c>
      <c r="D40" s="195">
        <f>D41</f>
        <v>194.5</v>
      </c>
      <c r="E40" s="195">
        <f aca="true" t="shared" si="1" ref="E40:F40">E41</f>
        <v>0</v>
      </c>
      <c r="F40" s="195">
        <f t="shared" si="1"/>
        <v>0</v>
      </c>
    </row>
    <row r="41" spans="1:6" ht="12.75">
      <c r="A41" s="10" t="s">
        <v>777</v>
      </c>
      <c r="B41" s="10" t="s">
        <v>457</v>
      </c>
      <c r="C41" s="73" t="s">
        <v>458</v>
      </c>
      <c r="D41" s="195">
        <f>'№4'!F401</f>
        <v>194.5</v>
      </c>
      <c r="E41" s="195">
        <f>'№4'!G401</f>
        <v>0</v>
      </c>
      <c r="F41" s="195">
        <f>'№4'!H401</f>
        <v>0</v>
      </c>
    </row>
    <row r="42" spans="1:6" ht="49.5">
      <c r="A42" s="10" t="s">
        <v>519</v>
      </c>
      <c r="B42" s="10"/>
      <c r="C42" s="11" t="s">
        <v>520</v>
      </c>
      <c r="D42" s="65">
        <f>D43</f>
        <v>4369.4</v>
      </c>
      <c r="E42" s="65">
        <f>E43</f>
        <v>0</v>
      </c>
      <c r="F42" s="65">
        <f>F43</f>
        <v>0</v>
      </c>
    </row>
    <row r="43" spans="1:6" ht="12.75">
      <c r="A43" s="10" t="s">
        <v>519</v>
      </c>
      <c r="B43" s="10" t="s">
        <v>457</v>
      </c>
      <c r="C43" s="73" t="s">
        <v>458</v>
      </c>
      <c r="D43" s="65">
        <f>'№4'!F403+'№4'!F427</f>
        <v>4369.4</v>
      </c>
      <c r="E43" s="65">
        <f>'№4'!G403</f>
        <v>0</v>
      </c>
      <c r="F43" s="65">
        <f>'№4'!H403</f>
        <v>0</v>
      </c>
    </row>
    <row r="44" spans="1:6" ht="49.5">
      <c r="A44" s="10" t="s">
        <v>490</v>
      </c>
      <c r="B44" s="38"/>
      <c r="C44" s="31" t="s">
        <v>491</v>
      </c>
      <c r="D44" s="65">
        <f>D45</f>
        <v>4234</v>
      </c>
      <c r="E44" s="65">
        <f>E45</f>
        <v>0</v>
      </c>
      <c r="F44" s="65">
        <f>F45</f>
        <v>0</v>
      </c>
    </row>
    <row r="45" spans="1:6" ht="12.75">
      <c r="A45" s="10" t="s">
        <v>490</v>
      </c>
      <c r="B45" s="10" t="s">
        <v>457</v>
      </c>
      <c r="C45" s="73" t="s">
        <v>458</v>
      </c>
      <c r="D45" s="65">
        <f>'№4'!F429</f>
        <v>4234</v>
      </c>
      <c r="E45" s="65">
        <f>'№4'!G429</f>
        <v>0</v>
      </c>
      <c r="F45" s="65">
        <f>'№4'!H429</f>
        <v>0</v>
      </c>
    </row>
    <row r="46" spans="1:6" ht="33">
      <c r="A46" s="10" t="s">
        <v>499</v>
      </c>
      <c r="B46" s="10"/>
      <c r="C46" s="11" t="s">
        <v>500</v>
      </c>
      <c r="D46" s="79">
        <f>D47+D48</f>
        <v>2890.8</v>
      </c>
      <c r="E46" s="79">
        <f>E47+E48</f>
        <v>0</v>
      </c>
      <c r="F46" s="79">
        <f>F47+F48</f>
        <v>0</v>
      </c>
    </row>
    <row r="47" spans="1:6" ht="12.75">
      <c r="A47" s="10" t="s">
        <v>499</v>
      </c>
      <c r="B47" s="10" t="s">
        <v>457</v>
      </c>
      <c r="C47" s="73" t="s">
        <v>458</v>
      </c>
      <c r="D47" s="79">
        <f>'№4'!F439</f>
        <v>2685.5</v>
      </c>
      <c r="E47" s="79">
        <f>'№4'!G439</f>
        <v>0</v>
      </c>
      <c r="F47" s="79">
        <f>'№4'!H439</f>
        <v>0</v>
      </c>
    </row>
    <row r="48" spans="1:6" ht="33">
      <c r="A48" s="10" t="s">
        <v>499</v>
      </c>
      <c r="B48" s="10" t="s">
        <v>447</v>
      </c>
      <c r="C48" s="73" t="s">
        <v>453</v>
      </c>
      <c r="D48" s="79">
        <f>'№4'!F334</f>
        <v>205.3</v>
      </c>
      <c r="E48" s="79">
        <f>'№4'!G334</f>
        <v>0</v>
      </c>
      <c r="F48" s="79">
        <f>'№4'!H334</f>
        <v>0</v>
      </c>
    </row>
    <row r="49" spans="1:6" ht="115.5">
      <c r="A49" s="10" t="s">
        <v>480</v>
      </c>
      <c r="B49" s="38"/>
      <c r="C49" s="73" t="s">
        <v>481</v>
      </c>
      <c r="D49" s="65">
        <f>D50</f>
        <v>114.69999999999999</v>
      </c>
      <c r="E49" s="65">
        <f>E50</f>
        <v>0</v>
      </c>
      <c r="F49" s="65">
        <f>F50</f>
        <v>0</v>
      </c>
    </row>
    <row r="50" spans="1:6" ht="12.75">
      <c r="A50" s="10" t="s">
        <v>480</v>
      </c>
      <c r="B50" s="10" t="s">
        <v>457</v>
      </c>
      <c r="C50" s="73" t="s">
        <v>458</v>
      </c>
      <c r="D50" s="65">
        <f>'№4'!F462</f>
        <v>114.69999999999999</v>
      </c>
      <c r="E50" s="65">
        <f>'№4'!G462</f>
        <v>0</v>
      </c>
      <c r="F50" s="65">
        <f>'№4'!H462</f>
        <v>0</v>
      </c>
    </row>
    <row r="51" spans="1:6" ht="49.5">
      <c r="A51" s="10" t="s">
        <v>521</v>
      </c>
      <c r="B51" s="10"/>
      <c r="C51" s="73" t="s">
        <v>522</v>
      </c>
      <c r="D51" s="65">
        <f>D52</f>
        <v>742.3</v>
      </c>
      <c r="E51" s="65">
        <f>E52</f>
        <v>0</v>
      </c>
      <c r="F51" s="65">
        <f>F52</f>
        <v>0</v>
      </c>
    </row>
    <row r="52" spans="1:6" ht="12.75">
      <c r="A52" s="10" t="s">
        <v>521</v>
      </c>
      <c r="B52" s="10" t="s">
        <v>457</v>
      </c>
      <c r="C52" s="73" t="s">
        <v>458</v>
      </c>
      <c r="D52" s="65">
        <f>'№4'!F431</f>
        <v>742.3</v>
      </c>
      <c r="E52" s="65">
        <f>'№4'!G431</f>
        <v>0</v>
      </c>
      <c r="F52" s="65">
        <f>'№4'!H431</f>
        <v>0</v>
      </c>
    </row>
    <row r="53" spans="1:6" ht="49.5">
      <c r="A53" s="10" t="s">
        <v>154</v>
      </c>
      <c r="B53" s="10"/>
      <c r="C53" s="73" t="s">
        <v>155</v>
      </c>
      <c r="D53" s="65">
        <f>D54</f>
        <v>5083.8</v>
      </c>
      <c r="E53" s="65">
        <f>E54</f>
        <v>5083.8</v>
      </c>
      <c r="F53" s="65">
        <f>F54</f>
        <v>5083.8</v>
      </c>
    </row>
    <row r="54" spans="1:6" ht="12.75">
      <c r="A54" s="10" t="s">
        <v>154</v>
      </c>
      <c r="B54" s="10" t="s">
        <v>457</v>
      </c>
      <c r="C54" s="73" t="s">
        <v>458</v>
      </c>
      <c r="D54" s="65">
        <f>'№4'!F466</f>
        <v>5083.8</v>
      </c>
      <c r="E54" s="65">
        <f>'№4'!G466</f>
        <v>5083.8</v>
      </c>
      <c r="F54" s="65">
        <f>'№4'!H466</f>
        <v>5083.8</v>
      </c>
    </row>
    <row r="55" spans="1:6" ht="49.5">
      <c r="A55" s="10" t="s">
        <v>129</v>
      </c>
      <c r="B55" s="10"/>
      <c r="C55" s="73" t="s">
        <v>130</v>
      </c>
      <c r="D55" s="65">
        <f>D56</f>
        <v>84922</v>
      </c>
      <c r="E55" s="65">
        <f>E56</f>
        <v>84922</v>
      </c>
      <c r="F55" s="65">
        <f>F56</f>
        <v>84922</v>
      </c>
    </row>
    <row r="56" spans="1:6" ht="12.75">
      <c r="A56" s="10" t="s">
        <v>129</v>
      </c>
      <c r="B56" s="10" t="s">
        <v>457</v>
      </c>
      <c r="C56" s="73" t="s">
        <v>458</v>
      </c>
      <c r="D56" s="65">
        <f>'№4'!F404</f>
        <v>84922</v>
      </c>
      <c r="E56" s="65">
        <f>'№4'!G404</f>
        <v>84922</v>
      </c>
      <c r="F56" s="65">
        <f>'№4'!H404</f>
        <v>84922</v>
      </c>
    </row>
    <row r="57" spans="1:6" ht="82.5">
      <c r="A57" s="10" t="s">
        <v>156</v>
      </c>
      <c r="B57" s="10"/>
      <c r="C57" s="73" t="s">
        <v>157</v>
      </c>
      <c r="D57" s="65">
        <f>D58</f>
        <v>170210</v>
      </c>
      <c r="E57" s="65">
        <f>E58</f>
        <v>170210</v>
      </c>
      <c r="F57" s="65">
        <f>F58</f>
        <v>170210</v>
      </c>
    </row>
    <row r="58" spans="1:6" ht="12.75">
      <c r="A58" s="10" t="s">
        <v>156</v>
      </c>
      <c r="B58" s="10" t="s">
        <v>457</v>
      </c>
      <c r="C58" s="73" t="s">
        <v>458</v>
      </c>
      <c r="D58" s="65">
        <f>'№4'!F432</f>
        <v>170210</v>
      </c>
      <c r="E58" s="65">
        <f>'№4'!G432</f>
        <v>170210</v>
      </c>
      <c r="F58" s="65">
        <f>'№4'!H432</f>
        <v>170210</v>
      </c>
    </row>
    <row r="59" spans="1:6" s="49" customFormat="1" ht="49.5">
      <c r="A59" s="34" t="s">
        <v>170</v>
      </c>
      <c r="B59" s="34"/>
      <c r="C59" s="35" t="s">
        <v>171</v>
      </c>
      <c r="D59" s="66">
        <f>D60+D62+D64+D66+D68+D70+D72+D74</f>
        <v>5103.6</v>
      </c>
      <c r="E59" s="66">
        <f>E60+E62+E64+E66+E68+E70+E72+E74</f>
        <v>4609.9</v>
      </c>
      <c r="F59" s="66">
        <f>F60+F62+F64+F66+F68+F70+F72+F74</f>
        <v>4479.900000000001</v>
      </c>
    </row>
    <row r="60" spans="1:6" ht="12.75">
      <c r="A60" s="10" t="s">
        <v>172</v>
      </c>
      <c r="B60" s="10"/>
      <c r="C60" s="73" t="s">
        <v>173</v>
      </c>
      <c r="D60" s="65">
        <f>D61</f>
        <v>39.6</v>
      </c>
      <c r="E60" s="65">
        <f>E61</f>
        <v>26.5</v>
      </c>
      <c r="F60" s="65">
        <f>F61</f>
        <v>25</v>
      </c>
    </row>
    <row r="61" spans="1:6" ht="33">
      <c r="A61" s="10" t="s">
        <v>172</v>
      </c>
      <c r="B61" s="10" t="s">
        <v>447</v>
      </c>
      <c r="C61" s="73" t="s">
        <v>453</v>
      </c>
      <c r="D61" s="65">
        <f>'№4'!F339</f>
        <v>39.6</v>
      </c>
      <c r="E61" s="65">
        <f>'№4'!G339</f>
        <v>26.5</v>
      </c>
      <c r="F61" s="65">
        <f>'№4'!H339</f>
        <v>25</v>
      </c>
    </row>
    <row r="62" spans="1:6" ht="33">
      <c r="A62" s="10" t="s">
        <v>174</v>
      </c>
      <c r="B62" s="10"/>
      <c r="C62" s="73" t="s">
        <v>175</v>
      </c>
      <c r="D62" s="65">
        <f>D63</f>
        <v>13</v>
      </c>
      <c r="E62" s="65">
        <f>E63</f>
        <v>0</v>
      </c>
      <c r="F62" s="65">
        <f>F63</f>
        <v>0</v>
      </c>
    </row>
    <row r="63" spans="1:6" ht="33">
      <c r="A63" s="10" t="s">
        <v>174</v>
      </c>
      <c r="B63" s="10" t="s">
        <v>447</v>
      </c>
      <c r="C63" s="73" t="s">
        <v>453</v>
      </c>
      <c r="D63" s="65">
        <f>'№4'!F340</f>
        <v>13</v>
      </c>
      <c r="E63" s="65">
        <f>'№4'!G340</f>
        <v>0</v>
      </c>
      <c r="F63" s="65">
        <f>'№4'!H340</f>
        <v>0</v>
      </c>
    </row>
    <row r="64" spans="1:6" ht="12.75">
      <c r="A64" s="10" t="s">
        <v>176</v>
      </c>
      <c r="B64" s="10"/>
      <c r="C64" s="73" t="s">
        <v>177</v>
      </c>
      <c r="D64" s="65">
        <f>D65</f>
        <v>62</v>
      </c>
      <c r="E64" s="65">
        <f>E65</f>
        <v>62</v>
      </c>
      <c r="F64" s="65">
        <f>F65</f>
        <v>62</v>
      </c>
    </row>
    <row r="65" spans="1:6" ht="33">
      <c r="A65" s="10" t="s">
        <v>176</v>
      </c>
      <c r="B65" s="10" t="s">
        <v>447</v>
      </c>
      <c r="C65" s="73" t="s">
        <v>453</v>
      </c>
      <c r="D65" s="65">
        <f>'№4'!F343</f>
        <v>62</v>
      </c>
      <c r="E65" s="65">
        <f>'№4'!G343</f>
        <v>62</v>
      </c>
      <c r="F65" s="65">
        <f>'№4'!H343</f>
        <v>62</v>
      </c>
    </row>
    <row r="66" spans="1:6" ht="12.75">
      <c r="A66" s="10" t="s">
        <v>183</v>
      </c>
      <c r="B66" s="10"/>
      <c r="C66" s="73" t="s">
        <v>178</v>
      </c>
      <c r="D66" s="65">
        <f>D67</f>
        <v>4508.1</v>
      </c>
      <c r="E66" s="65">
        <f>E67</f>
        <v>4210.9</v>
      </c>
      <c r="F66" s="65">
        <f>F67</f>
        <v>4132.7</v>
      </c>
    </row>
    <row r="67" spans="1:6" ht="33">
      <c r="A67" s="10" t="s">
        <v>183</v>
      </c>
      <c r="B67" s="10" t="s">
        <v>447</v>
      </c>
      <c r="C67" s="73" t="s">
        <v>453</v>
      </c>
      <c r="D67" s="65">
        <f>'№4'!F344</f>
        <v>4508.1</v>
      </c>
      <c r="E67" s="65">
        <f>'№4'!G344</f>
        <v>4210.9</v>
      </c>
      <c r="F67" s="65">
        <f>'№4'!H344</f>
        <v>4132.7</v>
      </c>
    </row>
    <row r="68" spans="1:6" ht="33">
      <c r="A68" s="10" t="s">
        <v>184</v>
      </c>
      <c r="B68" s="10"/>
      <c r="C68" s="73" t="s">
        <v>179</v>
      </c>
      <c r="D68" s="65">
        <f>D69</f>
        <v>230.9</v>
      </c>
      <c r="E68" s="65">
        <f>E69</f>
        <v>166</v>
      </c>
      <c r="F68" s="65">
        <f>F69</f>
        <v>134.6</v>
      </c>
    </row>
    <row r="69" spans="1:6" ht="33">
      <c r="A69" s="10" t="s">
        <v>184</v>
      </c>
      <c r="B69" s="10" t="s">
        <v>447</v>
      </c>
      <c r="C69" s="73" t="s">
        <v>453</v>
      </c>
      <c r="D69" s="65">
        <f>'№4'!F346</f>
        <v>230.9</v>
      </c>
      <c r="E69" s="65">
        <f>'№4'!G346</f>
        <v>166</v>
      </c>
      <c r="F69" s="65">
        <f>'№4'!H346</f>
        <v>134.6</v>
      </c>
    </row>
    <row r="70" spans="1:6" ht="12.75">
      <c r="A70" s="10" t="s">
        <v>185</v>
      </c>
      <c r="B70" s="10"/>
      <c r="C70" s="73" t="s">
        <v>180</v>
      </c>
      <c r="D70" s="65">
        <f>D71</f>
        <v>56</v>
      </c>
      <c r="E70" s="65">
        <f>E71</f>
        <v>37.5</v>
      </c>
      <c r="F70" s="65">
        <f>F71</f>
        <v>32.6</v>
      </c>
    </row>
    <row r="71" spans="1:6" ht="33">
      <c r="A71" s="10" t="s">
        <v>185</v>
      </c>
      <c r="B71" s="10" t="s">
        <v>447</v>
      </c>
      <c r="C71" s="73" t="s">
        <v>453</v>
      </c>
      <c r="D71" s="65">
        <f>'№4'!F348</f>
        <v>56</v>
      </c>
      <c r="E71" s="65">
        <f>'№4'!G348</f>
        <v>37.5</v>
      </c>
      <c r="F71" s="65">
        <f>'№4'!H348</f>
        <v>32.6</v>
      </c>
    </row>
    <row r="72" spans="1:6" ht="33">
      <c r="A72" s="10" t="s">
        <v>186</v>
      </c>
      <c r="B72" s="10"/>
      <c r="C72" s="73" t="s">
        <v>181</v>
      </c>
      <c r="D72" s="65">
        <f>D73</f>
        <v>35</v>
      </c>
      <c r="E72" s="65">
        <f>E73</f>
        <v>0</v>
      </c>
      <c r="F72" s="65">
        <f>F73</f>
        <v>0</v>
      </c>
    </row>
    <row r="73" spans="1:6" ht="33">
      <c r="A73" s="10" t="s">
        <v>186</v>
      </c>
      <c r="B73" s="10" t="s">
        <v>447</v>
      </c>
      <c r="C73" s="73" t="s">
        <v>453</v>
      </c>
      <c r="D73" s="65">
        <f>'№4'!F350</f>
        <v>35</v>
      </c>
      <c r="E73" s="65">
        <f>'№4'!G350</f>
        <v>0</v>
      </c>
      <c r="F73" s="65">
        <f>'№4'!H350</f>
        <v>0</v>
      </c>
    </row>
    <row r="74" spans="1:6" ht="49.5">
      <c r="A74" s="10" t="s">
        <v>187</v>
      </c>
      <c r="B74" s="10"/>
      <c r="C74" s="73" t="s">
        <v>182</v>
      </c>
      <c r="D74" s="65">
        <f>D75</f>
        <v>159</v>
      </c>
      <c r="E74" s="65">
        <f>E75</f>
        <v>107</v>
      </c>
      <c r="F74" s="65">
        <f>F75</f>
        <v>93</v>
      </c>
    </row>
    <row r="75" spans="1:6" ht="33">
      <c r="A75" s="10" t="s">
        <v>187</v>
      </c>
      <c r="B75" s="10" t="s">
        <v>447</v>
      </c>
      <c r="C75" s="73" t="s">
        <v>453</v>
      </c>
      <c r="D75" s="65">
        <f>'№4'!F352</f>
        <v>159</v>
      </c>
      <c r="E75" s="65">
        <f>'№4'!G352</f>
        <v>107</v>
      </c>
      <c r="F75" s="65">
        <f>'№4'!H352</f>
        <v>93</v>
      </c>
    </row>
    <row r="76" spans="1:6" s="49" customFormat="1" ht="12.75">
      <c r="A76" s="34" t="s">
        <v>146</v>
      </c>
      <c r="B76" s="60"/>
      <c r="C76" s="35" t="s">
        <v>423</v>
      </c>
      <c r="D76" s="66">
        <f>D77+D79+D81</f>
        <v>15445</v>
      </c>
      <c r="E76" s="66">
        <f>E77+E79+E81</f>
        <v>14524</v>
      </c>
      <c r="F76" s="66">
        <f>F77+F79+F81</f>
        <v>14280.9</v>
      </c>
    </row>
    <row r="77" spans="1:6" ht="49.5">
      <c r="A77" s="10" t="s">
        <v>147</v>
      </c>
      <c r="B77" s="10"/>
      <c r="C77" s="73" t="s">
        <v>88</v>
      </c>
      <c r="D77" s="65">
        <f>D78</f>
        <v>1975.7</v>
      </c>
      <c r="E77" s="65">
        <f>E78</f>
        <v>1954.2</v>
      </c>
      <c r="F77" s="65">
        <f>F78</f>
        <v>1948.3999999999999</v>
      </c>
    </row>
    <row r="78" spans="1:6" ht="12.75">
      <c r="A78" s="10" t="s">
        <v>147</v>
      </c>
      <c r="B78" s="10" t="s">
        <v>457</v>
      </c>
      <c r="C78" s="73" t="s">
        <v>458</v>
      </c>
      <c r="D78" s="65">
        <f>'№4'!F445</f>
        <v>1975.7</v>
      </c>
      <c r="E78" s="65">
        <f>'№4'!G445</f>
        <v>1954.2</v>
      </c>
      <c r="F78" s="65">
        <f>'№4'!H445</f>
        <v>1948.3999999999999</v>
      </c>
    </row>
    <row r="79" spans="1:6" ht="33">
      <c r="A79" s="10" t="s">
        <v>148</v>
      </c>
      <c r="B79" s="10"/>
      <c r="C79" s="31" t="s">
        <v>243</v>
      </c>
      <c r="D79" s="65">
        <f>D80</f>
        <v>8601.9</v>
      </c>
      <c r="E79" s="65">
        <f>E80</f>
        <v>7969.400000000001</v>
      </c>
      <c r="F79" s="65">
        <f>F80</f>
        <v>7802.5</v>
      </c>
    </row>
    <row r="80" spans="1:6" ht="12.75">
      <c r="A80" s="10" t="s">
        <v>148</v>
      </c>
      <c r="B80" s="10" t="s">
        <v>457</v>
      </c>
      <c r="C80" s="73" t="s">
        <v>458</v>
      </c>
      <c r="D80" s="65">
        <f>'№4'!F448</f>
        <v>8601.9</v>
      </c>
      <c r="E80" s="65">
        <f>'№4'!G448</f>
        <v>7969.400000000001</v>
      </c>
      <c r="F80" s="65">
        <f>'№4'!H448</f>
        <v>7802.5</v>
      </c>
    </row>
    <row r="81" spans="1:6" ht="33">
      <c r="A81" s="10" t="s">
        <v>150</v>
      </c>
      <c r="B81" s="10"/>
      <c r="C81" s="73" t="s">
        <v>149</v>
      </c>
      <c r="D81" s="65">
        <f>D82</f>
        <v>4867.4</v>
      </c>
      <c r="E81" s="65">
        <f>E82</f>
        <v>4600.4</v>
      </c>
      <c r="F81" s="65">
        <f>F82</f>
        <v>4530</v>
      </c>
    </row>
    <row r="82" spans="1:6" ht="12.75">
      <c r="A82" s="10" t="s">
        <v>150</v>
      </c>
      <c r="B82" s="10" t="s">
        <v>457</v>
      </c>
      <c r="C82" s="73" t="s">
        <v>458</v>
      </c>
      <c r="D82" s="65">
        <f>'№4'!F452</f>
        <v>4867.4</v>
      </c>
      <c r="E82" s="65">
        <f>'№4'!G452</f>
        <v>4600.4</v>
      </c>
      <c r="F82" s="65">
        <f>'№4'!H452</f>
        <v>4530</v>
      </c>
    </row>
    <row r="83" spans="1:6" s="49" customFormat="1" ht="33">
      <c r="A83" s="34" t="s">
        <v>225</v>
      </c>
      <c r="B83" s="34"/>
      <c r="C83" s="35" t="s">
        <v>226</v>
      </c>
      <c r="D83" s="66">
        <f>D84+D109</f>
        <v>45505.6</v>
      </c>
      <c r="E83" s="66">
        <f>E84+E109</f>
        <v>37155.2</v>
      </c>
      <c r="F83" s="66">
        <f>F84+F109</f>
        <v>38675.700000000004</v>
      </c>
    </row>
    <row r="84" spans="1:6" s="49" customFormat="1" ht="33">
      <c r="A84" s="77" t="s">
        <v>227</v>
      </c>
      <c r="B84" s="8"/>
      <c r="C84" s="35" t="s">
        <v>228</v>
      </c>
      <c r="D84" s="66">
        <f>D85+D87+D89+D91+D95+D97+D99+D101+D93+D103+D105+D107</f>
        <v>37915.6</v>
      </c>
      <c r="E84" s="66">
        <f aca="true" t="shared" si="2" ref="E84:F84">E85+E87+E89+E91+E95+E97+E99+E101+E93+E103+E105+E107</f>
        <v>37155.2</v>
      </c>
      <c r="F84" s="66">
        <f t="shared" si="2"/>
        <v>38675.700000000004</v>
      </c>
    </row>
    <row r="85" spans="1:6" ht="12.75">
      <c r="A85" s="10" t="s">
        <v>232</v>
      </c>
      <c r="B85" s="10"/>
      <c r="C85" s="73" t="s">
        <v>229</v>
      </c>
      <c r="D85" s="65">
        <f>D86</f>
        <v>9</v>
      </c>
      <c r="E85" s="65">
        <f>E86</f>
        <v>136</v>
      </c>
      <c r="F85" s="65">
        <f>F86</f>
        <v>119</v>
      </c>
    </row>
    <row r="86" spans="1:6" ht="12.75">
      <c r="A86" s="10" t="s">
        <v>232</v>
      </c>
      <c r="B86" s="10" t="s">
        <v>473</v>
      </c>
      <c r="C86" s="73" t="s">
        <v>112</v>
      </c>
      <c r="D86" s="65">
        <f>'№4'!F169</f>
        <v>9</v>
      </c>
      <c r="E86" s="65">
        <f>'№4'!G169</f>
        <v>136</v>
      </c>
      <c r="F86" s="65">
        <f>'№4'!H169</f>
        <v>119</v>
      </c>
    </row>
    <row r="87" spans="1:6" ht="12.75">
      <c r="A87" s="10" t="s">
        <v>233</v>
      </c>
      <c r="B87" s="10"/>
      <c r="C87" s="73" t="s">
        <v>230</v>
      </c>
      <c r="D87" s="65">
        <f>D88</f>
        <v>45</v>
      </c>
      <c r="E87" s="65">
        <f>E88</f>
        <v>30</v>
      </c>
      <c r="F87" s="65">
        <f>F88</f>
        <v>26</v>
      </c>
    </row>
    <row r="88" spans="1:6" ht="12.75">
      <c r="A88" s="10" t="s">
        <v>233</v>
      </c>
      <c r="B88" s="10" t="s">
        <v>473</v>
      </c>
      <c r="C88" s="73" t="s">
        <v>112</v>
      </c>
      <c r="D88" s="65">
        <f>'№4'!F171</f>
        <v>45</v>
      </c>
      <c r="E88" s="65">
        <f>'№4'!G171</f>
        <v>30</v>
      </c>
      <c r="F88" s="65">
        <f>'№4'!H171</f>
        <v>26</v>
      </c>
    </row>
    <row r="89" spans="1:6" ht="33">
      <c r="A89" s="10" t="s">
        <v>234</v>
      </c>
      <c r="B89" s="10"/>
      <c r="C89" s="73" t="s">
        <v>231</v>
      </c>
      <c r="D89" s="65">
        <f>D90</f>
        <v>189.3</v>
      </c>
      <c r="E89" s="65">
        <f>E90</f>
        <v>127</v>
      </c>
      <c r="F89" s="65">
        <f>F90</f>
        <v>110.7</v>
      </c>
    </row>
    <row r="90" spans="1:6" ht="12.75">
      <c r="A90" s="10" t="s">
        <v>234</v>
      </c>
      <c r="B90" s="10" t="s">
        <v>473</v>
      </c>
      <c r="C90" s="73" t="s">
        <v>112</v>
      </c>
      <c r="D90" s="65">
        <f>'№4'!F173</f>
        <v>189.3</v>
      </c>
      <c r="E90" s="65">
        <f>'№4'!G173</f>
        <v>127</v>
      </c>
      <c r="F90" s="65">
        <f>'№4'!H173</f>
        <v>110.7</v>
      </c>
    </row>
    <row r="91" spans="1:6" ht="33">
      <c r="A91" s="10" t="s">
        <v>235</v>
      </c>
      <c r="B91" s="10"/>
      <c r="C91" s="73" t="s">
        <v>236</v>
      </c>
      <c r="D91" s="65">
        <f>D92</f>
        <v>280</v>
      </c>
      <c r="E91" s="65">
        <f>E92</f>
        <v>188</v>
      </c>
      <c r="F91" s="65">
        <f>F92</f>
        <v>150</v>
      </c>
    </row>
    <row r="92" spans="1:6" ht="12.75">
      <c r="A92" s="10" t="s">
        <v>235</v>
      </c>
      <c r="B92" s="10" t="s">
        <v>473</v>
      </c>
      <c r="C92" s="73" t="s">
        <v>112</v>
      </c>
      <c r="D92" s="65">
        <f>'№4'!F175</f>
        <v>280</v>
      </c>
      <c r="E92" s="65">
        <f>'№4'!G175</f>
        <v>188</v>
      </c>
      <c r="F92" s="65">
        <f>'№4'!H175</f>
        <v>150</v>
      </c>
    </row>
    <row r="93" spans="1:6" ht="12.75">
      <c r="A93" s="10" t="s">
        <v>406</v>
      </c>
      <c r="B93" s="10"/>
      <c r="C93" s="73" t="s">
        <v>407</v>
      </c>
      <c r="D93" s="65">
        <f>D94</f>
        <v>195</v>
      </c>
      <c r="E93" s="65">
        <f>E94</f>
        <v>0</v>
      </c>
      <c r="F93" s="65">
        <f>F94</f>
        <v>0</v>
      </c>
    </row>
    <row r="94" spans="1:6" ht="12.75">
      <c r="A94" s="10" t="s">
        <v>406</v>
      </c>
      <c r="B94" s="10" t="s">
        <v>473</v>
      </c>
      <c r="C94" s="73" t="s">
        <v>112</v>
      </c>
      <c r="D94" s="65">
        <f>'№4'!F178</f>
        <v>195</v>
      </c>
      <c r="E94" s="65">
        <f>'№4'!G178</f>
        <v>0</v>
      </c>
      <c r="F94" s="65">
        <f>'№4'!H178</f>
        <v>0</v>
      </c>
    </row>
    <row r="95" spans="1:6" ht="33">
      <c r="A95" s="10" t="s">
        <v>238</v>
      </c>
      <c r="B95" s="10"/>
      <c r="C95" s="73" t="s">
        <v>237</v>
      </c>
      <c r="D95" s="65">
        <f>D96</f>
        <v>12552</v>
      </c>
      <c r="E95" s="65">
        <f>E96</f>
        <v>12068.4</v>
      </c>
      <c r="F95" s="65">
        <f>F96</f>
        <v>12387.6</v>
      </c>
    </row>
    <row r="96" spans="1:6" ht="12.75">
      <c r="A96" s="10" t="s">
        <v>238</v>
      </c>
      <c r="B96" s="10" t="s">
        <v>473</v>
      </c>
      <c r="C96" s="73" t="s">
        <v>112</v>
      </c>
      <c r="D96" s="65">
        <f>'№4'!F179</f>
        <v>12552</v>
      </c>
      <c r="E96" s="65">
        <f>'№4'!G179</f>
        <v>12068.4</v>
      </c>
      <c r="F96" s="65">
        <f>'№4'!H179</f>
        <v>12387.6</v>
      </c>
    </row>
    <row r="97" spans="1:6" ht="12.75">
      <c r="A97" s="10" t="s">
        <v>341</v>
      </c>
      <c r="B97" s="10"/>
      <c r="C97" s="73" t="s">
        <v>342</v>
      </c>
      <c r="D97" s="65">
        <f>D98</f>
        <v>15249.6</v>
      </c>
      <c r="E97" s="65">
        <f>E98</f>
        <v>15848.4</v>
      </c>
      <c r="F97" s="65">
        <f>F98</f>
        <v>16732.9</v>
      </c>
    </row>
    <row r="98" spans="1:6" ht="12.75">
      <c r="A98" s="10" t="s">
        <v>341</v>
      </c>
      <c r="B98" s="10" t="s">
        <v>473</v>
      </c>
      <c r="C98" s="73" t="s">
        <v>112</v>
      </c>
      <c r="D98" s="65">
        <f>'№4'!F164</f>
        <v>15249.6</v>
      </c>
      <c r="E98" s="65">
        <f>'№4'!G164</f>
        <v>15848.4</v>
      </c>
      <c r="F98" s="65">
        <f>'№4'!H164</f>
        <v>16732.9</v>
      </c>
    </row>
    <row r="99" spans="1:6" ht="49.5">
      <c r="A99" s="10" t="s">
        <v>240</v>
      </c>
      <c r="B99" s="10"/>
      <c r="C99" s="73" t="s">
        <v>239</v>
      </c>
      <c r="D99" s="65">
        <f>D100</f>
        <v>53</v>
      </c>
      <c r="E99" s="65">
        <f>E100</f>
        <v>36</v>
      </c>
      <c r="F99" s="65">
        <f>F100</f>
        <v>31</v>
      </c>
    </row>
    <row r="100" spans="1:6" ht="12.75">
      <c r="A100" s="10" t="s">
        <v>240</v>
      </c>
      <c r="B100" s="10" t="s">
        <v>473</v>
      </c>
      <c r="C100" s="73" t="s">
        <v>112</v>
      </c>
      <c r="D100" s="65">
        <f>'№4'!F181</f>
        <v>53</v>
      </c>
      <c r="E100" s="65">
        <f>'№4'!G181</f>
        <v>36</v>
      </c>
      <c r="F100" s="65">
        <f>'№4'!H181</f>
        <v>31</v>
      </c>
    </row>
    <row r="101" spans="1:6" ht="12.75">
      <c r="A101" s="10" t="s">
        <v>241</v>
      </c>
      <c r="B101" s="10"/>
      <c r="C101" s="73" t="s">
        <v>242</v>
      </c>
      <c r="D101" s="65">
        <f>D102</f>
        <v>8710.5</v>
      </c>
      <c r="E101" s="65">
        <f>E102</f>
        <v>8721.4</v>
      </c>
      <c r="F101" s="65">
        <f>F102</f>
        <v>9118.500000000002</v>
      </c>
    </row>
    <row r="102" spans="1:6" ht="12.75">
      <c r="A102" s="10" t="s">
        <v>241</v>
      </c>
      <c r="B102" s="10" t="s">
        <v>473</v>
      </c>
      <c r="C102" s="73" t="s">
        <v>112</v>
      </c>
      <c r="D102" s="65">
        <f>'№4'!F183</f>
        <v>8710.5</v>
      </c>
      <c r="E102" s="65">
        <f>'№4'!G183</f>
        <v>8721.4</v>
      </c>
      <c r="F102" s="65">
        <f>'№4'!H183</f>
        <v>9118.500000000002</v>
      </c>
    </row>
    <row r="103" spans="1:6" ht="33">
      <c r="A103" s="10" t="s">
        <v>523</v>
      </c>
      <c r="B103" s="10"/>
      <c r="C103" s="11" t="s">
        <v>526</v>
      </c>
      <c r="D103" s="65">
        <f>D104</f>
        <v>420</v>
      </c>
      <c r="E103" s="65">
        <f>E104</f>
        <v>0</v>
      </c>
      <c r="F103" s="65">
        <f>F104</f>
        <v>0</v>
      </c>
    </row>
    <row r="104" spans="1:6" ht="12.75">
      <c r="A104" s="10" t="s">
        <v>523</v>
      </c>
      <c r="B104" s="10" t="s">
        <v>473</v>
      </c>
      <c r="C104" s="73" t="s">
        <v>112</v>
      </c>
      <c r="D104" s="65">
        <f>'№4'!F188</f>
        <v>420</v>
      </c>
      <c r="E104" s="65">
        <f>'№4'!G188</f>
        <v>0</v>
      </c>
      <c r="F104" s="65">
        <f>'№4'!H188</f>
        <v>0</v>
      </c>
    </row>
    <row r="105" spans="1:6" ht="33">
      <c r="A105" s="10" t="s">
        <v>531</v>
      </c>
      <c r="B105" s="10"/>
      <c r="C105" s="11" t="s">
        <v>532</v>
      </c>
      <c r="D105" s="136">
        <f>D106</f>
        <v>45.1</v>
      </c>
      <c r="E105" s="137">
        <f aca="true" t="shared" si="3" ref="E105:F105">E106</f>
        <v>0</v>
      </c>
      <c r="F105" s="137">
        <f t="shared" si="3"/>
        <v>0</v>
      </c>
    </row>
    <row r="106" spans="1:6" ht="12.75">
      <c r="A106" s="10" t="s">
        <v>531</v>
      </c>
      <c r="B106" s="10" t="s">
        <v>473</v>
      </c>
      <c r="C106" s="73" t="s">
        <v>112</v>
      </c>
      <c r="D106" s="136">
        <f>'№4'!F190</f>
        <v>45.1</v>
      </c>
      <c r="E106" s="137">
        <f>'№4'!G190</f>
        <v>0</v>
      </c>
      <c r="F106" s="137">
        <f>'№4'!H190</f>
        <v>0</v>
      </c>
    </row>
    <row r="107" spans="1:6" ht="33">
      <c r="A107" s="10" t="s">
        <v>764</v>
      </c>
      <c r="B107" s="10"/>
      <c r="C107" s="11" t="s">
        <v>766</v>
      </c>
      <c r="D107" s="187">
        <f>D108</f>
        <v>167.1</v>
      </c>
      <c r="E107" s="187">
        <f aca="true" t="shared" si="4" ref="E107:F107">E108</f>
        <v>0</v>
      </c>
      <c r="F107" s="187">
        <f t="shared" si="4"/>
        <v>0</v>
      </c>
    </row>
    <row r="108" spans="1:6" ht="12.75">
      <c r="A108" s="10" t="s">
        <v>764</v>
      </c>
      <c r="B108" s="10" t="s">
        <v>473</v>
      </c>
      <c r="C108" s="73" t="s">
        <v>112</v>
      </c>
      <c r="D108" s="187">
        <f>'№4'!F192</f>
        <v>167.1</v>
      </c>
      <c r="E108" s="187">
        <f>'№4'!G192</f>
        <v>0</v>
      </c>
      <c r="F108" s="187">
        <f>'№4'!H192</f>
        <v>0</v>
      </c>
    </row>
    <row r="109" spans="1:6" s="49" customFormat="1" ht="33">
      <c r="A109" s="77" t="s">
        <v>245</v>
      </c>
      <c r="B109" s="8"/>
      <c r="C109" s="35" t="s">
        <v>244</v>
      </c>
      <c r="D109" s="66">
        <f aca="true" t="shared" si="5" ref="D109:F110">D110</f>
        <v>7590</v>
      </c>
      <c r="E109" s="66">
        <f t="shared" si="5"/>
        <v>0</v>
      </c>
      <c r="F109" s="66">
        <f t="shared" si="5"/>
        <v>0</v>
      </c>
    </row>
    <row r="110" spans="1:6" ht="12.75">
      <c r="A110" s="10" t="s">
        <v>111</v>
      </c>
      <c r="B110" s="10"/>
      <c r="C110" s="11" t="s">
        <v>377</v>
      </c>
      <c r="D110" s="65">
        <f t="shared" si="5"/>
        <v>7590</v>
      </c>
      <c r="E110" s="65">
        <f t="shared" si="5"/>
        <v>0</v>
      </c>
      <c r="F110" s="65">
        <f t="shared" si="5"/>
        <v>0</v>
      </c>
    </row>
    <row r="111" spans="1:6" ht="12.75">
      <c r="A111" s="10" t="s">
        <v>111</v>
      </c>
      <c r="B111" s="10" t="s">
        <v>473</v>
      </c>
      <c r="C111" s="73" t="s">
        <v>112</v>
      </c>
      <c r="D111" s="65">
        <f>'№4'!F194</f>
        <v>7590</v>
      </c>
      <c r="E111" s="65">
        <f>'№4'!G194</f>
        <v>0</v>
      </c>
      <c r="F111" s="65">
        <f>'№4'!H194</f>
        <v>0</v>
      </c>
    </row>
    <row r="112" spans="1:6" s="49" customFormat="1" ht="49.5">
      <c r="A112" s="34" t="s">
        <v>189</v>
      </c>
      <c r="B112" s="34"/>
      <c r="C112" s="35" t="s">
        <v>188</v>
      </c>
      <c r="D112" s="66">
        <f>D113+D122</f>
        <v>26106.1</v>
      </c>
      <c r="E112" s="66">
        <f>E113+E122</f>
        <v>22951.600000000006</v>
      </c>
      <c r="F112" s="66">
        <f>F113+F122</f>
        <v>22377.100000000002</v>
      </c>
    </row>
    <row r="113" spans="1:6" s="49" customFormat="1" ht="33">
      <c r="A113" s="77" t="s">
        <v>191</v>
      </c>
      <c r="B113" s="85"/>
      <c r="C113" s="35" t="s">
        <v>190</v>
      </c>
      <c r="D113" s="66">
        <f>D114+D116+D118+D120</f>
        <v>23755.5</v>
      </c>
      <c r="E113" s="66">
        <f>E114+E116+E118+E120</f>
        <v>20707.200000000004</v>
      </c>
      <c r="F113" s="66">
        <f>F114+F116+F118+F120</f>
        <v>20160.600000000002</v>
      </c>
    </row>
    <row r="114" spans="1:6" ht="25.9" customHeight="1">
      <c r="A114" s="10" t="s">
        <v>198</v>
      </c>
      <c r="B114" s="10"/>
      <c r="C114" s="73" t="s">
        <v>195</v>
      </c>
      <c r="D114" s="65">
        <f>D115</f>
        <v>1190.7</v>
      </c>
      <c r="E114" s="65">
        <f>E115</f>
        <v>798</v>
      </c>
      <c r="F114" s="65">
        <f>F115</f>
        <v>694.5</v>
      </c>
    </row>
    <row r="115" spans="1:6" ht="33">
      <c r="A115" s="10" t="s">
        <v>198</v>
      </c>
      <c r="B115" s="10" t="s">
        <v>447</v>
      </c>
      <c r="C115" s="73" t="s">
        <v>453</v>
      </c>
      <c r="D115" s="65">
        <f>'№4'!F368</f>
        <v>1190.7</v>
      </c>
      <c r="E115" s="65">
        <f>'№4'!G368</f>
        <v>798</v>
      </c>
      <c r="F115" s="65">
        <f>'№4'!H368</f>
        <v>694.5</v>
      </c>
    </row>
    <row r="116" spans="1:6" ht="33">
      <c r="A116" s="10" t="s">
        <v>199</v>
      </c>
      <c r="B116" s="10"/>
      <c r="C116" s="73" t="s">
        <v>196</v>
      </c>
      <c r="D116" s="65">
        <f>D117</f>
        <v>9147.1</v>
      </c>
      <c r="E116" s="65">
        <f>E117</f>
        <v>7738.1</v>
      </c>
      <c r="F116" s="65">
        <f>F117</f>
        <v>7366.5</v>
      </c>
    </row>
    <row r="117" spans="1:6" ht="33">
      <c r="A117" s="10" t="s">
        <v>199</v>
      </c>
      <c r="B117" s="10" t="s">
        <v>447</v>
      </c>
      <c r="C117" s="73" t="s">
        <v>453</v>
      </c>
      <c r="D117" s="65">
        <f>'№4'!F373</f>
        <v>9147.1</v>
      </c>
      <c r="E117" s="65">
        <f>'№4'!G373</f>
        <v>7738.1</v>
      </c>
      <c r="F117" s="65">
        <f>'№4'!H373</f>
        <v>7366.5</v>
      </c>
    </row>
    <row r="118" spans="1:6" ht="49.5">
      <c r="A118" s="10" t="s">
        <v>193</v>
      </c>
      <c r="B118" s="10"/>
      <c r="C118" s="73" t="s">
        <v>192</v>
      </c>
      <c r="D118" s="65">
        <f>D119</f>
        <v>13036.6</v>
      </c>
      <c r="E118" s="65">
        <f>E119</f>
        <v>11892.2</v>
      </c>
      <c r="F118" s="65">
        <f>F119</f>
        <v>11847.7</v>
      </c>
    </row>
    <row r="119" spans="1:6" ht="33">
      <c r="A119" s="10" t="s">
        <v>193</v>
      </c>
      <c r="B119" s="10" t="s">
        <v>447</v>
      </c>
      <c r="C119" s="73" t="s">
        <v>453</v>
      </c>
      <c r="D119" s="65">
        <f>'№4'!F330</f>
        <v>13036.6</v>
      </c>
      <c r="E119" s="65">
        <f>'№4'!G330</f>
        <v>11892.2</v>
      </c>
      <c r="F119" s="65">
        <f>'№4'!H330</f>
        <v>11847.7</v>
      </c>
    </row>
    <row r="120" spans="1:6" ht="33">
      <c r="A120" s="10" t="s">
        <v>200</v>
      </c>
      <c r="B120" s="10"/>
      <c r="C120" s="73" t="s">
        <v>197</v>
      </c>
      <c r="D120" s="65">
        <f>D121</f>
        <v>381.1</v>
      </c>
      <c r="E120" s="65">
        <f>E121</f>
        <v>278.9</v>
      </c>
      <c r="F120" s="65">
        <f>F121</f>
        <v>251.9</v>
      </c>
    </row>
    <row r="121" spans="1:6" ht="33">
      <c r="A121" s="10" t="s">
        <v>200</v>
      </c>
      <c r="B121" s="10" t="s">
        <v>447</v>
      </c>
      <c r="C121" s="73" t="s">
        <v>453</v>
      </c>
      <c r="D121" s="65">
        <f>'№4'!F375</f>
        <v>381.1</v>
      </c>
      <c r="E121" s="65">
        <f>'№4'!G375</f>
        <v>278.9</v>
      </c>
      <c r="F121" s="65">
        <f>'№4'!H375</f>
        <v>251.9</v>
      </c>
    </row>
    <row r="122" spans="1:6" s="49" customFormat="1" ht="12.75">
      <c r="A122" s="77" t="s">
        <v>202</v>
      </c>
      <c r="B122" s="86"/>
      <c r="C122" s="35" t="s">
        <v>423</v>
      </c>
      <c r="D122" s="66">
        <f aca="true" t="shared" si="6" ref="D122:F123">D123</f>
        <v>2350.6000000000004</v>
      </c>
      <c r="E122" s="66">
        <f t="shared" si="6"/>
        <v>2244.4</v>
      </c>
      <c r="F122" s="66">
        <f t="shared" si="6"/>
        <v>2216.5000000000005</v>
      </c>
    </row>
    <row r="123" spans="1:6" ht="49.5">
      <c r="A123" s="10" t="s">
        <v>203</v>
      </c>
      <c r="B123" s="10"/>
      <c r="C123" s="73" t="s">
        <v>88</v>
      </c>
      <c r="D123" s="65">
        <f t="shared" si="6"/>
        <v>2350.6000000000004</v>
      </c>
      <c r="E123" s="65">
        <f t="shared" si="6"/>
        <v>2244.4</v>
      </c>
      <c r="F123" s="65">
        <f t="shared" si="6"/>
        <v>2216.5000000000005</v>
      </c>
    </row>
    <row r="124" spans="1:6" ht="33">
      <c r="A124" s="10" t="s">
        <v>203</v>
      </c>
      <c r="B124" s="10" t="s">
        <v>447</v>
      </c>
      <c r="C124" s="73" t="s">
        <v>453</v>
      </c>
      <c r="D124" s="65">
        <f>'№4'!F383</f>
        <v>2350.6000000000004</v>
      </c>
      <c r="E124" s="65">
        <f>'№4'!G383</f>
        <v>2244.4</v>
      </c>
      <c r="F124" s="65">
        <f>'№4'!H383</f>
        <v>2216.5000000000005</v>
      </c>
    </row>
    <row r="125" spans="1:6" s="49" customFormat="1" ht="49.5">
      <c r="A125" s="34" t="s">
        <v>221</v>
      </c>
      <c r="B125" s="34"/>
      <c r="C125" s="35" t="s">
        <v>219</v>
      </c>
      <c r="D125" s="66">
        <f>D126+D133+D140</f>
        <v>29874.5</v>
      </c>
      <c r="E125" s="66">
        <f>E126+E133+E140</f>
        <v>10973.3</v>
      </c>
      <c r="F125" s="66">
        <f>F126+F133+F140</f>
        <v>6079.2</v>
      </c>
    </row>
    <row r="126" spans="1:6" s="49" customFormat="1" ht="49.5">
      <c r="A126" s="114" t="s">
        <v>315</v>
      </c>
      <c r="B126" s="85"/>
      <c r="C126" s="115" t="s">
        <v>313</v>
      </c>
      <c r="D126" s="66">
        <f>D131+D127+D129</f>
        <v>18848.1</v>
      </c>
      <c r="E126" s="66">
        <f>E131+E127+E129</f>
        <v>4744.5</v>
      </c>
      <c r="F126" s="66">
        <f>F131+F127+F129</f>
        <v>0</v>
      </c>
    </row>
    <row r="127" spans="1:6" s="49" customFormat="1" ht="66">
      <c r="A127" s="10" t="s">
        <v>398</v>
      </c>
      <c r="B127" s="10"/>
      <c r="C127" s="73" t="s">
        <v>400</v>
      </c>
      <c r="D127" s="65">
        <f>D128</f>
        <v>5673.8</v>
      </c>
      <c r="E127" s="65">
        <f>E128</f>
        <v>0</v>
      </c>
      <c r="F127" s="65">
        <f>F128</f>
        <v>0</v>
      </c>
    </row>
    <row r="128" spans="1:6" s="49" customFormat="1" ht="12.75">
      <c r="A128" s="10" t="s">
        <v>398</v>
      </c>
      <c r="B128" s="10" t="s">
        <v>473</v>
      </c>
      <c r="C128" s="73" t="s">
        <v>112</v>
      </c>
      <c r="D128" s="65">
        <f>'№4'!F120</f>
        <v>5673.8</v>
      </c>
      <c r="E128" s="65">
        <f>'№4'!G120</f>
        <v>0</v>
      </c>
      <c r="F128" s="65">
        <f>'№4'!H120</f>
        <v>0</v>
      </c>
    </row>
    <row r="129" spans="1:6" s="49" customFormat="1" ht="49.5">
      <c r="A129" s="10" t="s">
        <v>399</v>
      </c>
      <c r="B129" s="10"/>
      <c r="C129" s="73" t="s">
        <v>401</v>
      </c>
      <c r="D129" s="65">
        <f>D130</f>
        <v>6640.599999999999</v>
      </c>
      <c r="E129" s="65">
        <f>E130</f>
        <v>0</v>
      </c>
      <c r="F129" s="65">
        <f>F130</f>
        <v>0</v>
      </c>
    </row>
    <row r="130" spans="1:6" s="49" customFormat="1" ht="12.75">
      <c r="A130" s="10" t="s">
        <v>399</v>
      </c>
      <c r="B130" s="10" t="s">
        <v>473</v>
      </c>
      <c r="C130" s="73" t="s">
        <v>112</v>
      </c>
      <c r="D130" s="65">
        <f>'№4'!F122</f>
        <v>6640.599999999999</v>
      </c>
      <c r="E130" s="65">
        <f>'№4'!G122</f>
        <v>0</v>
      </c>
      <c r="F130" s="65">
        <f>'№4'!H122</f>
        <v>0</v>
      </c>
    </row>
    <row r="131" spans="1:6" ht="49.5">
      <c r="A131" s="10" t="s">
        <v>378</v>
      </c>
      <c r="B131" s="10"/>
      <c r="C131" s="73" t="s">
        <v>314</v>
      </c>
      <c r="D131" s="65">
        <f>D132</f>
        <v>6533.7</v>
      </c>
      <c r="E131" s="65">
        <f>E132</f>
        <v>4744.5</v>
      </c>
      <c r="F131" s="65">
        <f>F132</f>
        <v>0</v>
      </c>
    </row>
    <row r="132" spans="1:6" ht="12.75">
      <c r="A132" s="10" t="s">
        <v>378</v>
      </c>
      <c r="B132" s="10" t="s">
        <v>473</v>
      </c>
      <c r="C132" s="73" t="s">
        <v>112</v>
      </c>
      <c r="D132" s="65">
        <f>'№4'!F123</f>
        <v>6533.7</v>
      </c>
      <c r="E132" s="65">
        <f>'№4'!G123</f>
        <v>4744.5</v>
      </c>
      <c r="F132" s="65">
        <f>'№4'!H123</f>
        <v>0</v>
      </c>
    </row>
    <row r="133" spans="1:6" s="49" customFormat="1" ht="12.75">
      <c r="A133" s="77" t="s">
        <v>309</v>
      </c>
      <c r="B133" s="85"/>
      <c r="C133" s="35" t="s">
        <v>308</v>
      </c>
      <c r="D133" s="66">
        <f>D134+D136+D138</f>
        <v>4604.9</v>
      </c>
      <c r="E133" s="66">
        <f>E134+E136+E138</f>
        <v>1947.8</v>
      </c>
      <c r="F133" s="66">
        <f>F134+F136+F138</f>
        <v>1798.2</v>
      </c>
    </row>
    <row r="134" spans="1:6" ht="33">
      <c r="A134" s="10" t="s">
        <v>310</v>
      </c>
      <c r="B134" s="10"/>
      <c r="C134" s="73" t="s">
        <v>311</v>
      </c>
      <c r="D134" s="65">
        <f>D135</f>
        <v>1798.2</v>
      </c>
      <c r="E134" s="65">
        <f>E135</f>
        <v>1947.8</v>
      </c>
      <c r="F134" s="65">
        <f>F135</f>
        <v>1798.2</v>
      </c>
    </row>
    <row r="135" spans="1:6" ht="33">
      <c r="A135" s="10" t="s">
        <v>310</v>
      </c>
      <c r="B135" s="10" t="s">
        <v>447</v>
      </c>
      <c r="C135" s="73" t="s">
        <v>453</v>
      </c>
      <c r="D135" s="65">
        <f>'№4'!F358</f>
        <v>1798.2</v>
      </c>
      <c r="E135" s="65">
        <f>'№4'!G358</f>
        <v>1947.8</v>
      </c>
      <c r="F135" s="65">
        <f>'№4'!H358</f>
        <v>1798.2</v>
      </c>
    </row>
    <row r="136" spans="1:6" ht="33">
      <c r="A136" s="10" t="s">
        <v>482</v>
      </c>
      <c r="B136" s="17"/>
      <c r="C136" s="11" t="s">
        <v>483</v>
      </c>
      <c r="D136" s="65">
        <f>D137</f>
        <v>1189.6000000000001</v>
      </c>
      <c r="E136" s="65">
        <f>E137</f>
        <v>0</v>
      </c>
      <c r="F136" s="65">
        <f>F137</f>
        <v>0</v>
      </c>
    </row>
    <row r="137" spans="1:6" ht="33">
      <c r="A137" s="10" t="s">
        <v>482</v>
      </c>
      <c r="B137" s="10" t="s">
        <v>447</v>
      </c>
      <c r="C137" s="73" t="s">
        <v>453</v>
      </c>
      <c r="D137" s="65">
        <f>'№4'!F361</f>
        <v>1189.6000000000001</v>
      </c>
      <c r="E137" s="65">
        <f>'№4'!G361</f>
        <v>0</v>
      </c>
      <c r="F137" s="65">
        <f>'№4'!H361</f>
        <v>0</v>
      </c>
    </row>
    <row r="138" spans="1:6" ht="33">
      <c r="A138" s="10" t="s">
        <v>505</v>
      </c>
      <c r="B138" s="17"/>
      <c r="C138" s="11" t="s">
        <v>506</v>
      </c>
      <c r="D138" s="65">
        <f>D139</f>
        <v>1617.1</v>
      </c>
      <c r="E138" s="65">
        <f>E139</f>
        <v>0</v>
      </c>
      <c r="F138" s="65">
        <f>F139</f>
        <v>0</v>
      </c>
    </row>
    <row r="139" spans="1:6" ht="33">
      <c r="A139" s="10" t="s">
        <v>505</v>
      </c>
      <c r="B139" s="10" t="s">
        <v>447</v>
      </c>
      <c r="C139" s="73" t="s">
        <v>453</v>
      </c>
      <c r="D139" s="65">
        <f>'№4'!F363</f>
        <v>1617.1</v>
      </c>
      <c r="E139" s="65">
        <f>'№4'!G363</f>
        <v>0</v>
      </c>
      <c r="F139" s="65">
        <f>'№4'!H363</f>
        <v>0</v>
      </c>
    </row>
    <row r="140" spans="1:6" s="49" customFormat="1" ht="33">
      <c r="A140" s="77" t="s">
        <v>222</v>
      </c>
      <c r="B140" s="85"/>
      <c r="C140" s="35" t="s">
        <v>220</v>
      </c>
      <c r="D140" s="66">
        <f>D141+D143</f>
        <v>6421.5</v>
      </c>
      <c r="E140" s="66">
        <f>E141+E143</f>
        <v>4281</v>
      </c>
      <c r="F140" s="66">
        <f>F141+F143</f>
        <v>4281</v>
      </c>
    </row>
    <row r="141" spans="1:6" ht="49.5">
      <c r="A141" s="10" t="s">
        <v>224</v>
      </c>
      <c r="B141" s="10"/>
      <c r="C141" s="73" t="s">
        <v>223</v>
      </c>
      <c r="D141" s="65">
        <f>D142</f>
        <v>2140.5</v>
      </c>
      <c r="E141" s="65">
        <f>E142</f>
        <v>0</v>
      </c>
      <c r="F141" s="65">
        <f>F142</f>
        <v>0</v>
      </c>
    </row>
    <row r="142" spans="1:6" ht="33">
      <c r="A142" s="10" t="s">
        <v>224</v>
      </c>
      <c r="B142" s="10" t="s">
        <v>36</v>
      </c>
      <c r="C142" s="73" t="s">
        <v>432</v>
      </c>
      <c r="D142" s="65">
        <f>'№4'!F302</f>
        <v>2140.5</v>
      </c>
      <c r="E142" s="65">
        <f>'№4'!G302</f>
        <v>0</v>
      </c>
      <c r="F142" s="65">
        <f>'№4'!H302</f>
        <v>0</v>
      </c>
    </row>
    <row r="143" spans="1:6" ht="49.5">
      <c r="A143" s="10" t="s">
        <v>361</v>
      </c>
      <c r="B143" s="10"/>
      <c r="C143" s="73" t="s">
        <v>360</v>
      </c>
      <c r="D143" s="65">
        <f>D144</f>
        <v>4281</v>
      </c>
      <c r="E143" s="65">
        <f>E144</f>
        <v>4281</v>
      </c>
      <c r="F143" s="65">
        <f>F144</f>
        <v>4281</v>
      </c>
    </row>
    <row r="144" spans="1:6" ht="33">
      <c r="A144" s="10" t="s">
        <v>361</v>
      </c>
      <c r="B144" s="10" t="s">
        <v>36</v>
      </c>
      <c r="C144" s="73" t="s">
        <v>432</v>
      </c>
      <c r="D144" s="65">
        <f>'№4'!F304</f>
        <v>4281</v>
      </c>
      <c r="E144" s="65">
        <f>'№4'!G304</f>
        <v>4281</v>
      </c>
      <c r="F144" s="65">
        <f>'№4'!H304</f>
        <v>4281</v>
      </c>
    </row>
    <row r="145" spans="1:6" s="49" customFormat="1" ht="49.5">
      <c r="A145" s="34" t="s">
        <v>316</v>
      </c>
      <c r="B145" s="34"/>
      <c r="C145" s="35" t="s">
        <v>312</v>
      </c>
      <c r="D145" s="66">
        <f>D146+D153+D158</f>
        <v>20215.199999999997</v>
      </c>
      <c r="E145" s="66">
        <f>E146+E153+E158</f>
        <v>16203.1</v>
      </c>
      <c r="F145" s="66">
        <f>F146+F153+F158</f>
        <v>9863.3</v>
      </c>
    </row>
    <row r="146" spans="1:6" s="49" customFormat="1" ht="42.6" customHeight="1">
      <c r="A146" s="34" t="s">
        <v>317</v>
      </c>
      <c r="B146" s="34"/>
      <c r="C146" s="35" t="s">
        <v>318</v>
      </c>
      <c r="D146" s="66">
        <f>D149+D151+D147</f>
        <v>2710.8999999999996</v>
      </c>
      <c r="E146" s="66">
        <f>E149+E151+E147</f>
        <v>4638.4</v>
      </c>
      <c r="F146" s="66">
        <f>F149+F151+F147</f>
        <v>0</v>
      </c>
    </row>
    <row r="147" spans="1:6" ht="33">
      <c r="A147" s="20" t="s">
        <v>524</v>
      </c>
      <c r="B147" s="20"/>
      <c r="C147" s="39" t="s">
        <v>525</v>
      </c>
      <c r="D147" s="65">
        <f>D148</f>
        <v>2000</v>
      </c>
      <c r="E147" s="65">
        <f>E148</f>
        <v>0</v>
      </c>
      <c r="F147" s="65">
        <f>F148</f>
        <v>0</v>
      </c>
    </row>
    <row r="148" spans="1:6" ht="12.75">
      <c r="A148" s="20" t="s">
        <v>524</v>
      </c>
      <c r="B148" s="10" t="s">
        <v>473</v>
      </c>
      <c r="C148" s="73" t="s">
        <v>112</v>
      </c>
      <c r="D148" s="65">
        <f>'№4'!F129</f>
        <v>2000</v>
      </c>
      <c r="E148" s="65">
        <f>'№4'!G129</f>
        <v>0</v>
      </c>
      <c r="F148" s="65">
        <f>'№4'!H129</f>
        <v>0</v>
      </c>
    </row>
    <row r="149" spans="1:6" ht="33">
      <c r="A149" s="20" t="s">
        <v>109</v>
      </c>
      <c r="B149" s="10"/>
      <c r="C149" s="73" t="s">
        <v>319</v>
      </c>
      <c r="D149" s="65">
        <f>D150</f>
        <v>115.19999999999982</v>
      </c>
      <c r="E149" s="65">
        <f>E150</f>
        <v>4638.4</v>
      </c>
      <c r="F149" s="65">
        <f>F150</f>
        <v>0</v>
      </c>
    </row>
    <row r="150" spans="1:6" ht="12.75">
      <c r="A150" s="20" t="s">
        <v>109</v>
      </c>
      <c r="B150" s="10" t="s">
        <v>473</v>
      </c>
      <c r="C150" s="73" t="s">
        <v>112</v>
      </c>
      <c r="D150" s="65">
        <f>'№4'!F131</f>
        <v>115.19999999999982</v>
      </c>
      <c r="E150" s="65">
        <f>'№4'!G131</f>
        <v>4638.4</v>
      </c>
      <c r="F150" s="65">
        <f>'№4'!H131</f>
        <v>0</v>
      </c>
    </row>
    <row r="151" spans="1:6" ht="66">
      <c r="A151" s="10" t="s">
        <v>496</v>
      </c>
      <c r="B151" s="33"/>
      <c r="C151" s="11" t="s">
        <v>497</v>
      </c>
      <c r="D151" s="79">
        <f>D152</f>
        <v>595.7</v>
      </c>
      <c r="E151" s="79">
        <f>E152</f>
        <v>0</v>
      </c>
      <c r="F151" s="79">
        <f>F152</f>
        <v>0</v>
      </c>
    </row>
    <row r="152" spans="1:6" ht="12.75">
      <c r="A152" s="10" t="s">
        <v>496</v>
      </c>
      <c r="B152" s="10" t="s">
        <v>473</v>
      </c>
      <c r="C152" s="73" t="s">
        <v>112</v>
      </c>
      <c r="D152" s="79">
        <f>'№4'!F133</f>
        <v>595.7</v>
      </c>
      <c r="E152" s="79">
        <f>'№4'!G133</f>
        <v>0</v>
      </c>
      <c r="F152" s="79">
        <f>'№4'!H133</f>
        <v>0</v>
      </c>
    </row>
    <row r="153" spans="1:6" s="49" customFormat="1" ht="33">
      <c r="A153" s="34" t="s">
        <v>320</v>
      </c>
      <c r="B153" s="34"/>
      <c r="C153" s="35" t="s">
        <v>321</v>
      </c>
      <c r="D153" s="66">
        <f>D154+D156</f>
        <v>3280.3</v>
      </c>
      <c r="E153" s="66">
        <f>E154+E156</f>
        <v>0</v>
      </c>
      <c r="F153" s="66">
        <f>F154+F156</f>
        <v>0</v>
      </c>
    </row>
    <row r="154" spans="1:6" ht="33">
      <c r="A154" s="20" t="s">
        <v>110</v>
      </c>
      <c r="B154" s="20"/>
      <c r="C154" s="39" t="s">
        <v>322</v>
      </c>
      <c r="D154" s="65">
        <f>D155</f>
        <v>1398</v>
      </c>
      <c r="E154" s="65">
        <f>E155</f>
        <v>0</v>
      </c>
      <c r="F154" s="65">
        <f>F155</f>
        <v>0</v>
      </c>
    </row>
    <row r="155" spans="1:6" ht="12.75">
      <c r="A155" s="20" t="s">
        <v>110</v>
      </c>
      <c r="B155" s="20" t="s">
        <v>473</v>
      </c>
      <c r="C155" s="39" t="s">
        <v>112</v>
      </c>
      <c r="D155" s="65">
        <f>'№4'!F135</f>
        <v>1398</v>
      </c>
      <c r="E155" s="65">
        <f>'№4'!G135</f>
        <v>0</v>
      </c>
      <c r="F155" s="65">
        <f>'№4'!H135</f>
        <v>0</v>
      </c>
    </row>
    <row r="156" spans="1:6" ht="33">
      <c r="A156" s="10" t="s">
        <v>510</v>
      </c>
      <c r="B156" s="104"/>
      <c r="C156" s="73" t="s">
        <v>512</v>
      </c>
      <c r="D156" s="79">
        <f>D157</f>
        <v>1882.3</v>
      </c>
      <c r="E156" s="79">
        <f>E157</f>
        <v>0</v>
      </c>
      <c r="F156" s="79">
        <f>F157</f>
        <v>0</v>
      </c>
    </row>
    <row r="157" spans="1:6" ht="12.75">
      <c r="A157" s="10" t="s">
        <v>510</v>
      </c>
      <c r="B157" s="10" t="s">
        <v>473</v>
      </c>
      <c r="C157" s="73" t="s">
        <v>112</v>
      </c>
      <c r="D157" s="79">
        <f>'№4'!F138</f>
        <v>1882.3</v>
      </c>
      <c r="E157" s="79">
        <f>'№4'!G138</f>
        <v>0</v>
      </c>
      <c r="F157" s="79">
        <f>'№4'!H138</f>
        <v>0</v>
      </c>
    </row>
    <row r="158" spans="1:6" s="49" customFormat="1" ht="33">
      <c r="A158" s="34" t="s">
        <v>323</v>
      </c>
      <c r="B158" s="34"/>
      <c r="C158" s="35" t="s">
        <v>324</v>
      </c>
      <c r="D158" s="66">
        <f>D159+D161+D163+D165+D167+D169+D173+D171</f>
        <v>14223.999999999998</v>
      </c>
      <c r="E158" s="66">
        <f>E159+E161+E163+E165+E167+E169+E173+E171</f>
        <v>11564.7</v>
      </c>
      <c r="F158" s="66">
        <f>F159+F161+F163+F165+F167+F169+F173+F171</f>
        <v>9863.3</v>
      </c>
    </row>
    <row r="159" spans="1:6" ht="12.75">
      <c r="A159" s="33" t="s">
        <v>325</v>
      </c>
      <c r="B159" s="20"/>
      <c r="C159" s="39" t="s">
        <v>326</v>
      </c>
      <c r="D159" s="65">
        <f>D160</f>
        <v>9939.199999999999</v>
      </c>
      <c r="E159" s="65">
        <f>E160</f>
        <v>7624</v>
      </c>
      <c r="F159" s="65">
        <f>F160</f>
        <v>6633.5</v>
      </c>
    </row>
    <row r="160" spans="1:6" ht="12.75">
      <c r="A160" s="33" t="s">
        <v>325</v>
      </c>
      <c r="B160" s="20" t="s">
        <v>473</v>
      </c>
      <c r="C160" s="39" t="s">
        <v>112</v>
      </c>
      <c r="D160" s="65">
        <f>'№4'!F142</f>
        <v>9939.199999999999</v>
      </c>
      <c r="E160" s="65">
        <f>'№4'!G142</f>
        <v>7624</v>
      </c>
      <c r="F160" s="65">
        <f>'№4'!H142</f>
        <v>6633.5</v>
      </c>
    </row>
    <row r="161" spans="1:6" ht="12.75">
      <c r="A161" s="33" t="s">
        <v>327</v>
      </c>
      <c r="B161" s="20"/>
      <c r="C161" s="39" t="s">
        <v>328</v>
      </c>
      <c r="D161" s="65">
        <f>D162</f>
        <v>0</v>
      </c>
      <c r="E161" s="65">
        <f>E162</f>
        <v>831.3</v>
      </c>
      <c r="F161" s="65">
        <f>F162</f>
        <v>723.4</v>
      </c>
    </row>
    <row r="162" spans="1:6" ht="12.75">
      <c r="A162" s="33" t="s">
        <v>327</v>
      </c>
      <c r="B162" s="20" t="s">
        <v>473</v>
      </c>
      <c r="C162" s="39" t="s">
        <v>112</v>
      </c>
      <c r="D162" s="65">
        <f>'№4'!F145</f>
        <v>0</v>
      </c>
      <c r="E162" s="65">
        <f>'№4'!G145</f>
        <v>831.3</v>
      </c>
      <c r="F162" s="65">
        <f>'№4'!H145</f>
        <v>723.4</v>
      </c>
    </row>
    <row r="163" spans="1:6" ht="12.75">
      <c r="A163" s="33" t="s">
        <v>329</v>
      </c>
      <c r="B163" s="20"/>
      <c r="C163" s="39" t="s">
        <v>330</v>
      </c>
      <c r="D163" s="65">
        <f>D164</f>
        <v>3194.4</v>
      </c>
      <c r="E163" s="65">
        <f>E164</f>
        <v>1637.6</v>
      </c>
      <c r="F163" s="65">
        <f>F164</f>
        <v>1425.1</v>
      </c>
    </row>
    <row r="164" spans="1:6" ht="12.75">
      <c r="A164" s="33" t="s">
        <v>329</v>
      </c>
      <c r="B164" s="20" t="s">
        <v>473</v>
      </c>
      <c r="C164" s="39" t="s">
        <v>112</v>
      </c>
      <c r="D164" s="65">
        <f>'№4'!F146</f>
        <v>3194.4</v>
      </c>
      <c r="E164" s="65">
        <f>'№4'!G146</f>
        <v>1637.6</v>
      </c>
      <c r="F164" s="65">
        <f>'№4'!H146</f>
        <v>1425.1</v>
      </c>
    </row>
    <row r="165" spans="1:6" ht="12.75">
      <c r="A165" s="33" t="s">
        <v>331</v>
      </c>
      <c r="B165" s="20"/>
      <c r="C165" s="39" t="s">
        <v>332</v>
      </c>
      <c r="D165" s="65">
        <f>D166</f>
        <v>250.2</v>
      </c>
      <c r="E165" s="65">
        <f>E166</f>
        <v>167.6</v>
      </c>
      <c r="F165" s="65">
        <f>F166</f>
        <v>145.9</v>
      </c>
    </row>
    <row r="166" spans="1:6" ht="12.75">
      <c r="A166" s="33" t="s">
        <v>331</v>
      </c>
      <c r="B166" s="20" t="s">
        <v>473</v>
      </c>
      <c r="C166" s="39" t="s">
        <v>112</v>
      </c>
      <c r="D166" s="65">
        <f>'№4'!F149</f>
        <v>250.2</v>
      </c>
      <c r="E166" s="65">
        <f>'№4'!G149</f>
        <v>167.6</v>
      </c>
      <c r="F166" s="65">
        <f>'№4'!H149</f>
        <v>145.9</v>
      </c>
    </row>
    <row r="167" spans="1:6" ht="12.75">
      <c r="A167" s="33" t="s">
        <v>333</v>
      </c>
      <c r="B167" s="20"/>
      <c r="C167" s="39" t="s">
        <v>334</v>
      </c>
      <c r="D167" s="65">
        <f>D168</f>
        <v>384.3</v>
      </c>
      <c r="E167" s="65">
        <f>E168</f>
        <v>257</v>
      </c>
      <c r="F167" s="65">
        <f>F168</f>
        <v>224</v>
      </c>
    </row>
    <row r="168" spans="1:6" ht="12.75">
      <c r="A168" s="33" t="s">
        <v>333</v>
      </c>
      <c r="B168" s="20" t="s">
        <v>473</v>
      </c>
      <c r="C168" s="39" t="s">
        <v>112</v>
      </c>
      <c r="D168" s="65">
        <f>'№4'!F151</f>
        <v>384.3</v>
      </c>
      <c r="E168" s="65">
        <f>'№4'!G151</f>
        <v>257</v>
      </c>
      <c r="F168" s="65">
        <f>'№4'!H151</f>
        <v>224</v>
      </c>
    </row>
    <row r="169" spans="1:6" ht="33">
      <c r="A169" s="33" t="s">
        <v>335</v>
      </c>
      <c r="B169" s="20"/>
      <c r="C169" s="39" t="s">
        <v>336</v>
      </c>
      <c r="D169" s="65">
        <f>D170</f>
        <v>220.89999999999998</v>
      </c>
      <c r="E169" s="65">
        <f>E170</f>
        <v>306</v>
      </c>
      <c r="F169" s="65">
        <f>F170</f>
        <v>265.8</v>
      </c>
    </row>
    <row r="170" spans="1:6" ht="12.75">
      <c r="A170" s="33" t="s">
        <v>335</v>
      </c>
      <c r="B170" s="20" t="s">
        <v>473</v>
      </c>
      <c r="C170" s="39" t="s">
        <v>112</v>
      </c>
      <c r="D170" s="65">
        <f>'№4'!F152</f>
        <v>220.89999999999998</v>
      </c>
      <c r="E170" s="65">
        <f>'№4'!G152</f>
        <v>306</v>
      </c>
      <c r="F170" s="65">
        <f>'№4'!H152</f>
        <v>265.8</v>
      </c>
    </row>
    <row r="171" spans="1:6" ht="33">
      <c r="A171" s="10" t="s">
        <v>404</v>
      </c>
      <c r="B171" s="10"/>
      <c r="C171" s="73" t="s">
        <v>405</v>
      </c>
      <c r="D171" s="65">
        <f>D172</f>
        <v>235</v>
      </c>
      <c r="E171" s="65">
        <f>E172</f>
        <v>0</v>
      </c>
      <c r="F171" s="65">
        <f>F172</f>
        <v>0</v>
      </c>
    </row>
    <row r="172" spans="1:6" ht="12.75">
      <c r="A172" s="10" t="s">
        <v>404</v>
      </c>
      <c r="B172" s="20" t="s">
        <v>473</v>
      </c>
      <c r="C172" s="39" t="s">
        <v>112</v>
      </c>
      <c r="D172" s="65">
        <f>'№4'!F155</f>
        <v>235</v>
      </c>
      <c r="E172" s="65">
        <f>'№4'!G155</f>
        <v>0</v>
      </c>
      <c r="F172" s="65">
        <f>'№4'!H155</f>
        <v>0</v>
      </c>
    </row>
    <row r="173" spans="1:6" ht="82.5">
      <c r="A173" s="33" t="s">
        <v>339</v>
      </c>
      <c r="B173" s="20"/>
      <c r="C173" s="39" t="s">
        <v>340</v>
      </c>
      <c r="D173" s="65">
        <f>D174</f>
        <v>0</v>
      </c>
      <c r="E173" s="65">
        <f>E174</f>
        <v>741.2</v>
      </c>
      <c r="F173" s="65">
        <f>F174</f>
        <v>445.6</v>
      </c>
    </row>
    <row r="174" spans="1:6" ht="12.75">
      <c r="A174" s="33" t="s">
        <v>339</v>
      </c>
      <c r="B174" s="20" t="s">
        <v>473</v>
      </c>
      <c r="C174" s="39" t="s">
        <v>112</v>
      </c>
      <c r="D174" s="65">
        <f>'№4'!F82</f>
        <v>0</v>
      </c>
      <c r="E174" s="65">
        <f>'№4'!G82</f>
        <v>741.2</v>
      </c>
      <c r="F174" s="65">
        <f>'№4'!H82</f>
        <v>445.6</v>
      </c>
    </row>
    <row r="175" spans="1:6" s="49" customFormat="1" ht="49.5">
      <c r="A175" s="34" t="s">
        <v>284</v>
      </c>
      <c r="B175" s="34"/>
      <c r="C175" s="35" t="s">
        <v>285</v>
      </c>
      <c r="D175" s="66">
        <f aca="true" t="shared" si="7" ref="D175:F177">D176</f>
        <v>46190.3</v>
      </c>
      <c r="E175" s="66">
        <f t="shared" si="7"/>
        <v>7556.7</v>
      </c>
      <c r="F175" s="66">
        <f t="shared" si="7"/>
        <v>7941.9</v>
      </c>
    </row>
    <row r="176" spans="1:6" s="49" customFormat="1" ht="33">
      <c r="A176" s="34" t="s">
        <v>286</v>
      </c>
      <c r="B176" s="86"/>
      <c r="C176" s="50" t="s">
        <v>287</v>
      </c>
      <c r="D176" s="66">
        <f>D177+D183+D185+D179+D189+D187+D181</f>
        <v>46190.3</v>
      </c>
      <c r="E176" s="66">
        <f>E177+E183+E185+E179+E189+E187+E181</f>
        <v>7556.7</v>
      </c>
      <c r="F176" s="66">
        <f>F177+F183+F185+F179+F189+F187+F181</f>
        <v>7941.9</v>
      </c>
    </row>
    <row r="177" spans="1:6" ht="49.5">
      <c r="A177" s="33" t="s">
        <v>288</v>
      </c>
      <c r="B177" s="20"/>
      <c r="C177" s="39" t="s">
        <v>289</v>
      </c>
      <c r="D177" s="65">
        <f t="shared" si="7"/>
        <v>16184.199999999999</v>
      </c>
      <c r="E177" s="65">
        <f t="shared" si="7"/>
        <v>7556.7</v>
      </c>
      <c r="F177" s="65">
        <f t="shared" si="7"/>
        <v>7941.9</v>
      </c>
    </row>
    <row r="178" spans="1:6" ht="12.75">
      <c r="A178" s="33" t="s">
        <v>288</v>
      </c>
      <c r="B178" s="20" t="s">
        <v>473</v>
      </c>
      <c r="C178" s="39" t="s">
        <v>112</v>
      </c>
      <c r="D178" s="65">
        <f>'№4'!F87</f>
        <v>16184.199999999999</v>
      </c>
      <c r="E178" s="65">
        <f>'№4'!G87</f>
        <v>7556.7</v>
      </c>
      <c r="F178" s="65">
        <f>'№4'!H87</f>
        <v>7941.9</v>
      </c>
    </row>
    <row r="179" spans="1:6" s="80" customFormat="1" ht="49.5">
      <c r="A179" s="13" t="s">
        <v>484</v>
      </c>
      <c r="B179" s="104"/>
      <c r="C179" s="11" t="s">
        <v>485</v>
      </c>
      <c r="D179" s="79">
        <f>D180</f>
        <v>2000</v>
      </c>
      <c r="E179" s="79">
        <f>E180</f>
        <v>0</v>
      </c>
      <c r="F179" s="79">
        <f>F180</f>
        <v>0</v>
      </c>
    </row>
    <row r="180" spans="1:6" s="80" customFormat="1" ht="12.75">
      <c r="A180" s="13" t="s">
        <v>484</v>
      </c>
      <c r="B180" s="10" t="s">
        <v>473</v>
      </c>
      <c r="C180" s="73" t="s">
        <v>112</v>
      </c>
      <c r="D180" s="79">
        <f>'№4'!F89</f>
        <v>2000</v>
      </c>
      <c r="E180" s="79">
        <f>'№4'!G89</f>
        <v>0</v>
      </c>
      <c r="F180" s="79">
        <f>'№4'!H89</f>
        <v>0</v>
      </c>
    </row>
    <row r="181" spans="1:6" s="80" customFormat="1" ht="33">
      <c r="A181" s="13" t="s">
        <v>516</v>
      </c>
      <c r="B181" s="104"/>
      <c r="C181" s="11" t="s">
        <v>517</v>
      </c>
      <c r="D181" s="79">
        <f>D182</f>
        <v>495.8</v>
      </c>
      <c r="E181" s="79">
        <f>E182</f>
        <v>0</v>
      </c>
      <c r="F181" s="79">
        <f>F182</f>
        <v>0</v>
      </c>
    </row>
    <row r="182" spans="1:6" s="80" customFormat="1" ht="12.75">
      <c r="A182" s="13" t="s">
        <v>516</v>
      </c>
      <c r="B182" s="20" t="s">
        <v>473</v>
      </c>
      <c r="C182" s="39" t="s">
        <v>112</v>
      </c>
      <c r="D182" s="79">
        <f>'№4'!F92</f>
        <v>495.8</v>
      </c>
      <c r="E182" s="79">
        <f>'№4'!G92</f>
        <v>0</v>
      </c>
      <c r="F182" s="79">
        <f>'№4'!H92</f>
        <v>0</v>
      </c>
    </row>
    <row r="183" spans="1:6" ht="33">
      <c r="A183" s="56" t="s">
        <v>108</v>
      </c>
      <c r="B183" s="104"/>
      <c r="C183" s="11" t="s">
        <v>391</v>
      </c>
      <c r="D183" s="65">
        <f>D184</f>
        <v>2370.0999999999995</v>
      </c>
      <c r="E183" s="65">
        <f>E184</f>
        <v>0</v>
      </c>
      <c r="F183" s="65">
        <f>F184</f>
        <v>0</v>
      </c>
    </row>
    <row r="184" spans="1:6" ht="12.75">
      <c r="A184" s="56" t="s">
        <v>108</v>
      </c>
      <c r="B184" s="20" t="s">
        <v>473</v>
      </c>
      <c r="C184" s="39" t="s">
        <v>112</v>
      </c>
      <c r="D184" s="65">
        <f>'№4'!F94</f>
        <v>2370.0999999999995</v>
      </c>
      <c r="E184" s="65">
        <f>'№4'!G94</f>
        <v>0</v>
      </c>
      <c r="F184" s="65">
        <f>'№4'!H94</f>
        <v>0</v>
      </c>
    </row>
    <row r="185" spans="1:6" ht="33">
      <c r="A185" s="56" t="s">
        <v>402</v>
      </c>
      <c r="B185" s="104"/>
      <c r="C185" s="11" t="s">
        <v>403</v>
      </c>
      <c r="D185" s="65">
        <f>D186</f>
        <v>3205.7</v>
      </c>
      <c r="E185" s="65">
        <f>E186</f>
        <v>0</v>
      </c>
      <c r="F185" s="65">
        <f>F186</f>
        <v>0</v>
      </c>
    </row>
    <row r="186" spans="1:6" ht="12.75">
      <c r="A186" s="56" t="s">
        <v>402</v>
      </c>
      <c r="B186" s="20" t="s">
        <v>473</v>
      </c>
      <c r="C186" s="39" t="s">
        <v>112</v>
      </c>
      <c r="D186" s="65">
        <f>'№4'!F96</f>
        <v>3205.7</v>
      </c>
      <c r="E186" s="65">
        <f>'№4'!G96</f>
        <v>0</v>
      </c>
      <c r="F186" s="65">
        <f>'№4'!H96</f>
        <v>0</v>
      </c>
    </row>
    <row r="187" spans="1:6" ht="33">
      <c r="A187" s="13" t="s">
        <v>509</v>
      </c>
      <c r="B187" s="104"/>
      <c r="C187" s="11" t="s">
        <v>511</v>
      </c>
      <c r="D187" s="65">
        <f>D188</f>
        <v>13229.5</v>
      </c>
      <c r="E187" s="65">
        <f>E188</f>
        <v>0</v>
      </c>
      <c r="F187" s="65">
        <f>F188</f>
        <v>0</v>
      </c>
    </row>
    <row r="188" spans="1:6" ht="12.75">
      <c r="A188" s="13" t="s">
        <v>509</v>
      </c>
      <c r="B188" s="10" t="s">
        <v>473</v>
      </c>
      <c r="C188" s="39" t="s">
        <v>112</v>
      </c>
      <c r="D188" s="65">
        <f>'№4'!F98</f>
        <v>13229.5</v>
      </c>
      <c r="E188" s="65">
        <f>'№4'!G98</f>
        <v>0</v>
      </c>
      <c r="F188" s="65">
        <f>'№4'!H98</f>
        <v>0</v>
      </c>
    </row>
    <row r="189" spans="1:6" ht="49.5">
      <c r="A189" s="13" t="s">
        <v>492</v>
      </c>
      <c r="B189" s="10"/>
      <c r="C189" s="73" t="s">
        <v>498</v>
      </c>
      <c r="D189" s="65">
        <f>D190</f>
        <v>8705</v>
      </c>
      <c r="E189" s="65">
        <f>E190</f>
        <v>0</v>
      </c>
      <c r="F189" s="65">
        <f>F190</f>
        <v>0</v>
      </c>
    </row>
    <row r="190" spans="1:6" ht="12.75">
      <c r="A190" s="13" t="s">
        <v>492</v>
      </c>
      <c r="B190" s="10" t="s">
        <v>473</v>
      </c>
      <c r="C190" s="73" t="s">
        <v>112</v>
      </c>
      <c r="D190" s="65">
        <f>'№4'!F100</f>
        <v>8705</v>
      </c>
      <c r="E190" s="65">
        <f>'№4'!G100</f>
        <v>0</v>
      </c>
      <c r="F190" s="65">
        <f>'№4'!H100</f>
        <v>0</v>
      </c>
    </row>
    <row r="191" spans="1:6" s="49" customFormat="1" ht="49.5">
      <c r="A191" s="34" t="s">
        <v>290</v>
      </c>
      <c r="B191" s="34"/>
      <c r="C191" s="35" t="s">
        <v>291</v>
      </c>
      <c r="D191" s="66">
        <f>D192+D199</f>
        <v>297.6</v>
      </c>
      <c r="E191" s="66">
        <f>E192+E199</f>
        <v>198.10000000000002</v>
      </c>
      <c r="F191" s="66">
        <f>F192+F199</f>
        <v>171.7</v>
      </c>
    </row>
    <row r="192" spans="1:6" s="49" customFormat="1" ht="33">
      <c r="A192" s="34" t="s">
        <v>293</v>
      </c>
      <c r="B192" s="34"/>
      <c r="C192" s="35" t="s">
        <v>292</v>
      </c>
      <c r="D192" s="66">
        <f>D193+D195+D197</f>
        <v>190</v>
      </c>
      <c r="E192" s="66">
        <f>E193+E195+E197</f>
        <v>73.7</v>
      </c>
      <c r="F192" s="66">
        <f>F193+F195+F197</f>
        <v>64</v>
      </c>
    </row>
    <row r="193" spans="1:6" ht="33">
      <c r="A193" s="33" t="s">
        <v>295</v>
      </c>
      <c r="B193" s="20"/>
      <c r="C193" s="39" t="s">
        <v>294</v>
      </c>
      <c r="D193" s="65">
        <f>D194</f>
        <v>120</v>
      </c>
      <c r="E193" s="65">
        <f>E194</f>
        <v>0</v>
      </c>
      <c r="F193" s="65">
        <f>F194</f>
        <v>0</v>
      </c>
    </row>
    <row r="194" spans="1:6" ht="12.75">
      <c r="A194" s="33" t="s">
        <v>295</v>
      </c>
      <c r="B194" s="20" t="s">
        <v>473</v>
      </c>
      <c r="C194" s="39" t="s">
        <v>112</v>
      </c>
      <c r="D194" s="65">
        <f>'№4'!F105</f>
        <v>120</v>
      </c>
      <c r="E194" s="65">
        <f>'№4'!G105</f>
        <v>0</v>
      </c>
      <c r="F194" s="65">
        <f>'№4'!H105</f>
        <v>0</v>
      </c>
    </row>
    <row r="195" spans="1:6" ht="33">
      <c r="A195" s="33" t="s">
        <v>297</v>
      </c>
      <c r="B195" s="20"/>
      <c r="C195" s="39" t="s">
        <v>296</v>
      </c>
      <c r="D195" s="65">
        <f>D196</f>
        <v>30</v>
      </c>
      <c r="E195" s="65">
        <f>E196</f>
        <v>20</v>
      </c>
      <c r="F195" s="65">
        <f>F196</f>
        <v>17.5</v>
      </c>
    </row>
    <row r="196" spans="1:6" ht="12.75">
      <c r="A196" s="33" t="s">
        <v>297</v>
      </c>
      <c r="B196" s="20" t="s">
        <v>473</v>
      </c>
      <c r="C196" s="39" t="s">
        <v>112</v>
      </c>
      <c r="D196" s="65">
        <f>'№4'!F106</f>
        <v>30</v>
      </c>
      <c r="E196" s="65">
        <f>'№4'!G106</f>
        <v>20</v>
      </c>
      <c r="F196" s="65">
        <f>'№4'!H106</f>
        <v>17.5</v>
      </c>
    </row>
    <row r="197" spans="1:6" ht="82.5">
      <c r="A197" s="33" t="s">
        <v>307</v>
      </c>
      <c r="B197" s="20"/>
      <c r="C197" s="39" t="s">
        <v>306</v>
      </c>
      <c r="D197" s="65">
        <f>D198</f>
        <v>40</v>
      </c>
      <c r="E197" s="65">
        <f>E198</f>
        <v>53.7</v>
      </c>
      <c r="F197" s="65">
        <f>F198</f>
        <v>46.5</v>
      </c>
    </row>
    <row r="198" spans="1:6" ht="33">
      <c r="A198" s="33" t="s">
        <v>307</v>
      </c>
      <c r="B198" s="20" t="s">
        <v>447</v>
      </c>
      <c r="C198" s="39" t="s">
        <v>453</v>
      </c>
      <c r="D198" s="65">
        <f>'№4'!F324</f>
        <v>40</v>
      </c>
      <c r="E198" s="65">
        <f>'№4'!G324</f>
        <v>53.7</v>
      </c>
      <c r="F198" s="65">
        <f>'№4'!H324</f>
        <v>46.5</v>
      </c>
    </row>
    <row r="199" spans="1:6" s="49" customFormat="1" ht="33">
      <c r="A199" s="34" t="s">
        <v>298</v>
      </c>
      <c r="B199" s="34"/>
      <c r="C199" s="35" t="s">
        <v>299</v>
      </c>
      <c r="D199" s="66">
        <f>D200+D202+D204</f>
        <v>107.60000000000001</v>
      </c>
      <c r="E199" s="66">
        <f>E200+E202+E204</f>
        <v>124.4</v>
      </c>
      <c r="F199" s="66">
        <f>F200+F202+F204</f>
        <v>107.7</v>
      </c>
    </row>
    <row r="200" spans="1:6" ht="33">
      <c r="A200" s="33" t="s">
        <v>300</v>
      </c>
      <c r="B200" s="20"/>
      <c r="C200" s="39" t="s">
        <v>301</v>
      </c>
      <c r="D200" s="65">
        <f>D201</f>
        <v>5</v>
      </c>
      <c r="E200" s="65">
        <f>E201</f>
        <v>3.7</v>
      </c>
      <c r="F200" s="65">
        <f>F201</f>
        <v>3.2</v>
      </c>
    </row>
    <row r="201" spans="1:6" ht="12.75">
      <c r="A201" s="33" t="s">
        <v>300</v>
      </c>
      <c r="B201" s="20" t="s">
        <v>473</v>
      </c>
      <c r="C201" s="39" t="s">
        <v>112</v>
      </c>
      <c r="D201" s="65">
        <f>'№4'!F110</f>
        <v>5</v>
      </c>
      <c r="E201" s="65">
        <f>'№4'!G110</f>
        <v>3.7</v>
      </c>
      <c r="F201" s="65">
        <f>'№4'!H110</f>
        <v>3.2</v>
      </c>
    </row>
    <row r="202" spans="1:6" ht="33">
      <c r="A202" s="33" t="s">
        <v>304</v>
      </c>
      <c r="B202" s="20"/>
      <c r="C202" s="39" t="s">
        <v>302</v>
      </c>
      <c r="D202" s="65">
        <f>D203</f>
        <v>102.60000000000001</v>
      </c>
      <c r="E202" s="65">
        <f>E203</f>
        <v>67.1</v>
      </c>
      <c r="F202" s="65">
        <f>F203</f>
        <v>58</v>
      </c>
    </row>
    <row r="203" spans="1:6" ht="12.75">
      <c r="A203" s="33" t="s">
        <v>304</v>
      </c>
      <c r="B203" s="20" t="s">
        <v>473</v>
      </c>
      <c r="C203" s="39" t="s">
        <v>112</v>
      </c>
      <c r="D203" s="65">
        <f>'№4'!F111</f>
        <v>102.60000000000001</v>
      </c>
      <c r="E203" s="65">
        <f>'№4'!G111</f>
        <v>67.1</v>
      </c>
      <c r="F203" s="65">
        <f>'№4'!H111</f>
        <v>58</v>
      </c>
    </row>
    <row r="204" spans="1:6" ht="33">
      <c r="A204" s="33" t="s">
        <v>305</v>
      </c>
      <c r="B204" s="20"/>
      <c r="C204" s="39" t="s">
        <v>303</v>
      </c>
      <c r="D204" s="65">
        <f>D205</f>
        <v>0</v>
      </c>
      <c r="E204" s="65">
        <f>E205</f>
        <v>53.6</v>
      </c>
      <c r="F204" s="65">
        <f>F205</f>
        <v>46.5</v>
      </c>
    </row>
    <row r="205" spans="1:6" ht="12.75">
      <c r="A205" s="33" t="s">
        <v>305</v>
      </c>
      <c r="B205" s="20" t="s">
        <v>473</v>
      </c>
      <c r="C205" s="39" t="s">
        <v>112</v>
      </c>
      <c r="D205" s="65">
        <f>'№4'!F113</f>
        <v>0</v>
      </c>
      <c r="E205" s="65">
        <f>'№4'!G113</f>
        <v>53.6</v>
      </c>
      <c r="F205" s="65">
        <f>'№4'!H113</f>
        <v>46.5</v>
      </c>
    </row>
    <row r="206" spans="1:6" s="49" customFormat="1" ht="49.5">
      <c r="A206" s="34" t="s">
        <v>422</v>
      </c>
      <c r="B206" s="34"/>
      <c r="C206" s="35" t="s">
        <v>388</v>
      </c>
      <c r="D206" s="66">
        <f>D207+D216+D221+D224+D227+D240+D253</f>
        <v>53876.4</v>
      </c>
      <c r="E206" s="66">
        <f>E207+E216+E221+E224+E227+E240+E253</f>
        <v>48701.200000000004</v>
      </c>
      <c r="F206" s="66">
        <f>F207+F216+F221+F224+F227+F240+F253</f>
        <v>47886.100000000006</v>
      </c>
    </row>
    <row r="207" spans="1:6" s="49" customFormat="1" ht="49.5">
      <c r="A207" s="34" t="s">
        <v>439</v>
      </c>
      <c r="B207" s="34"/>
      <c r="C207" s="35" t="s">
        <v>438</v>
      </c>
      <c r="D207" s="66">
        <f>D208+D210+D212+D214</f>
        <v>1598.4</v>
      </c>
      <c r="E207" s="66">
        <f>E208+E210+E212+E214</f>
        <v>180.6</v>
      </c>
      <c r="F207" s="66">
        <f>F208+F210+F212+F214</f>
        <v>213</v>
      </c>
    </row>
    <row r="208" spans="1:6" ht="33">
      <c r="A208" s="33" t="s">
        <v>266</v>
      </c>
      <c r="B208" s="20"/>
      <c r="C208" s="39" t="s">
        <v>267</v>
      </c>
      <c r="D208" s="65">
        <f>D209</f>
        <v>262.20000000000005</v>
      </c>
      <c r="E208" s="65">
        <f>E209</f>
        <v>180.6</v>
      </c>
      <c r="F208" s="65">
        <f>F209</f>
        <v>157</v>
      </c>
    </row>
    <row r="209" spans="1:6" ht="12.75">
      <c r="A209" s="33" t="s">
        <v>266</v>
      </c>
      <c r="B209" s="20" t="s">
        <v>473</v>
      </c>
      <c r="C209" s="39" t="s">
        <v>112</v>
      </c>
      <c r="D209" s="65">
        <f>'№4'!F40</f>
        <v>262.20000000000005</v>
      </c>
      <c r="E209" s="65">
        <f>'№4'!G40</f>
        <v>180.6</v>
      </c>
      <c r="F209" s="65">
        <f>'№4'!H40</f>
        <v>157</v>
      </c>
    </row>
    <row r="210" spans="1:6" ht="33">
      <c r="A210" s="33" t="s">
        <v>268</v>
      </c>
      <c r="B210" s="20"/>
      <c r="C210" s="39" t="s">
        <v>269</v>
      </c>
      <c r="D210" s="65">
        <f>D211</f>
        <v>875.6</v>
      </c>
      <c r="E210" s="65">
        <f>E211</f>
        <v>0</v>
      </c>
      <c r="F210" s="65">
        <f>F211</f>
        <v>0</v>
      </c>
    </row>
    <row r="211" spans="1:6" ht="12.75">
      <c r="A211" s="33" t="s">
        <v>268</v>
      </c>
      <c r="B211" s="20" t="s">
        <v>473</v>
      </c>
      <c r="C211" s="39" t="s">
        <v>112</v>
      </c>
      <c r="D211" s="65">
        <f>'№4'!F42</f>
        <v>875.6</v>
      </c>
      <c r="E211" s="65">
        <f>'№4'!G42</f>
        <v>0</v>
      </c>
      <c r="F211" s="65">
        <f>'№4'!H42</f>
        <v>0</v>
      </c>
    </row>
    <row r="212" spans="1:6" ht="49.5">
      <c r="A212" s="33" t="s">
        <v>440</v>
      </c>
      <c r="B212" s="20"/>
      <c r="C212" s="39" t="s">
        <v>441</v>
      </c>
      <c r="D212" s="65">
        <f>D213</f>
        <v>0</v>
      </c>
      <c r="E212" s="65">
        <f>E213</f>
        <v>0</v>
      </c>
      <c r="F212" s="65">
        <f>F213</f>
        <v>56</v>
      </c>
    </row>
    <row r="213" spans="1:6" ht="12.75">
      <c r="A213" s="33" t="s">
        <v>440</v>
      </c>
      <c r="B213" s="20" t="s">
        <v>473</v>
      </c>
      <c r="C213" s="39" t="s">
        <v>112</v>
      </c>
      <c r="D213" s="65">
        <f>'№4'!F34</f>
        <v>0</v>
      </c>
      <c r="E213" s="65">
        <f>'№4'!G34</f>
        <v>0</v>
      </c>
      <c r="F213" s="65">
        <f>'№4'!H34</f>
        <v>56</v>
      </c>
    </row>
    <row r="214" spans="1:6" ht="49.5">
      <c r="A214" s="33" t="s">
        <v>487</v>
      </c>
      <c r="B214" s="20"/>
      <c r="C214" s="11" t="s">
        <v>486</v>
      </c>
      <c r="D214" s="65">
        <f>D215</f>
        <v>460.6</v>
      </c>
      <c r="E214" s="65">
        <f>E215</f>
        <v>0</v>
      </c>
      <c r="F214" s="65">
        <f>F215</f>
        <v>0</v>
      </c>
    </row>
    <row r="215" spans="1:6" ht="12.75">
      <c r="A215" s="33" t="s">
        <v>487</v>
      </c>
      <c r="B215" s="20" t="s">
        <v>473</v>
      </c>
      <c r="C215" s="39" t="s">
        <v>112</v>
      </c>
      <c r="D215" s="65">
        <f>'№4'!F44</f>
        <v>460.6</v>
      </c>
      <c r="E215" s="65">
        <f>'№4'!G44</f>
        <v>0</v>
      </c>
      <c r="F215" s="65">
        <f>'№4'!H44</f>
        <v>0</v>
      </c>
    </row>
    <row r="216" spans="1:6" s="49" customFormat="1" ht="82.5">
      <c r="A216" s="34" t="s">
        <v>270</v>
      </c>
      <c r="B216" s="34"/>
      <c r="C216" s="35" t="s">
        <v>271</v>
      </c>
      <c r="D216" s="66">
        <f>D217+D219</f>
        <v>75</v>
      </c>
      <c r="E216" s="66">
        <f>E217+E219</f>
        <v>50.3</v>
      </c>
      <c r="F216" s="66">
        <f>F217+F219</f>
        <v>44</v>
      </c>
    </row>
    <row r="217" spans="1:6" ht="33">
      <c r="A217" s="33" t="s">
        <v>273</v>
      </c>
      <c r="B217" s="20"/>
      <c r="C217" s="39" t="s">
        <v>272</v>
      </c>
      <c r="D217" s="65">
        <f>D218</f>
        <v>50</v>
      </c>
      <c r="E217" s="65">
        <f>E218</f>
        <v>33.5</v>
      </c>
      <c r="F217" s="65">
        <f>F218</f>
        <v>29</v>
      </c>
    </row>
    <row r="218" spans="1:6" ht="12.75">
      <c r="A218" s="33" t="s">
        <v>273</v>
      </c>
      <c r="B218" s="20" t="s">
        <v>473</v>
      </c>
      <c r="C218" s="39" t="s">
        <v>112</v>
      </c>
      <c r="D218" s="65">
        <f>'№4'!F46</f>
        <v>50</v>
      </c>
      <c r="E218" s="65">
        <f>'№4'!G46</f>
        <v>33.5</v>
      </c>
      <c r="F218" s="65">
        <f>'№4'!H46</f>
        <v>29</v>
      </c>
    </row>
    <row r="219" spans="1:6" ht="49.5">
      <c r="A219" s="33" t="s">
        <v>275</v>
      </c>
      <c r="B219" s="20"/>
      <c r="C219" s="39" t="s">
        <v>274</v>
      </c>
      <c r="D219" s="65">
        <f>D220</f>
        <v>25</v>
      </c>
      <c r="E219" s="65">
        <f>E220</f>
        <v>16.8</v>
      </c>
      <c r="F219" s="65">
        <f>F220</f>
        <v>15</v>
      </c>
    </row>
    <row r="220" spans="1:6" ht="12.75">
      <c r="A220" s="33" t="s">
        <v>275</v>
      </c>
      <c r="B220" s="20" t="s">
        <v>473</v>
      </c>
      <c r="C220" s="39" t="s">
        <v>112</v>
      </c>
      <c r="D220" s="65">
        <f>'№4'!F48</f>
        <v>25</v>
      </c>
      <c r="E220" s="65">
        <f>'№4'!G48</f>
        <v>16.8</v>
      </c>
      <c r="F220" s="65">
        <f>'№4'!H48</f>
        <v>15</v>
      </c>
    </row>
    <row r="221" spans="1:6" s="49" customFormat="1" ht="33">
      <c r="A221" s="34" t="s">
        <v>276</v>
      </c>
      <c r="B221" s="34"/>
      <c r="C221" s="35" t="s">
        <v>277</v>
      </c>
      <c r="D221" s="66">
        <f aca="true" t="shared" si="8" ref="D221:F222">D222</f>
        <v>180</v>
      </c>
      <c r="E221" s="66">
        <f t="shared" si="8"/>
        <v>121</v>
      </c>
      <c r="F221" s="66">
        <f t="shared" si="8"/>
        <v>105</v>
      </c>
    </row>
    <row r="222" spans="1:6" ht="33">
      <c r="A222" s="33" t="s">
        <v>278</v>
      </c>
      <c r="B222" s="20"/>
      <c r="C222" s="39" t="s">
        <v>279</v>
      </c>
      <c r="D222" s="65">
        <f t="shared" si="8"/>
        <v>180</v>
      </c>
      <c r="E222" s="65">
        <f t="shared" si="8"/>
        <v>121</v>
      </c>
      <c r="F222" s="65">
        <f t="shared" si="8"/>
        <v>105</v>
      </c>
    </row>
    <row r="223" spans="1:6" ht="12.75">
      <c r="A223" s="33" t="s">
        <v>278</v>
      </c>
      <c r="B223" s="20" t="s">
        <v>473</v>
      </c>
      <c r="C223" s="39" t="s">
        <v>112</v>
      </c>
      <c r="D223" s="65">
        <f>'№4'!F51</f>
        <v>180</v>
      </c>
      <c r="E223" s="65">
        <f>'№4'!G51</f>
        <v>121</v>
      </c>
      <c r="F223" s="65">
        <f>'№4'!H51</f>
        <v>105</v>
      </c>
    </row>
    <row r="224" spans="1:6" s="49" customFormat="1" ht="33">
      <c r="A224" s="34" t="s">
        <v>280</v>
      </c>
      <c r="B224" s="34"/>
      <c r="C224" s="35" t="s">
        <v>281</v>
      </c>
      <c r="D224" s="66">
        <f aca="true" t="shared" si="9" ref="D224:F225">D225</f>
        <v>6647.1</v>
      </c>
      <c r="E224" s="66">
        <f t="shared" si="9"/>
        <v>6201.4</v>
      </c>
      <c r="F224" s="66">
        <f t="shared" si="9"/>
        <v>6083.9</v>
      </c>
    </row>
    <row r="225" spans="1:6" ht="33">
      <c r="A225" s="33" t="s">
        <v>283</v>
      </c>
      <c r="B225" s="20"/>
      <c r="C225" s="39" t="s">
        <v>282</v>
      </c>
      <c r="D225" s="65">
        <f t="shared" si="9"/>
        <v>6647.1</v>
      </c>
      <c r="E225" s="65">
        <f t="shared" si="9"/>
        <v>6201.4</v>
      </c>
      <c r="F225" s="65">
        <f t="shared" si="9"/>
        <v>6083.9</v>
      </c>
    </row>
    <row r="226" spans="1:6" ht="12.75">
      <c r="A226" s="33" t="s">
        <v>283</v>
      </c>
      <c r="B226" s="20" t="s">
        <v>473</v>
      </c>
      <c r="C226" s="39" t="s">
        <v>112</v>
      </c>
      <c r="D226" s="65">
        <f>'№4'!F76</f>
        <v>6647.1</v>
      </c>
      <c r="E226" s="65">
        <f>'№4'!G76</f>
        <v>6201.4</v>
      </c>
      <c r="F226" s="65">
        <f>'№4'!H76</f>
        <v>6083.9</v>
      </c>
    </row>
    <row r="227" spans="1:6" s="49" customFormat="1" ht="49.5">
      <c r="A227" s="34" t="s">
        <v>260</v>
      </c>
      <c r="B227" s="34"/>
      <c r="C227" s="35" t="s">
        <v>261</v>
      </c>
      <c r="D227" s="66">
        <f>D228+D230+D232+D234+D236+D238</f>
        <v>2566.7</v>
      </c>
      <c r="E227" s="66">
        <f>E228+E230+E232+E234+E236+E238</f>
        <v>1369</v>
      </c>
      <c r="F227" s="66">
        <f>F228+F230+F232+F234+F236+F238</f>
        <v>1192.5</v>
      </c>
    </row>
    <row r="228" spans="1:6" ht="33">
      <c r="A228" s="33" t="s">
        <v>265</v>
      </c>
      <c r="B228" s="20"/>
      <c r="C228" s="39" t="s">
        <v>264</v>
      </c>
      <c r="D228" s="65">
        <f>D229</f>
        <v>55.1</v>
      </c>
      <c r="E228" s="65">
        <f>E229</f>
        <v>37</v>
      </c>
      <c r="F228" s="65">
        <f>F229</f>
        <v>32</v>
      </c>
    </row>
    <row r="229" spans="1:6" ht="12.75">
      <c r="A229" s="33" t="s">
        <v>265</v>
      </c>
      <c r="B229" s="20" t="s">
        <v>473</v>
      </c>
      <c r="C229" s="39" t="s">
        <v>112</v>
      </c>
      <c r="D229" s="65">
        <f>'№4'!F54</f>
        <v>55.1</v>
      </c>
      <c r="E229" s="65">
        <f>'№4'!G54</f>
        <v>37</v>
      </c>
      <c r="F229" s="65">
        <f>'№4'!H54</f>
        <v>32</v>
      </c>
    </row>
    <row r="230" spans="1:6" ht="33">
      <c r="A230" s="33" t="s">
        <v>262</v>
      </c>
      <c r="B230" s="20"/>
      <c r="C230" s="39" t="s">
        <v>263</v>
      </c>
      <c r="D230" s="65">
        <f>D231</f>
        <v>300</v>
      </c>
      <c r="E230" s="65">
        <f>E231</f>
        <v>200</v>
      </c>
      <c r="F230" s="65">
        <f>F231</f>
        <v>175</v>
      </c>
    </row>
    <row r="231" spans="1:6" ht="12.75">
      <c r="A231" s="33" t="s">
        <v>262</v>
      </c>
      <c r="B231" s="20" t="s">
        <v>473</v>
      </c>
      <c r="C231" s="39" t="s">
        <v>112</v>
      </c>
      <c r="D231" s="65">
        <f>'№4'!F208</f>
        <v>300</v>
      </c>
      <c r="E231" s="65">
        <f>'№4'!G208</f>
        <v>200</v>
      </c>
      <c r="F231" s="65">
        <f>'№4'!H208</f>
        <v>175</v>
      </c>
    </row>
    <row r="232" spans="1:6" ht="75" customHeight="1">
      <c r="A232" s="56" t="s">
        <v>408</v>
      </c>
      <c r="B232" s="38"/>
      <c r="C232" s="11" t="s">
        <v>414</v>
      </c>
      <c r="D232" s="65">
        <f>D233</f>
        <v>770</v>
      </c>
      <c r="E232" s="65">
        <f>E233</f>
        <v>516</v>
      </c>
      <c r="F232" s="65">
        <f>F233</f>
        <v>449</v>
      </c>
    </row>
    <row r="233" spans="1:6" ht="12.75">
      <c r="A233" s="33" t="s">
        <v>408</v>
      </c>
      <c r="B233" s="20" t="s">
        <v>473</v>
      </c>
      <c r="C233" s="39" t="s">
        <v>112</v>
      </c>
      <c r="D233" s="65">
        <f>'№4'!F226</f>
        <v>770</v>
      </c>
      <c r="E233" s="65">
        <f>'№4'!G226</f>
        <v>516</v>
      </c>
      <c r="F233" s="65">
        <f>'№4'!H226</f>
        <v>449</v>
      </c>
    </row>
    <row r="234" spans="1:6" ht="66">
      <c r="A234" s="56" t="s">
        <v>409</v>
      </c>
      <c r="B234" s="38"/>
      <c r="C234" s="11" t="s">
        <v>413</v>
      </c>
      <c r="D234" s="65">
        <f>D235</f>
        <v>400</v>
      </c>
      <c r="E234" s="65">
        <f>E235</f>
        <v>268</v>
      </c>
      <c r="F234" s="65">
        <f>F235</f>
        <v>233</v>
      </c>
    </row>
    <row r="235" spans="1:6" ht="12.75">
      <c r="A235" s="33" t="s">
        <v>409</v>
      </c>
      <c r="B235" s="20" t="s">
        <v>473</v>
      </c>
      <c r="C235" s="39" t="s">
        <v>112</v>
      </c>
      <c r="D235" s="65">
        <f>'№4'!F231</f>
        <v>400</v>
      </c>
      <c r="E235" s="65">
        <f>'№4'!G231</f>
        <v>268</v>
      </c>
      <c r="F235" s="65">
        <f>'№4'!H231</f>
        <v>233</v>
      </c>
    </row>
    <row r="236" spans="1:6" ht="66">
      <c r="A236" s="56" t="s">
        <v>410</v>
      </c>
      <c r="B236" s="38"/>
      <c r="C236" s="11" t="s">
        <v>411</v>
      </c>
      <c r="D236" s="65">
        <f>D237</f>
        <v>520</v>
      </c>
      <c r="E236" s="65">
        <f>E237</f>
        <v>348</v>
      </c>
      <c r="F236" s="65">
        <f>F237</f>
        <v>303.5</v>
      </c>
    </row>
    <row r="237" spans="1:6" ht="12.75">
      <c r="A237" s="33" t="s">
        <v>410</v>
      </c>
      <c r="B237" s="20" t="s">
        <v>473</v>
      </c>
      <c r="C237" s="39" t="s">
        <v>112</v>
      </c>
      <c r="D237" s="65">
        <f>'№4'!F233</f>
        <v>520</v>
      </c>
      <c r="E237" s="65">
        <f>'№4'!G233</f>
        <v>348</v>
      </c>
      <c r="F237" s="65">
        <f>'№4'!H233</f>
        <v>303.5</v>
      </c>
    </row>
    <row r="238" spans="1:6" ht="66">
      <c r="A238" s="56" t="s">
        <v>514</v>
      </c>
      <c r="B238" s="38"/>
      <c r="C238" s="11" t="s">
        <v>515</v>
      </c>
      <c r="D238" s="65">
        <f>D239</f>
        <v>521.6</v>
      </c>
      <c r="E238" s="65">
        <f>E239</f>
        <v>0</v>
      </c>
      <c r="F238" s="65">
        <f>F239</f>
        <v>0</v>
      </c>
    </row>
    <row r="239" spans="1:6" ht="12.75">
      <c r="A239" s="56" t="s">
        <v>514</v>
      </c>
      <c r="B239" s="20" t="s">
        <v>473</v>
      </c>
      <c r="C239" s="39" t="s">
        <v>112</v>
      </c>
      <c r="D239" s="65">
        <f>'№4'!F235</f>
        <v>521.6</v>
      </c>
      <c r="E239" s="65">
        <f>'№4'!G235</f>
        <v>0</v>
      </c>
      <c r="F239" s="65">
        <f>'№4'!H235</f>
        <v>0</v>
      </c>
    </row>
    <row r="240" spans="1:6" s="49" customFormat="1" ht="12.75">
      <c r="A240" s="34" t="s">
        <v>247</v>
      </c>
      <c r="B240" s="34"/>
      <c r="C240" s="35" t="s">
        <v>248</v>
      </c>
      <c r="D240" s="66">
        <f>D241+D243+D245+D247+D249+D251</f>
        <v>3140.4</v>
      </c>
      <c r="E240" s="66">
        <f>E241+E243+E245+E247+E249+E251</f>
        <v>2845.1</v>
      </c>
      <c r="F240" s="66">
        <f>F241+F243+F245+F247+F249+F251</f>
        <v>2767.1</v>
      </c>
    </row>
    <row r="241" spans="1:6" ht="33">
      <c r="A241" s="33" t="s">
        <v>251</v>
      </c>
      <c r="B241" s="20"/>
      <c r="C241" s="39" t="s">
        <v>250</v>
      </c>
      <c r="D241" s="65">
        <f>D242</f>
        <v>150</v>
      </c>
      <c r="E241" s="65">
        <f>E242</f>
        <v>100</v>
      </c>
      <c r="F241" s="65">
        <f>F242</f>
        <v>87.5</v>
      </c>
    </row>
    <row r="242" spans="1:6" ht="12.75">
      <c r="A242" s="33" t="s">
        <v>251</v>
      </c>
      <c r="B242" s="20" t="s">
        <v>473</v>
      </c>
      <c r="C242" s="39" t="s">
        <v>112</v>
      </c>
      <c r="D242" s="65">
        <f>'№4'!F211</f>
        <v>150</v>
      </c>
      <c r="E242" s="65">
        <f>'№4'!G211</f>
        <v>100</v>
      </c>
      <c r="F242" s="65">
        <f>'№4'!H211</f>
        <v>87.5</v>
      </c>
    </row>
    <row r="243" spans="1:6" ht="33">
      <c r="A243" s="33" t="s">
        <v>253</v>
      </c>
      <c r="B243" s="20"/>
      <c r="C243" s="39" t="s">
        <v>252</v>
      </c>
      <c r="D243" s="65">
        <f>D244</f>
        <v>312</v>
      </c>
      <c r="E243" s="65">
        <f>E244</f>
        <v>209</v>
      </c>
      <c r="F243" s="65">
        <f>F244</f>
        <v>181.9</v>
      </c>
    </row>
    <row r="244" spans="1:6" ht="12.75">
      <c r="A244" s="33" t="s">
        <v>253</v>
      </c>
      <c r="B244" s="20" t="s">
        <v>473</v>
      </c>
      <c r="C244" s="39" t="s">
        <v>112</v>
      </c>
      <c r="D244" s="65">
        <f>'№4'!F213</f>
        <v>312</v>
      </c>
      <c r="E244" s="65">
        <f>'№4'!G213</f>
        <v>209</v>
      </c>
      <c r="F244" s="65">
        <f>'№4'!H213</f>
        <v>181.9</v>
      </c>
    </row>
    <row r="245" spans="1:6" ht="33">
      <c r="A245" s="33" t="s">
        <v>256</v>
      </c>
      <c r="B245" s="20"/>
      <c r="C245" s="39" t="s">
        <v>254</v>
      </c>
      <c r="D245" s="65">
        <f>D246</f>
        <v>233.3</v>
      </c>
      <c r="E245" s="65">
        <f>E246</f>
        <v>157</v>
      </c>
      <c r="F245" s="65">
        <f>F246</f>
        <v>136</v>
      </c>
    </row>
    <row r="246" spans="1:6" ht="12.75">
      <c r="A246" s="33" t="s">
        <v>256</v>
      </c>
      <c r="B246" s="20" t="s">
        <v>473</v>
      </c>
      <c r="C246" s="39" t="s">
        <v>112</v>
      </c>
      <c r="D246" s="65">
        <f>'№4'!F215</f>
        <v>233.3</v>
      </c>
      <c r="E246" s="65">
        <f>'№4'!G215</f>
        <v>157</v>
      </c>
      <c r="F246" s="65">
        <f>'№4'!H215</f>
        <v>136</v>
      </c>
    </row>
    <row r="247" spans="1:6" ht="33">
      <c r="A247" s="33" t="s">
        <v>257</v>
      </c>
      <c r="B247" s="20"/>
      <c r="C247" s="39" t="s">
        <v>255</v>
      </c>
      <c r="D247" s="65">
        <f>D248</f>
        <v>200</v>
      </c>
      <c r="E247" s="65">
        <f>E248</f>
        <v>134</v>
      </c>
      <c r="F247" s="65">
        <f>F248</f>
        <v>116.6</v>
      </c>
    </row>
    <row r="248" spans="1:6" ht="12.75">
      <c r="A248" s="33" t="s">
        <v>257</v>
      </c>
      <c r="B248" s="20" t="s">
        <v>473</v>
      </c>
      <c r="C248" s="39" t="s">
        <v>112</v>
      </c>
      <c r="D248" s="65">
        <f>'№4'!F217</f>
        <v>200</v>
      </c>
      <c r="E248" s="65">
        <f>'№4'!G217</f>
        <v>134</v>
      </c>
      <c r="F248" s="65">
        <f>'№4'!H217</f>
        <v>116.6</v>
      </c>
    </row>
    <row r="249" spans="1:6" ht="49.5">
      <c r="A249" s="33" t="s">
        <v>249</v>
      </c>
      <c r="B249" s="20"/>
      <c r="C249" s="39" t="s">
        <v>79</v>
      </c>
      <c r="D249" s="65">
        <f>D250</f>
        <v>2101.5</v>
      </c>
      <c r="E249" s="65">
        <f>E250</f>
        <v>2101.5</v>
      </c>
      <c r="F249" s="65">
        <f>F250</f>
        <v>2101.5</v>
      </c>
    </row>
    <row r="250" spans="1:6" ht="12.75">
      <c r="A250" s="33" t="s">
        <v>249</v>
      </c>
      <c r="B250" s="20" t="s">
        <v>473</v>
      </c>
      <c r="C250" s="39" t="s">
        <v>112</v>
      </c>
      <c r="D250" s="65">
        <f>'№4'!F203</f>
        <v>2101.5</v>
      </c>
      <c r="E250" s="65">
        <f>'№4'!G203</f>
        <v>2101.5</v>
      </c>
      <c r="F250" s="65">
        <f>'№4'!H203</f>
        <v>2101.5</v>
      </c>
    </row>
    <row r="251" spans="1:6" ht="33">
      <c r="A251" s="33" t="s">
        <v>258</v>
      </c>
      <c r="B251" s="20"/>
      <c r="C251" s="39" t="s">
        <v>259</v>
      </c>
      <c r="D251" s="65">
        <f>D252</f>
        <v>143.6</v>
      </c>
      <c r="E251" s="65">
        <f>E252</f>
        <v>143.6</v>
      </c>
      <c r="F251" s="65">
        <f>F252</f>
        <v>143.6</v>
      </c>
    </row>
    <row r="252" spans="1:6" ht="12.75">
      <c r="A252" s="33" t="s">
        <v>258</v>
      </c>
      <c r="B252" s="20" t="s">
        <v>473</v>
      </c>
      <c r="C252" s="39" t="s">
        <v>112</v>
      </c>
      <c r="D252" s="65">
        <f>'№4'!F219</f>
        <v>143.6</v>
      </c>
      <c r="E252" s="65">
        <f>'№4'!G219</f>
        <v>143.6</v>
      </c>
      <c r="F252" s="65">
        <f>'№4'!H219</f>
        <v>143.6</v>
      </c>
    </row>
    <row r="253" spans="1:6" s="49" customFormat="1" ht="12.75">
      <c r="A253" s="34" t="s">
        <v>424</v>
      </c>
      <c r="B253" s="34"/>
      <c r="C253" s="35" t="s">
        <v>423</v>
      </c>
      <c r="D253" s="66">
        <f>D254+D256+D258+D260+D262+D264</f>
        <v>39668.8</v>
      </c>
      <c r="E253" s="66">
        <f>E254+E256+E258+E260+E262+E264</f>
        <v>37933.8</v>
      </c>
      <c r="F253" s="66">
        <f>F254+F256+F258+F260+F262+F264</f>
        <v>37480.600000000006</v>
      </c>
    </row>
    <row r="254" spans="1:6" ht="12.75">
      <c r="A254" s="33" t="s">
        <v>425</v>
      </c>
      <c r="B254" s="20"/>
      <c r="C254" s="39" t="s">
        <v>21</v>
      </c>
      <c r="D254" s="65">
        <f>D255</f>
        <v>1455.3</v>
      </c>
      <c r="E254" s="65">
        <f>E255</f>
        <v>1455.3</v>
      </c>
      <c r="F254" s="65">
        <f>F255</f>
        <v>1455.3</v>
      </c>
    </row>
    <row r="255" spans="1:6" ht="12.75">
      <c r="A255" s="33" t="s">
        <v>425</v>
      </c>
      <c r="B255" s="20" t="s">
        <v>473</v>
      </c>
      <c r="C255" s="39" t="s">
        <v>112</v>
      </c>
      <c r="D255" s="65">
        <f>'№4'!F17</f>
        <v>1455.3</v>
      </c>
      <c r="E255" s="65">
        <f>'№4'!G17</f>
        <v>1455.3</v>
      </c>
      <c r="F255" s="65">
        <f>'№4'!H17</f>
        <v>1455.3</v>
      </c>
    </row>
    <row r="256" spans="1:6" ht="49.5">
      <c r="A256" s="33" t="s">
        <v>376</v>
      </c>
      <c r="B256" s="20"/>
      <c r="C256" s="39" t="s">
        <v>88</v>
      </c>
      <c r="D256" s="65">
        <f>D257</f>
        <v>35167.6</v>
      </c>
      <c r="E256" s="65">
        <f>E257</f>
        <v>33443.6</v>
      </c>
      <c r="F256" s="65">
        <f>F257</f>
        <v>32990.4</v>
      </c>
    </row>
    <row r="257" spans="1:6" ht="12.75">
      <c r="A257" s="33" t="s">
        <v>376</v>
      </c>
      <c r="B257" s="20" t="s">
        <v>473</v>
      </c>
      <c r="C257" s="39" t="s">
        <v>112</v>
      </c>
      <c r="D257" s="65">
        <f>'№4'!F22</f>
        <v>35167.6</v>
      </c>
      <c r="E257" s="65">
        <f>'№4'!G22</f>
        <v>33443.6</v>
      </c>
      <c r="F257" s="65">
        <f>'№4'!H22</f>
        <v>32990.4</v>
      </c>
    </row>
    <row r="258" spans="1:6" ht="49.5">
      <c r="A258" s="33" t="s">
        <v>428</v>
      </c>
      <c r="B258" s="20"/>
      <c r="C258" s="39" t="s">
        <v>89</v>
      </c>
      <c r="D258" s="65">
        <f>D259</f>
        <v>765.1999999999999</v>
      </c>
      <c r="E258" s="65">
        <f>E259</f>
        <v>765.1999999999999</v>
      </c>
      <c r="F258" s="65">
        <f>F259</f>
        <v>765.1999999999999</v>
      </c>
    </row>
    <row r="259" spans="1:6" ht="12.75">
      <c r="A259" s="33" t="s">
        <v>428</v>
      </c>
      <c r="B259" s="20" t="s">
        <v>473</v>
      </c>
      <c r="C259" s="39" t="s">
        <v>112</v>
      </c>
      <c r="D259" s="65">
        <f>'№4'!F26+'№4'!F58+'№4'!F67</f>
        <v>765.1999999999999</v>
      </c>
      <c r="E259" s="65">
        <f>'№4'!G26+'№4'!G58+'№4'!G67</f>
        <v>765.1999999999999</v>
      </c>
      <c r="F259" s="65">
        <f>'№4'!H26+'№4'!H58+'№4'!H67</f>
        <v>765.1999999999999</v>
      </c>
    </row>
    <row r="260" spans="1:6" ht="99">
      <c r="A260" s="56" t="s">
        <v>476</v>
      </c>
      <c r="B260" s="101"/>
      <c r="C260" s="11" t="s">
        <v>477</v>
      </c>
      <c r="D260" s="65">
        <f>D261</f>
        <v>1404</v>
      </c>
      <c r="E260" s="65">
        <f>E261</f>
        <v>1393</v>
      </c>
      <c r="F260" s="65">
        <f>F261</f>
        <v>1393</v>
      </c>
    </row>
    <row r="261" spans="1:6" ht="12.75">
      <c r="A261" s="33" t="s">
        <v>476</v>
      </c>
      <c r="B261" s="20" t="s">
        <v>473</v>
      </c>
      <c r="C261" s="39" t="s">
        <v>112</v>
      </c>
      <c r="D261" s="65">
        <f>'№4'!F69</f>
        <v>1404</v>
      </c>
      <c r="E261" s="65">
        <f>'№4'!G69</f>
        <v>1393</v>
      </c>
      <c r="F261" s="65">
        <f>'№4'!H69</f>
        <v>1393</v>
      </c>
    </row>
    <row r="262" spans="1:6" ht="66">
      <c r="A262" s="33" t="s">
        <v>367</v>
      </c>
      <c r="B262" s="20"/>
      <c r="C262" s="39" t="s">
        <v>368</v>
      </c>
      <c r="D262" s="65">
        <f>D263</f>
        <v>253.3</v>
      </c>
      <c r="E262" s="65">
        <f>E263</f>
        <v>253.3</v>
      </c>
      <c r="F262" s="65">
        <f>F263</f>
        <v>253.3</v>
      </c>
    </row>
    <row r="263" spans="1:6" ht="12.75">
      <c r="A263" s="33" t="s">
        <v>367</v>
      </c>
      <c r="B263" s="20" t="s">
        <v>473</v>
      </c>
      <c r="C263" s="39" t="s">
        <v>112</v>
      </c>
      <c r="D263" s="65">
        <f>'№4'!F60</f>
        <v>253.3</v>
      </c>
      <c r="E263" s="65">
        <f>'№4'!G60</f>
        <v>253.3</v>
      </c>
      <c r="F263" s="65">
        <f>'№4'!H60</f>
        <v>253.3</v>
      </c>
    </row>
    <row r="264" spans="1:6" ht="49.5">
      <c r="A264" s="33" t="s">
        <v>429</v>
      </c>
      <c r="B264" s="20"/>
      <c r="C264" s="39" t="s">
        <v>430</v>
      </c>
      <c r="D264" s="65">
        <f>D265</f>
        <v>623.4</v>
      </c>
      <c r="E264" s="65">
        <f>E265</f>
        <v>623.4</v>
      </c>
      <c r="F264" s="65">
        <f>F265</f>
        <v>623.4</v>
      </c>
    </row>
    <row r="265" spans="1:6" ht="12.75">
      <c r="A265" s="33" t="s">
        <v>429</v>
      </c>
      <c r="B265" s="20" t="s">
        <v>473</v>
      </c>
      <c r="C265" s="39" t="s">
        <v>112</v>
      </c>
      <c r="D265" s="65">
        <f>'№4'!F28</f>
        <v>623.4</v>
      </c>
      <c r="E265" s="65">
        <f>'№4'!G28</f>
        <v>623.4</v>
      </c>
      <c r="F265" s="65">
        <f>'№4'!H28</f>
        <v>623.4</v>
      </c>
    </row>
    <row r="266" spans="1:6" s="49" customFormat="1" ht="49.5">
      <c r="A266" s="34" t="s">
        <v>205</v>
      </c>
      <c r="B266" s="34"/>
      <c r="C266" s="35" t="s">
        <v>206</v>
      </c>
      <c r="D266" s="66">
        <f>D267+D278</f>
        <v>16776.8</v>
      </c>
      <c r="E266" s="66">
        <f>E267+E278</f>
        <v>7463</v>
      </c>
      <c r="F266" s="66">
        <f>F267+F278</f>
        <v>7133.7</v>
      </c>
    </row>
    <row r="267" spans="1:6" s="49" customFormat="1" ht="33">
      <c r="A267" s="34" t="s">
        <v>207</v>
      </c>
      <c r="B267" s="34"/>
      <c r="C267" s="35" t="s">
        <v>208</v>
      </c>
      <c r="D267" s="66">
        <f>D268+D270+D272+D274+D276</f>
        <v>11609.3</v>
      </c>
      <c r="E267" s="66">
        <f aca="true" t="shared" si="10" ref="E267:F267">E268+E270+E272+E274+E276</f>
        <v>2373</v>
      </c>
      <c r="F267" s="66">
        <f t="shared" si="10"/>
        <v>2064.5</v>
      </c>
    </row>
    <row r="268" spans="1:6" ht="12.75">
      <c r="A268" s="33" t="s">
        <v>209</v>
      </c>
      <c r="B268" s="72"/>
      <c r="C268" s="39" t="s">
        <v>210</v>
      </c>
      <c r="D268" s="65">
        <f>D269</f>
        <v>2861.8</v>
      </c>
      <c r="E268" s="65">
        <f>E269</f>
        <v>1898</v>
      </c>
      <c r="F268" s="65">
        <f>F269</f>
        <v>1652</v>
      </c>
    </row>
    <row r="269" spans="1:6" ht="33">
      <c r="A269" s="33" t="s">
        <v>209</v>
      </c>
      <c r="B269" s="72" t="s">
        <v>36</v>
      </c>
      <c r="C269" s="39" t="s">
        <v>432</v>
      </c>
      <c r="D269" s="65">
        <f>'№4'!F274+'№4'!F296</f>
        <v>2861.8</v>
      </c>
      <c r="E269" s="65">
        <f>'№4'!G274+'№4'!G296</f>
        <v>1898</v>
      </c>
      <c r="F269" s="65">
        <f>'№4'!H274+'№4'!H296</f>
        <v>1652</v>
      </c>
    </row>
    <row r="270" spans="1:6" ht="33">
      <c r="A270" s="33" t="s">
        <v>211</v>
      </c>
      <c r="B270" s="72"/>
      <c r="C270" s="39" t="s">
        <v>212</v>
      </c>
      <c r="D270" s="65">
        <f>D271</f>
        <v>208</v>
      </c>
      <c r="E270" s="65">
        <f>E271</f>
        <v>140</v>
      </c>
      <c r="F270" s="65">
        <f>F271</f>
        <v>121</v>
      </c>
    </row>
    <row r="271" spans="1:6" ht="33">
      <c r="A271" s="33" t="s">
        <v>211</v>
      </c>
      <c r="B271" s="72" t="s">
        <v>36</v>
      </c>
      <c r="C271" s="39" t="s">
        <v>432</v>
      </c>
      <c r="D271" s="65">
        <f>'№4'!F276</f>
        <v>208</v>
      </c>
      <c r="E271" s="65">
        <f>'№4'!G276</f>
        <v>140</v>
      </c>
      <c r="F271" s="65">
        <f>'№4'!H276</f>
        <v>121</v>
      </c>
    </row>
    <row r="272" spans="1:6" ht="12.75">
      <c r="A272" s="33" t="s">
        <v>214</v>
      </c>
      <c r="B272" s="72"/>
      <c r="C272" s="39" t="s">
        <v>213</v>
      </c>
      <c r="D272" s="65">
        <f>D273</f>
        <v>6339.5</v>
      </c>
      <c r="E272" s="65">
        <f>E273</f>
        <v>0</v>
      </c>
      <c r="F272" s="65">
        <f>F273</f>
        <v>0</v>
      </c>
    </row>
    <row r="273" spans="1:6" ht="33">
      <c r="A273" s="33" t="s">
        <v>214</v>
      </c>
      <c r="B273" s="72" t="s">
        <v>36</v>
      </c>
      <c r="C273" s="39" t="s">
        <v>432</v>
      </c>
      <c r="D273" s="65">
        <f>'№4'!F278</f>
        <v>6339.5</v>
      </c>
      <c r="E273" s="65">
        <f>'№4'!G278</f>
        <v>0</v>
      </c>
      <c r="F273" s="65">
        <f>'№4'!H278</f>
        <v>0</v>
      </c>
    </row>
    <row r="274" spans="1:6" ht="33">
      <c r="A274" s="33" t="s">
        <v>218</v>
      </c>
      <c r="B274" s="72"/>
      <c r="C274" s="39" t="s">
        <v>217</v>
      </c>
      <c r="D274" s="65">
        <f>D275</f>
        <v>500</v>
      </c>
      <c r="E274" s="65">
        <f>E275</f>
        <v>335</v>
      </c>
      <c r="F274" s="65">
        <f>F275</f>
        <v>291.5</v>
      </c>
    </row>
    <row r="275" spans="1:6" ht="33">
      <c r="A275" s="33" t="s">
        <v>218</v>
      </c>
      <c r="B275" s="72" t="s">
        <v>36</v>
      </c>
      <c r="C275" s="39" t="s">
        <v>432</v>
      </c>
      <c r="D275" s="65">
        <f>'№4'!F291</f>
        <v>500</v>
      </c>
      <c r="E275" s="65">
        <f>'№4'!G291</f>
        <v>335</v>
      </c>
      <c r="F275" s="65">
        <f>'№4'!H291</f>
        <v>291.5</v>
      </c>
    </row>
    <row r="276" spans="1:6" ht="49.5">
      <c r="A276" s="10" t="s">
        <v>768</v>
      </c>
      <c r="B276" s="72"/>
      <c r="C276" s="32" t="s">
        <v>769</v>
      </c>
      <c r="D276" s="194">
        <f>D277</f>
        <v>1700</v>
      </c>
      <c r="E276" s="194">
        <f aca="true" t="shared" si="11" ref="E276:F276">E277</f>
        <v>0</v>
      </c>
      <c r="F276" s="194">
        <f t="shared" si="11"/>
        <v>0</v>
      </c>
    </row>
    <row r="277" spans="1:6" ht="33">
      <c r="A277" s="10" t="s">
        <v>768</v>
      </c>
      <c r="B277" s="72" t="s">
        <v>36</v>
      </c>
      <c r="C277" s="39" t="s">
        <v>432</v>
      </c>
      <c r="D277" s="194">
        <f>'№4'!F281</f>
        <v>1700</v>
      </c>
      <c r="E277" s="194">
        <f>'№4'!G281</f>
        <v>0</v>
      </c>
      <c r="F277" s="194">
        <f>'№4'!H281</f>
        <v>0</v>
      </c>
    </row>
    <row r="278" spans="1:6" s="49" customFormat="1" ht="12.75">
      <c r="A278" s="34" t="s">
        <v>215</v>
      </c>
      <c r="B278" s="34"/>
      <c r="C278" s="35" t="s">
        <v>423</v>
      </c>
      <c r="D278" s="66">
        <f aca="true" t="shared" si="12" ref="D278:F279">D279</f>
        <v>5167.5</v>
      </c>
      <c r="E278" s="66">
        <f t="shared" si="12"/>
        <v>5090</v>
      </c>
      <c r="F278" s="66">
        <f t="shared" si="12"/>
        <v>5069.2</v>
      </c>
    </row>
    <row r="279" spans="1:6" ht="49.5">
      <c r="A279" s="33" t="s">
        <v>216</v>
      </c>
      <c r="B279" s="72"/>
      <c r="C279" s="39" t="s">
        <v>88</v>
      </c>
      <c r="D279" s="65">
        <f t="shared" si="12"/>
        <v>5167.5</v>
      </c>
      <c r="E279" s="65">
        <f t="shared" si="12"/>
        <v>5090</v>
      </c>
      <c r="F279" s="65">
        <f t="shared" si="12"/>
        <v>5069.2</v>
      </c>
    </row>
    <row r="280" spans="1:6" ht="33">
      <c r="A280" s="33" t="s">
        <v>216</v>
      </c>
      <c r="B280" s="72" t="s">
        <v>36</v>
      </c>
      <c r="C280" s="39" t="s">
        <v>432</v>
      </c>
      <c r="D280" s="65">
        <f>'№4'!F283</f>
        <v>5167.5</v>
      </c>
      <c r="E280" s="65">
        <f>'№4'!G283</f>
        <v>5090</v>
      </c>
      <c r="F280" s="65">
        <f>'№4'!H283</f>
        <v>5069.2</v>
      </c>
    </row>
    <row r="281" spans="1:6" s="49" customFormat="1" ht="39" customHeight="1">
      <c r="A281" s="34" t="s">
        <v>443</v>
      </c>
      <c r="B281" s="34"/>
      <c r="C281" s="35" t="s">
        <v>442</v>
      </c>
      <c r="D281" s="66">
        <f>D282+D287+D290+D293</f>
        <v>13379.5</v>
      </c>
      <c r="E281" s="66">
        <f>E282+E287+E290+E293</f>
        <v>12103.500000000002</v>
      </c>
      <c r="F281" s="66">
        <f>F282+F287+F290+F293</f>
        <v>11759.5</v>
      </c>
    </row>
    <row r="282" spans="1:6" s="49" customFormat="1" ht="33">
      <c r="A282" s="34" t="s">
        <v>357</v>
      </c>
      <c r="B282" s="34"/>
      <c r="C282" s="35" t="s">
        <v>353</v>
      </c>
      <c r="D282" s="66">
        <f>D283+D285</f>
        <v>1712.7</v>
      </c>
      <c r="E282" s="66">
        <f>E283+E285</f>
        <v>523.1</v>
      </c>
      <c r="F282" s="66">
        <f>F283+F285</f>
        <v>523.1</v>
      </c>
    </row>
    <row r="283" spans="1:6" ht="49.5">
      <c r="A283" s="33" t="s">
        <v>365</v>
      </c>
      <c r="B283" s="72"/>
      <c r="C283" s="39" t="s">
        <v>366</v>
      </c>
      <c r="D283" s="65">
        <f>D284</f>
        <v>1441.7</v>
      </c>
      <c r="E283" s="65">
        <f>E284</f>
        <v>523.1</v>
      </c>
      <c r="F283" s="65">
        <f>F284</f>
        <v>523.1</v>
      </c>
    </row>
    <row r="284" spans="1:6" ht="33">
      <c r="A284" s="33" t="s">
        <v>365</v>
      </c>
      <c r="B284" s="72" t="s">
        <v>38</v>
      </c>
      <c r="C284" s="39" t="s">
        <v>74</v>
      </c>
      <c r="D284" s="65">
        <f>'№4'!F252</f>
        <v>1441.7</v>
      </c>
      <c r="E284" s="65">
        <f>'№4'!G252</f>
        <v>523.1</v>
      </c>
      <c r="F284" s="65">
        <f>'№4'!H252</f>
        <v>523.1</v>
      </c>
    </row>
    <row r="285" spans="1:6" ht="49.5">
      <c r="A285" s="10" t="s">
        <v>518</v>
      </c>
      <c r="B285" s="72"/>
      <c r="C285" s="32" t="s">
        <v>494</v>
      </c>
      <c r="D285" s="65">
        <f>D286</f>
        <v>271</v>
      </c>
      <c r="E285" s="65">
        <f>E286</f>
        <v>0</v>
      </c>
      <c r="F285" s="65">
        <f>F286</f>
        <v>0</v>
      </c>
    </row>
    <row r="286" spans="1:6" ht="33">
      <c r="A286" s="10" t="s">
        <v>518</v>
      </c>
      <c r="B286" s="72" t="s">
        <v>38</v>
      </c>
      <c r="C286" s="39" t="s">
        <v>74</v>
      </c>
      <c r="D286" s="65">
        <f>'№4'!F255</f>
        <v>271</v>
      </c>
      <c r="E286" s="65">
        <f>'№4'!G255</f>
        <v>0</v>
      </c>
      <c r="F286" s="65">
        <f>'№4'!H255</f>
        <v>0</v>
      </c>
    </row>
    <row r="287" spans="1:6" s="49" customFormat="1" ht="33">
      <c r="A287" s="34" t="s">
        <v>165</v>
      </c>
      <c r="B287" s="34"/>
      <c r="C287" s="35" t="s">
        <v>164</v>
      </c>
      <c r="D287" s="66">
        <f aca="true" t="shared" si="13" ref="D287:F288">D288</f>
        <v>2000</v>
      </c>
      <c r="E287" s="66">
        <f t="shared" si="13"/>
        <v>2000</v>
      </c>
      <c r="F287" s="66">
        <f t="shared" si="13"/>
        <v>2000</v>
      </c>
    </row>
    <row r="288" spans="1:6" ht="12.75">
      <c r="A288" s="33" t="s">
        <v>166</v>
      </c>
      <c r="B288" s="72"/>
      <c r="C288" s="39" t="s">
        <v>167</v>
      </c>
      <c r="D288" s="65">
        <f>D289</f>
        <v>2000</v>
      </c>
      <c r="E288" s="65">
        <f t="shared" si="13"/>
        <v>2000</v>
      </c>
      <c r="F288" s="65">
        <f t="shared" si="13"/>
        <v>2000</v>
      </c>
    </row>
    <row r="289" spans="1:6" ht="33">
      <c r="A289" s="33" t="s">
        <v>166</v>
      </c>
      <c r="B289" s="72" t="s">
        <v>38</v>
      </c>
      <c r="C289" s="39" t="s">
        <v>74</v>
      </c>
      <c r="D289" s="65">
        <f>'№4'!F267</f>
        <v>2000</v>
      </c>
      <c r="E289" s="65">
        <f>'№4'!G267</f>
        <v>2000</v>
      </c>
      <c r="F289" s="65">
        <f>'№4'!H267</f>
        <v>2000</v>
      </c>
    </row>
    <row r="290" spans="1:6" s="49" customFormat="1" ht="12.75">
      <c r="A290" s="34" t="s">
        <v>372</v>
      </c>
      <c r="B290" s="34"/>
      <c r="C290" s="35" t="s">
        <v>158</v>
      </c>
      <c r="D290" s="66">
        <f aca="true" t="shared" si="14" ref="D290:F291">D291</f>
        <v>4.100000000000001</v>
      </c>
      <c r="E290" s="66">
        <f t="shared" si="14"/>
        <v>36</v>
      </c>
      <c r="F290" s="66">
        <f t="shared" si="14"/>
        <v>36</v>
      </c>
    </row>
    <row r="291" spans="1:6" ht="33">
      <c r="A291" s="10" t="s">
        <v>373</v>
      </c>
      <c r="B291" s="10"/>
      <c r="C291" s="32" t="s">
        <v>374</v>
      </c>
      <c r="D291" s="65">
        <f t="shared" si="14"/>
        <v>4.100000000000001</v>
      </c>
      <c r="E291" s="65">
        <f t="shared" si="14"/>
        <v>36</v>
      </c>
      <c r="F291" s="65">
        <f t="shared" si="14"/>
        <v>36</v>
      </c>
    </row>
    <row r="292" spans="1:6" ht="33">
      <c r="A292" s="10" t="s">
        <v>373</v>
      </c>
      <c r="B292" s="72" t="s">
        <v>38</v>
      </c>
      <c r="C292" s="39" t="s">
        <v>74</v>
      </c>
      <c r="D292" s="65">
        <f>'№4'!F257</f>
        <v>4.100000000000001</v>
      </c>
      <c r="E292" s="65">
        <f>'№4'!G257</f>
        <v>36</v>
      </c>
      <c r="F292" s="65">
        <f>'№4'!H257</f>
        <v>36</v>
      </c>
    </row>
    <row r="293" spans="1:6" s="49" customFormat="1" ht="12.75">
      <c r="A293" s="34" t="s">
        <v>444</v>
      </c>
      <c r="B293" s="34"/>
      <c r="C293" s="35" t="s">
        <v>423</v>
      </c>
      <c r="D293" s="66">
        <f aca="true" t="shared" si="15" ref="D293:F294">D294</f>
        <v>9662.7</v>
      </c>
      <c r="E293" s="66">
        <f t="shared" si="15"/>
        <v>9544.400000000001</v>
      </c>
      <c r="F293" s="66">
        <f t="shared" si="15"/>
        <v>9200.4</v>
      </c>
    </row>
    <row r="294" spans="1:6" ht="49.5">
      <c r="A294" s="33" t="s">
        <v>379</v>
      </c>
      <c r="B294" s="72"/>
      <c r="C294" s="39" t="s">
        <v>88</v>
      </c>
      <c r="D294" s="65">
        <f t="shared" si="15"/>
        <v>9662.7</v>
      </c>
      <c r="E294" s="65">
        <f t="shared" si="15"/>
        <v>9544.400000000001</v>
      </c>
      <c r="F294" s="65">
        <f t="shared" si="15"/>
        <v>9200.4</v>
      </c>
    </row>
    <row r="295" spans="1:6" ht="33">
      <c r="A295" s="33" t="s">
        <v>379</v>
      </c>
      <c r="B295" s="72" t="s">
        <v>38</v>
      </c>
      <c r="C295" s="39" t="s">
        <v>74</v>
      </c>
      <c r="D295" s="65">
        <f>'№4'!F241</f>
        <v>9662.7</v>
      </c>
      <c r="E295" s="65">
        <f>'№4'!G241</f>
        <v>9544.400000000001</v>
      </c>
      <c r="F295" s="65">
        <f>'№4'!H241</f>
        <v>9200.4</v>
      </c>
    </row>
    <row r="296" spans="1:6" s="49" customFormat="1" ht="33">
      <c r="A296" s="34" t="s">
        <v>358</v>
      </c>
      <c r="B296" s="34"/>
      <c r="C296" s="35" t="s">
        <v>354</v>
      </c>
      <c r="D296" s="66">
        <f>D297+D300+D311+D303+D306</f>
        <v>7409.6</v>
      </c>
      <c r="E296" s="66">
        <f aca="true" t="shared" si="16" ref="E296:F296">E297+E300+E311+E303+E306</f>
        <v>5071.6</v>
      </c>
      <c r="F296" s="66">
        <f t="shared" si="16"/>
        <v>5004</v>
      </c>
    </row>
    <row r="297" spans="1:6" s="49" customFormat="1" ht="33">
      <c r="A297" s="34" t="s">
        <v>364</v>
      </c>
      <c r="B297" s="34"/>
      <c r="C297" s="35" t="s">
        <v>162</v>
      </c>
      <c r="D297" s="66">
        <f aca="true" t="shared" si="17" ref="D297:F298">D298</f>
        <v>870</v>
      </c>
      <c r="E297" s="66">
        <f t="shared" si="17"/>
        <v>0</v>
      </c>
      <c r="F297" s="66">
        <f t="shared" si="17"/>
        <v>0</v>
      </c>
    </row>
    <row r="298" spans="1:6" ht="33">
      <c r="A298" s="33" t="s">
        <v>364</v>
      </c>
      <c r="B298" s="72" t="s">
        <v>77</v>
      </c>
      <c r="C298" s="39" t="s">
        <v>162</v>
      </c>
      <c r="D298" s="65">
        <f t="shared" si="17"/>
        <v>870</v>
      </c>
      <c r="E298" s="65">
        <f t="shared" si="17"/>
        <v>0</v>
      </c>
      <c r="F298" s="65">
        <f t="shared" si="17"/>
        <v>0</v>
      </c>
    </row>
    <row r="299" spans="1:6" ht="12.75">
      <c r="A299" s="33" t="s">
        <v>364</v>
      </c>
      <c r="B299" s="20" t="s">
        <v>473</v>
      </c>
      <c r="C299" s="39" t="s">
        <v>112</v>
      </c>
      <c r="D299" s="65">
        <f>'№4'!F158</f>
        <v>870</v>
      </c>
      <c r="E299" s="65">
        <f>'№4'!G158</f>
        <v>0</v>
      </c>
      <c r="F299" s="65">
        <f>'№4'!H158</f>
        <v>0</v>
      </c>
    </row>
    <row r="300" spans="1:6" s="49" customFormat="1" ht="33">
      <c r="A300" s="34" t="s">
        <v>160</v>
      </c>
      <c r="B300" s="34"/>
      <c r="C300" s="35" t="s">
        <v>161</v>
      </c>
      <c r="D300" s="66">
        <f aca="true" t="shared" si="18" ref="D300:F301">D301</f>
        <v>2000</v>
      </c>
      <c r="E300" s="66">
        <f t="shared" si="18"/>
        <v>1000</v>
      </c>
      <c r="F300" s="66">
        <f t="shared" si="18"/>
        <v>1000</v>
      </c>
    </row>
    <row r="301" spans="1:6" ht="27.6" customHeight="1">
      <c r="A301" s="33">
        <v>9922000</v>
      </c>
      <c r="B301" s="72" t="s">
        <v>77</v>
      </c>
      <c r="C301" s="39" t="s">
        <v>161</v>
      </c>
      <c r="D301" s="65">
        <f t="shared" si="18"/>
        <v>2000</v>
      </c>
      <c r="E301" s="65">
        <f t="shared" si="18"/>
        <v>1000</v>
      </c>
      <c r="F301" s="65">
        <f t="shared" si="18"/>
        <v>1000</v>
      </c>
    </row>
    <row r="302" spans="1:6" ht="33">
      <c r="A302" s="33">
        <v>9922000</v>
      </c>
      <c r="B302" s="72" t="s">
        <v>38</v>
      </c>
      <c r="C302" s="39" t="s">
        <v>74</v>
      </c>
      <c r="D302" s="65">
        <f>'№4'!F247</f>
        <v>2000</v>
      </c>
      <c r="E302" s="65">
        <f>'№4'!G247</f>
        <v>1000</v>
      </c>
      <c r="F302" s="65">
        <f>'№4'!H247</f>
        <v>1000</v>
      </c>
    </row>
    <row r="303" spans="1:6" ht="12.75">
      <c r="A303" s="34" t="s">
        <v>503</v>
      </c>
      <c r="B303" s="72"/>
      <c r="C303" s="35" t="s">
        <v>502</v>
      </c>
      <c r="D303" s="66">
        <f aca="true" t="shared" si="19" ref="D303:F304">D304</f>
        <v>24.3</v>
      </c>
      <c r="E303" s="66">
        <f t="shared" si="19"/>
        <v>0</v>
      </c>
      <c r="F303" s="66">
        <f t="shared" si="19"/>
        <v>0</v>
      </c>
    </row>
    <row r="304" spans="1:6" ht="12.75">
      <c r="A304" s="33" t="s">
        <v>504</v>
      </c>
      <c r="B304" s="72"/>
      <c r="C304" s="32" t="s">
        <v>213</v>
      </c>
      <c r="D304" s="65">
        <f t="shared" si="19"/>
        <v>24.3</v>
      </c>
      <c r="E304" s="65">
        <f t="shared" si="19"/>
        <v>0</v>
      </c>
      <c r="F304" s="65">
        <f t="shared" si="19"/>
        <v>0</v>
      </c>
    </row>
    <row r="305" spans="1:6" ht="33">
      <c r="A305" s="33" t="s">
        <v>504</v>
      </c>
      <c r="B305" s="72" t="s">
        <v>38</v>
      </c>
      <c r="C305" s="39" t="s">
        <v>74</v>
      </c>
      <c r="D305" s="65">
        <f>'№4'!F262</f>
        <v>24.3</v>
      </c>
      <c r="E305" s="65">
        <f>'№4'!G262</f>
        <v>0</v>
      </c>
      <c r="F305" s="65">
        <f>'№4'!H262</f>
        <v>0</v>
      </c>
    </row>
    <row r="306" spans="1:6" ht="33">
      <c r="A306" s="34">
        <v>9977888</v>
      </c>
      <c r="B306" s="72"/>
      <c r="C306" s="35" t="s">
        <v>529</v>
      </c>
      <c r="D306" s="66">
        <f>D307</f>
        <v>188.2</v>
      </c>
      <c r="E306" s="66">
        <f aca="true" t="shared" si="20" ref="E306:F306">E307</f>
        <v>0</v>
      </c>
      <c r="F306" s="66">
        <f t="shared" si="20"/>
        <v>0</v>
      </c>
    </row>
    <row r="307" spans="1:6" ht="33">
      <c r="A307" s="33">
        <v>9977888</v>
      </c>
      <c r="B307" s="72"/>
      <c r="C307" s="31" t="s">
        <v>529</v>
      </c>
      <c r="D307" s="123">
        <f>SUM(D308:D310)</f>
        <v>188.2</v>
      </c>
      <c r="E307" s="123">
        <f aca="true" t="shared" si="21" ref="E307:F307">SUM(E308:E310)</f>
        <v>0</v>
      </c>
      <c r="F307" s="123">
        <f t="shared" si="21"/>
        <v>0</v>
      </c>
    </row>
    <row r="308" spans="1:6" ht="12.75">
      <c r="A308" s="33">
        <v>9977888</v>
      </c>
      <c r="B308" s="20" t="s">
        <v>473</v>
      </c>
      <c r="C308" s="39" t="s">
        <v>112</v>
      </c>
      <c r="D308" s="123">
        <f>'№4'!F198</f>
        <v>63.2</v>
      </c>
      <c r="E308" s="123">
        <f>'№4'!G198</f>
        <v>0</v>
      </c>
      <c r="F308" s="123">
        <f>'№4'!H198</f>
        <v>0</v>
      </c>
    </row>
    <row r="309" spans="1:6" ht="33">
      <c r="A309" s="33">
        <v>9977888</v>
      </c>
      <c r="B309" s="10" t="s">
        <v>447</v>
      </c>
      <c r="C309" s="73" t="s">
        <v>453</v>
      </c>
      <c r="D309" s="123">
        <f>'№4'!F379</f>
        <v>50</v>
      </c>
      <c r="E309" s="123">
        <f>'№4'!G379</f>
        <v>0</v>
      </c>
      <c r="F309" s="123">
        <f>'№4'!H379</f>
        <v>0</v>
      </c>
    </row>
    <row r="310" spans="1:6" ht="12.75">
      <c r="A310" s="33">
        <v>9977888</v>
      </c>
      <c r="B310" s="33" t="s">
        <v>457</v>
      </c>
      <c r="C310" s="31" t="s">
        <v>458</v>
      </c>
      <c r="D310" s="123">
        <f>'№4'!F408</f>
        <v>75</v>
      </c>
      <c r="E310" s="123">
        <f>'№4'!G408</f>
        <v>0</v>
      </c>
      <c r="F310" s="123">
        <f>'№4'!H408</f>
        <v>0</v>
      </c>
    </row>
    <row r="311" spans="1:6" s="49" customFormat="1" ht="49.5">
      <c r="A311" s="34" t="s">
        <v>359</v>
      </c>
      <c r="B311" s="34"/>
      <c r="C311" s="35" t="s">
        <v>434</v>
      </c>
      <c r="D311" s="66">
        <f>D312+D314+D316</f>
        <v>4327.1</v>
      </c>
      <c r="E311" s="66">
        <f>E312+E314+E316</f>
        <v>4071.6</v>
      </c>
      <c r="F311" s="66">
        <f>F312+F314+F316</f>
        <v>4004</v>
      </c>
    </row>
    <row r="312" spans="1:6" ht="12.75">
      <c r="A312" s="33" t="s">
        <v>765</v>
      </c>
      <c r="B312" s="72" t="s">
        <v>77</v>
      </c>
      <c r="C312" s="39" t="s">
        <v>435</v>
      </c>
      <c r="D312" s="65">
        <f>D313</f>
        <v>1198.9</v>
      </c>
      <c r="E312" s="65">
        <f>E313</f>
        <v>1198.9</v>
      </c>
      <c r="F312" s="65">
        <f>F313</f>
        <v>1198.9</v>
      </c>
    </row>
    <row r="313" spans="1:6" ht="12.75">
      <c r="A313" s="33" t="s">
        <v>765</v>
      </c>
      <c r="B313" s="72" t="s">
        <v>467</v>
      </c>
      <c r="C313" s="39" t="s">
        <v>431</v>
      </c>
      <c r="D313" s="65">
        <f>'№4'!F311</f>
        <v>1198.9</v>
      </c>
      <c r="E313" s="65">
        <f>'№4'!G311</f>
        <v>1198.9</v>
      </c>
      <c r="F313" s="65">
        <f>'№4'!H311</f>
        <v>1198.9</v>
      </c>
    </row>
    <row r="314" spans="1:6" ht="33">
      <c r="A314" s="33" t="s">
        <v>362</v>
      </c>
      <c r="B314" s="72" t="s">
        <v>77</v>
      </c>
      <c r="C314" s="39" t="s">
        <v>436</v>
      </c>
      <c r="D314" s="65">
        <f>D315</f>
        <v>2696</v>
      </c>
      <c r="E314" s="65">
        <f>E315</f>
        <v>2414</v>
      </c>
      <c r="F314" s="65">
        <f>F315</f>
        <v>2346.4</v>
      </c>
    </row>
    <row r="315" spans="1:6" ht="12.75">
      <c r="A315" s="33" t="s">
        <v>362</v>
      </c>
      <c r="B315" s="72" t="s">
        <v>467</v>
      </c>
      <c r="C315" s="39" t="s">
        <v>431</v>
      </c>
      <c r="D315" s="65">
        <f>'№4'!F313</f>
        <v>2696</v>
      </c>
      <c r="E315" s="65">
        <f>'№4'!G313</f>
        <v>2414</v>
      </c>
      <c r="F315" s="65">
        <f>'№4'!H313</f>
        <v>2346.4</v>
      </c>
    </row>
    <row r="316" spans="1:6" ht="12.75">
      <c r="A316" s="33" t="s">
        <v>363</v>
      </c>
      <c r="B316" s="72" t="s">
        <v>77</v>
      </c>
      <c r="C316" s="39" t="s">
        <v>437</v>
      </c>
      <c r="D316" s="65">
        <f>D317</f>
        <v>432.2</v>
      </c>
      <c r="E316" s="65">
        <f>E317</f>
        <v>458.7</v>
      </c>
      <c r="F316" s="65">
        <f>F317</f>
        <v>458.7</v>
      </c>
    </row>
    <row r="317" spans="1:6" ht="12.75">
      <c r="A317" s="33" t="s">
        <v>363</v>
      </c>
      <c r="B317" s="72" t="s">
        <v>467</v>
      </c>
      <c r="C317" s="39" t="s">
        <v>431</v>
      </c>
      <c r="D317" s="65">
        <f>'№4'!F317</f>
        <v>432.2</v>
      </c>
      <c r="E317" s="65">
        <f>'№4'!G317</f>
        <v>458.7</v>
      </c>
      <c r="F317" s="65">
        <f>'№4'!H317</f>
        <v>458.7</v>
      </c>
    </row>
  </sheetData>
  <mergeCells count="10">
    <mergeCell ref="E8:F8"/>
    <mergeCell ref="D1:F1"/>
    <mergeCell ref="B2:F2"/>
    <mergeCell ref="A3:F3"/>
    <mergeCell ref="A5:F5"/>
    <mergeCell ref="A7:A9"/>
    <mergeCell ref="B7:B9"/>
    <mergeCell ref="C7:C9"/>
    <mergeCell ref="D7:F7"/>
    <mergeCell ref="D8:D9"/>
  </mergeCells>
  <printOptions/>
  <pageMargins left="0.5905511811023623" right="0.11811023622047245" top="0.15748031496062992" bottom="0.15748031496062992" header="0.31496062992125984" footer="0.31496062992125984"/>
  <pageSetup fitToHeight="0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workbookViewId="0" topLeftCell="A1">
      <selection activeCell="E9" sqref="E9"/>
    </sheetView>
  </sheetViews>
  <sheetFormatPr defaultColWidth="9.125" defaultRowHeight="12.75"/>
  <cols>
    <col min="1" max="1" width="7.625" style="4" customWidth="1"/>
    <col min="2" max="2" width="6.875" style="4" customWidth="1"/>
    <col min="3" max="3" width="10.625" style="4" customWidth="1"/>
    <col min="4" max="4" width="83.125" style="80" customWidth="1"/>
    <col min="5" max="5" width="11.00390625" style="87" customWidth="1"/>
    <col min="6" max="6" width="13.75390625" style="80" customWidth="1"/>
    <col min="7" max="7" width="11.375" style="80" customWidth="1"/>
    <col min="8" max="16384" width="9.125" style="80" customWidth="1"/>
  </cols>
  <sheetData>
    <row r="1" spans="4:7" ht="12.75">
      <c r="D1" s="220" t="s">
        <v>390</v>
      </c>
      <c r="E1" s="220"/>
      <c r="F1" s="220"/>
      <c r="G1" s="220"/>
    </row>
    <row r="2" spans="4:7" ht="12.75">
      <c r="D2" s="220" t="s">
        <v>465</v>
      </c>
      <c r="E2" s="220"/>
      <c r="F2" s="220"/>
      <c r="G2" s="220"/>
    </row>
    <row r="3" spans="4:7" ht="12.75">
      <c r="D3" s="220" t="s">
        <v>781</v>
      </c>
      <c r="E3" s="220"/>
      <c r="F3" s="220"/>
      <c r="G3" s="220"/>
    </row>
    <row r="5" spans="1:7" ht="44.25" customHeight="1">
      <c r="A5" s="246" t="s">
        <v>389</v>
      </c>
      <c r="B5" s="246"/>
      <c r="C5" s="246"/>
      <c r="D5" s="246"/>
      <c r="E5" s="246"/>
      <c r="F5" s="246"/>
      <c r="G5" s="246"/>
    </row>
    <row r="6" spans="1:7" ht="12.75">
      <c r="A6" s="227" t="s">
        <v>369</v>
      </c>
      <c r="B6" s="247" t="s">
        <v>39</v>
      </c>
      <c r="C6" s="247" t="s">
        <v>470</v>
      </c>
      <c r="D6" s="250" t="s">
        <v>472</v>
      </c>
      <c r="E6" s="242" t="s">
        <v>64</v>
      </c>
      <c r="F6" s="244"/>
      <c r="G6" s="243"/>
    </row>
    <row r="7" spans="1:7" ht="12.75">
      <c r="A7" s="228"/>
      <c r="B7" s="248"/>
      <c r="C7" s="248"/>
      <c r="D7" s="251"/>
      <c r="E7" s="240" t="s">
        <v>446</v>
      </c>
      <c r="F7" s="242" t="s">
        <v>115</v>
      </c>
      <c r="G7" s="243"/>
    </row>
    <row r="8" spans="1:7" ht="12.75">
      <c r="A8" s="229"/>
      <c r="B8" s="249"/>
      <c r="C8" s="249"/>
      <c r="D8" s="252"/>
      <c r="E8" s="241"/>
      <c r="F8" s="65" t="s">
        <v>78</v>
      </c>
      <c r="G8" s="65" t="s">
        <v>114</v>
      </c>
    </row>
    <row r="9" spans="1:7" ht="12.75">
      <c r="A9" s="5">
        <v>1</v>
      </c>
      <c r="B9" s="17">
        <v>2</v>
      </c>
      <c r="C9" s="17">
        <v>3</v>
      </c>
      <c r="D9" s="88">
        <v>4</v>
      </c>
      <c r="E9" s="89">
        <v>5</v>
      </c>
      <c r="F9" s="96">
        <v>6</v>
      </c>
      <c r="G9" s="96">
        <v>7</v>
      </c>
    </row>
    <row r="10" spans="1:7" ht="12.75">
      <c r="A10" s="5"/>
      <c r="B10" s="17"/>
      <c r="C10" s="17"/>
      <c r="D10" s="90" t="s">
        <v>63</v>
      </c>
      <c r="E10" s="91">
        <f>E11+E15+E19+E21+E23+E25+E27+E29+E31+E33+E35+E37+E39+E41+E45+E47+E49+E51+E53+E43+E56+E58+E60+E62+E65+E67+E71+E73+E75</f>
        <v>322190.2999999998</v>
      </c>
      <c r="F10" s="91">
        <f aca="true" t="shared" si="0" ref="F10:G10">F11+F15+F19+F21+F23+F25+F27+F29+F31+F33+F35+F37+F39+F41+F45+F47+F49+F51+F53+F43+F56+F58+F60+F62+F65+F67+F71+F73+F75</f>
        <v>267507.7</v>
      </c>
      <c r="G10" s="91">
        <f t="shared" si="0"/>
        <v>267268.1</v>
      </c>
    </row>
    <row r="11" spans="1:7" ht="49.5">
      <c r="A11" s="92">
        <v>1</v>
      </c>
      <c r="B11" s="10"/>
      <c r="C11" s="10"/>
      <c r="D11" s="98" t="s">
        <v>130</v>
      </c>
      <c r="E11" s="100">
        <f>E12</f>
        <v>84922</v>
      </c>
      <c r="F11" s="100">
        <f>F12</f>
        <v>84922</v>
      </c>
      <c r="G11" s="100">
        <f>G12</f>
        <v>84922</v>
      </c>
    </row>
    <row r="12" spans="1:7" ht="12.75">
      <c r="A12" s="5"/>
      <c r="B12" s="13" t="s">
        <v>55</v>
      </c>
      <c r="C12" s="10" t="s">
        <v>129</v>
      </c>
      <c r="D12" s="11" t="s">
        <v>458</v>
      </c>
      <c r="E12" s="99">
        <f>'№4'!F404</f>
        <v>84922</v>
      </c>
      <c r="F12" s="99">
        <f>'№4'!G404</f>
        <v>84922</v>
      </c>
      <c r="G12" s="99">
        <f>'№4'!H404</f>
        <v>84922</v>
      </c>
    </row>
    <row r="13" spans="1:7" ht="12.75">
      <c r="A13" s="5"/>
      <c r="B13" s="10"/>
      <c r="C13" s="10"/>
      <c r="D13" s="94" t="s">
        <v>412</v>
      </c>
      <c r="E13" s="95">
        <v>78827</v>
      </c>
      <c r="F13" s="95">
        <v>78827</v>
      </c>
      <c r="G13" s="95">
        <v>78827</v>
      </c>
    </row>
    <row r="14" spans="1:7" ht="12.75">
      <c r="A14" s="5"/>
      <c r="B14" s="10"/>
      <c r="C14" s="10"/>
      <c r="D14" s="97" t="s">
        <v>392</v>
      </c>
      <c r="E14" s="95">
        <v>6095</v>
      </c>
      <c r="F14" s="95">
        <v>6095</v>
      </c>
      <c r="G14" s="95">
        <v>6095</v>
      </c>
    </row>
    <row r="15" spans="1:7" ht="99">
      <c r="A15" s="92">
        <v>2</v>
      </c>
      <c r="B15" s="92"/>
      <c r="C15" s="92"/>
      <c r="D15" s="98" t="s">
        <v>157</v>
      </c>
      <c r="E15" s="100">
        <f>E16</f>
        <v>170210</v>
      </c>
      <c r="F15" s="100">
        <f>F16</f>
        <v>170210</v>
      </c>
      <c r="G15" s="100">
        <f>G16</f>
        <v>170210</v>
      </c>
    </row>
    <row r="16" spans="1:7" ht="33">
      <c r="A16" s="5"/>
      <c r="B16" s="13" t="s">
        <v>56</v>
      </c>
      <c r="C16" s="10" t="s">
        <v>156</v>
      </c>
      <c r="D16" s="11" t="s">
        <v>370</v>
      </c>
      <c r="E16" s="99">
        <f>'№4'!F432</f>
        <v>170210</v>
      </c>
      <c r="F16" s="99">
        <f>'№4'!G432</f>
        <v>170210</v>
      </c>
      <c r="G16" s="99">
        <f>'№4'!H432</f>
        <v>170210</v>
      </c>
    </row>
    <row r="17" spans="1:7" ht="12.75">
      <c r="A17" s="5"/>
      <c r="B17" s="10"/>
      <c r="C17" s="10"/>
      <c r="D17" s="94" t="s">
        <v>412</v>
      </c>
      <c r="E17" s="95">
        <v>159187</v>
      </c>
      <c r="F17" s="95">
        <v>159187</v>
      </c>
      <c r="G17" s="95">
        <v>159187</v>
      </c>
    </row>
    <row r="18" spans="1:7" ht="12.75">
      <c r="A18" s="5"/>
      <c r="B18" s="10"/>
      <c r="C18" s="10"/>
      <c r="D18" s="97" t="s">
        <v>392</v>
      </c>
      <c r="E18" s="95">
        <v>11023</v>
      </c>
      <c r="F18" s="95">
        <v>11023</v>
      </c>
      <c r="G18" s="95">
        <v>11023</v>
      </c>
    </row>
    <row r="19" spans="1:7" s="93" customFormat="1" ht="51.75" customHeight="1">
      <c r="A19" s="92">
        <v>3</v>
      </c>
      <c r="B19" s="92"/>
      <c r="C19" s="92"/>
      <c r="D19" s="98" t="s">
        <v>155</v>
      </c>
      <c r="E19" s="91">
        <f>E20</f>
        <v>5083.8</v>
      </c>
      <c r="F19" s="91">
        <f>F20</f>
        <v>5083.8</v>
      </c>
      <c r="G19" s="91">
        <f>G20</f>
        <v>5083.8</v>
      </c>
    </row>
    <row r="20" spans="1:7" s="93" customFormat="1" ht="12.75">
      <c r="A20" s="92"/>
      <c r="B20" s="17">
        <v>1004</v>
      </c>
      <c r="C20" s="10" t="s">
        <v>154</v>
      </c>
      <c r="D20" s="11" t="s">
        <v>458</v>
      </c>
      <c r="E20" s="79">
        <f>'№4'!F467</f>
        <v>5083.8</v>
      </c>
      <c r="F20" s="79">
        <f>'№4'!G467</f>
        <v>5083.8</v>
      </c>
      <c r="G20" s="79">
        <f>'№4'!H467</f>
        <v>5083.8</v>
      </c>
    </row>
    <row r="21" spans="1:7" s="93" customFormat="1" ht="49.5">
      <c r="A21" s="92">
        <v>4</v>
      </c>
      <c r="B21" s="92"/>
      <c r="C21" s="92"/>
      <c r="D21" s="98" t="s">
        <v>430</v>
      </c>
      <c r="E21" s="91">
        <f>E22</f>
        <v>623.4</v>
      </c>
      <c r="F21" s="91">
        <f>F22</f>
        <v>623.4</v>
      </c>
      <c r="G21" s="91">
        <f>G22</f>
        <v>623.4</v>
      </c>
    </row>
    <row r="22" spans="1:7" s="93" customFormat="1" ht="12.75">
      <c r="A22" s="92"/>
      <c r="B22" s="33" t="s">
        <v>48</v>
      </c>
      <c r="C22" s="10" t="s">
        <v>429</v>
      </c>
      <c r="D22" s="73" t="s">
        <v>112</v>
      </c>
      <c r="E22" s="79">
        <f>'№4'!F28</f>
        <v>623.4</v>
      </c>
      <c r="F22" s="79">
        <f>'№4'!G28</f>
        <v>623.4</v>
      </c>
      <c r="G22" s="79">
        <f>'№4'!H28</f>
        <v>623.4</v>
      </c>
    </row>
    <row r="23" spans="1:7" s="93" customFormat="1" ht="49.5">
      <c r="A23" s="92">
        <v>5</v>
      </c>
      <c r="B23" s="33"/>
      <c r="C23" s="10"/>
      <c r="D23" s="98" t="s">
        <v>441</v>
      </c>
      <c r="E23" s="91">
        <f>E24</f>
        <v>0</v>
      </c>
      <c r="F23" s="91">
        <f>F24</f>
        <v>0</v>
      </c>
      <c r="G23" s="91">
        <f>G24</f>
        <v>56</v>
      </c>
    </row>
    <row r="24" spans="1:7" s="93" customFormat="1" ht="12.75">
      <c r="A24" s="92"/>
      <c r="B24" s="33" t="s">
        <v>418</v>
      </c>
      <c r="C24" s="10" t="s">
        <v>440</v>
      </c>
      <c r="D24" s="73" t="s">
        <v>112</v>
      </c>
      <c r="E24" s="79">
        <f>'№4'!F34</f>
        <v>0</v>
      </c>
      <c r="F24" s="79">
        <f>'№4'!G34</f>
        <v>0</v>
      </c>
      <c r="G24" s="79">
        <f>'№4'!H34</f>
        <v>56</v>
      </c>
    </row>
    <row r="25" spans="1:7" s="93" customFormat="1" ht="82.5">
      <c r="A25" s="92">
        <v>6</v>
      </c>
      <c r="B25" s="33"/>
      <c r="C25" s="10"/>
      <c r="D25" s="98" t="s">
        <v>340</v>
      </c>
      <c r="E25" s="91">
        <f>E26</f>
        <v>0</v>
      </c>
      <c r="F25" s="91">
        <f>F26</f>
        <v>741.2</v>
      </c>
      <c r="G25" s="91">
        <f>G26</f>
        <v>445.6</v>
      </c>
    </row>
    <row r="26" spans="1:7" s="93" customFormat="1" ht="12.75">
      <c r="A26" s="92"/>
      <c r="B26" s="33" t="s">
        <v>337</v>
      </c>
      <c r="C26" s="56" t="s">
        <v>339</v>
      </c>
      <c r="D26" s="73" t="s">
        <v>112</v>
      </c>
      <c r="E26" s="79">
        <f>'№4'!F82</f>
        <v>0</v>
      </c>
      <c r="F26" s="79">
        <f>'№4'!G82</f>
        <v>741.2</v>
      </c>
      <c r="G26" s="79">
        <f>'№4'!H82</f>
        <v>445.6</v>
      </c>
    </row>
    <row r="27" spans="1:7" s="93" customFormat="1" ht="102" customHeight="1">
      <c r="A27" s="92">
        <v>7</v>
      </c>
      <c r="B27" s="92"/>
      <c r="C27" s="92"/>
      <c r="D27" s="98" t="s">
        <v>477</v>
      </c>
      <c r="E27" s="91">
        <f>E28</f>
        <v>1404</v>
      </c>
      <c r="F27" s="91">
        <f>F28</f>
        <v>1393</v>
      </c>
      <c r="G27" s="91">
        <f>G28</f>
        <v>1393</v>
      </c>
    </row>
    <row r="28" spans="1:7" s="93" customFormat="1" ht="12.75">
      <c r="A28" s="92"/>
      <c r="B28" s="33" t="s">
        <v>90</v>
      </c>
      <c r="C28" s="56" t="s">
        <v>476</v>
      </c>
      <c r="D28" s="11" t="s">
        <v>112</v>
      </c>
      <c r="E28" s="79">
        <f>'№4'!F69</f>
        <v>1404</v>
      </c>
      <c r="F28" s="79">
        <f>'№4'!G69</f>
        <v>1393</v>
      </c>
      <c r="G28" s="79">
        <f>'№4'!H69</f>
        <v>1393</v>
      </c>
    </row>
    <row r="29" spans="1:7" s="93" customFormat="1" ht="66">
      <c r="A29" s="92">
        <v>8</v>
      </c>
      <c r="B29" s="92"/>
      <c r="C29" s="92"/>
      <c r="D29" s="98" t="s">
        <v>368</v>
      </c>
      <c r="E29" s="91">
        <f>E30</f>
        <v>253.3</v>
      </c>
      <c r="F29" s="91">
        <f>F30</f>
        <v>253.3</v>
      </c>
      <c r="G29" s="91">
        <f>G30</f>
        <v>253.3</v>
      </c>
    </row>
    <row r="30" spans="1:7" s="93" customFormat="1" ht="12.75">
      <c r="A30" s="92"/>
      <c r="B30" s="10" t="s">
        <v>67</v>
      </c>
      <c r="C30" s="56" t="s">
        <v>367</v>
      </c>
      <c r="D30" s="11" t="s">
        <v>112</v>
      </c>
      <c r="E30" s="79">
        <f>'№4'!F60</f>
        <v>253.3</v>
      </c>
      <c r="F30" s="79">
        <f>'№4'!G60</f>
        <v>253.3</v>
      </c>
      <c r="G30" s="79">
        <f>'№4'!H60</f>
        <v>253.3</v>
      </c>
    </row>
    <row r="31" spans="1:7" s="93" customFormat="1" ht="49.5">
      <c r="A31" s="92">
        <v>9</v>
      </c>
      <c r="B31" s="92"/>
      <c r="C31" s="92"/>
      <c r="D31" s="9" t="s">
        <v>223</v>
      </c>
      <c r="E31" s="91">
        <f>E32</f>
        <v>2140.5</v>
      </c>
      <c r="F31" s="91">
        <f>F32</f>
        <v>0</v>
      </c>
      <c r="G31" s="91">
        <f>G32</f>
        <v>0</v>
      </c>
    </row>
    <row r="32" spans="1:7" s="93" customFormat="1" ht="33">
      <c r="A32" s="92"/>
      <c r="B32" s="33" t="s">
        <v>152</v>
      </c>
      <c r="C32" s="10" t="s">
        <v>224</v>
      </c>
      <c r="D32" s="11" t="s">
        <v>371</v>
      </c>
      <c r="E32" s="79">
        <f>'№4'!F302</f>
        <v>2140.5</v>
      </c>
      <c r="F32" s="79">
        <f>'№4'!G302</f>
        <v>0</v>
      </c>
      <c r="G32" s="79">
        <f>'№4'!H302</f>
        <v>0</v>
      </c>
    </row>
    <row r="33" spans="1:7" ht="66">
      <c r="A33" s="92">
        <v>10</v>
      </c>
      <c r="B33" s="5"/>
      <c r="C33" s="10"/>
      <c r="D33" s="9" t="s">
        <v>415</v>
      </c>
      <c r="E33" s="91">
        <f>E34</f>
        <v>4281</v>
      </c>
      <c r="F33" s="91">
        <f>F34</f>
        <v>4281</v>
      </c>
      <c r="G33" s="91">
        <f>G34</f>
        <v>4281</v>
      </c>
    </row>
    <row r="34" spans="1:7" ht="33">
      <c r="A34" s="5"/>
      <c r="B34" s="5">
        <v>1004</v>
      </c>
      <c r="C34" s="10" t="s">
        <v>361</v>
      </c>
      <c r="D34" s="11" t="s">
        <v>371</v>
      </c>
      <c r="E34" s="79">
        <f>'№4'!F304</f>
        <v>4281</v>
      </c>
      <c r="F34" s="79">
        <f>'№4'!G304</f>
        <v>4281</v>
      </c>
      <c r="G34" s="79">
        <f>'№4'!H304</f>
        <v>4281</v>
      </c>
    </row>
    <row r="35" spans="1:7" ht="82.5">
      <c r="A35" s="92">
        <v>11</v>
      </c>
      <c r="B35" s="5"/>
      <c r="C35" s="10"/>
      <c r="D35" s="9" t="s">
        <v>400</v>
      </c>
      <c r="E35" s="91">
        <f>E36</f>
        <v>5673.8</v>
      </c>
      <c r="F35" s="91">
        <f>F36</f>
        <v>0</v>
      </c>
      <c r="G35" s="91">
        <f>G36</f>
        <v>0</v>
      </c>
    </row>
    <row r="36" spans="1:7" ht="12.75">
      <c r="A36" s="5"/>
      <c r="B36" s="33" t="s">
        <v>448</v>
      </c>
      <c r="C36" s="10" t="s">
        <v>398</v>
      </c>
      <c r="D36" s="11" t="s">
        <v>112</v>
      </c>
      <c r="E36" s="7">
        <f>'№4'!F120</f>
        <v>5673.8</v>
      </c>
      <c r="F36" s="121">
        <f>'№4'!G120</f>
        <v>0</v>
      </c>
      <c r="G36" s="121">
        <f>'№4'!H120</f>
        <v>0</v>
      </c>
    </row>
    <row r="37" spans="1:7" ht="54" customHeight="1">
      <c r="A37" s="92">
        <v>12</v>
      </c>
      <c r="B37" s="5"/>
      <c r="C37" s="10"/>
      <c r="D37" s="9" t="s">
        <v>401</v>
      </c>
      <c r="E37" s="91">
        <f>E38</f>
        <v>6640.599999999999</v>
      </c>
      <c r="F37" s="91">
        <f>F38</f>
        <v>0</v>
      </c>
      <c r="G37" s="91">
        <f>G38</f>
        <v>0</v>
      </c>
    </row>
    <row r="38" spans="1:7" ht="12.75">
      <c r="A38" s="5"/>
      <c r="B38" s="33" t="s">
        <v>448</v>
      </c>
      <c r="C38" s="10" t="s">
        <v>399</v>
      </c>
      <c r="D38" s="11" t="s">
        <v>112</v>
      </c>
      <c r="E38" s="7">
        <f>'№4'!F122</f>
        <v>6640.599999999999</v>
      </c>
      <c r="F38" s="121">
        <f>'№4'!G122</f>
        <v>0</v>
      </c>
      <c r="G38" s="121">
        <f>'№4'!H122</f>
        <v>0</v>
      </c>
    </row>
    <row r="39" spans="1:7" ht="54" customHeight="1">
      <c r="A39" s="92">
        <v>13</v>
      </c>
      <c r="B39" s="5"/>
      <c r="C39" s="10"/>
      <c r="D39" s="9" t="s">
        <v>481</v>
      </c>
      <c r="E39" s="91">
        <f>E40</f>
        <v>114.69999999999999</v>
      </c>
      <c r="F39" s="91">
        <f>F40</f>
        <v>0</v>
      </c>
      <c r="G39" s="91">
        <f>G40</f>
        <v>0</v>
      </c>
    </row>
    <row r="40" spans="1:7" ht="12.75">
      <c r="A40" s="5"/>
      <c r="B40" s="17">
        <v>1003</v>
      </c>
      <c r="C40" s="10" t="s">
        <v>480</v>
      </c>
      <c r="D40" s="11" t="s">
        <v>458</v>
      </c>
      <c r="E40" s="7">
        <f>'№4'!F462</f>
        <v>114.69999999999999</v>
      </c>
      <c r="F40" s="121">
        <f>'№4'!G462</f>
        <v>0</v>
      </c>
      <c r="G40" s="121">
        <f>'№4'!H462</f>
        <v>0</v>
      </c>
    </row>
    <row r="41" spans="1:7" ht="41.45" customHeight="1">
      <c r="A41" s="92">
        <v>14</v>
      </c>
      <c r="B41" s="5"/>
      <c r="C41" s="10"/>
      <c r="D41" s="9" t="s">
        <v>483</v>
      </c>
      <c r="E41" s="91">
        <f>E42</f>
        <v>1189.6000000000001</v>
      </c>
      <c r="F41" s="91">
        <f>F42</f>
        <v>0</v>
      </c>
      <c r="G41" s="91">
        <f>G42</f>
        <v>0</v>
      </c>
    </row>
    <row r="42" spans="1:7" ht="33">
      <c r="A42" s="5"/>
      <c r="B42" s="5">
        <v>1003</v>
      </c>
      <c r="C42" s="10" t="s">
        <v>482</v>
      </c>
      <c r="D42" s="11" t="s">
        <v>453</v>
      </c>
      <c r="E42" s="7">
        <f>'№4'!F361</f>
        <v>1189.6000000000001</v>
      </c>
      <c r="F42" s="121">
        <f>'№4'!G361</f>
        <v>0</v>
      </c>
      <c r="G42" s="121">
        <f>'№4'!H361</f>
        <v>0</v>
      </c>
    </row>
    <row r="43" spans="1:7" ht="41.45" customHeight="1">
      <c r="A43" s="92">
        <v>15</v>
      </c>
      <c r="B43" s="5"/>
      <c r="C43" s="10"/>
      <c r="D43" s="9" t="s">
        <v>506</v>
      </c>
      <c r="E43" s="91">
        <f>E44</f>
        <v>1617.1</v>
      </c>
      <c r="F43" s="91">
        <f>F44</f>
        <v>0</v>
      </c>
      <c r="G43" s="91">
        <f>G44</f>
        <v>0</v>
      </c>
    </row>
    <row r="44" spans="1:7" ht="33">
      <c r="A44" s="5"/>
      <c r="B44" s="5">
        <v>1003</v>
      </c>
      <c r="C44" s="10" t="s">
        <v>505</v>
      </c>
      <c r="D44" s="11" t="s">
        <v>453</v>
      </c>
      <c r="E44" s="7">
        <f>'№4'!F363</f>
        <v>1617.1</v>
      </c>
      <c r="F44" s="7">
        <f>'№4'!G363</f>
        <v>0</v>
      </c>
      <c r="G44" s="7">
        <f>'№4'!H363</f>
        <v>0</v>
      </c>
    </row>
    <row r="45" spans="1:7" ht="41.45" customHeight="1">
      <c r="A45" s="92">
        <v>16</v>
      </c>
      <c r="B45" s="5"/>
      <c r="C45" s="10"/>
      <c r="D45" s="9" t="s">
        <v>488</v>
      </c>
      <c r="E45" s="91">
        <f>E46</f>
        <v>595.7</v>
      </c>
      <c r="F45" s="91">
        <f>F46</f>
        <v>0</v>
      </c>
      <c r="G45" s="91">
        <f>G46</f>
        <v>0</v>
      </c>
    </row>
    <row r="46" spans="1:7" ht="12.75">
      <c r="A46" s="5"/>
      <c r="B46" s="10" t="s">
        <v>53</v>
      </c>
      <c r="C46" s="10" t="s">
        <v>496</v>
      </c>
      <c r="D46" s="11" t="s">
        <v>112</v>
      </c>
      <c r="E46" s="7">
        <f>'№4'!F133</f>
        <v>595.7</v>
      </c>
      <c r="F46" s="121">
        <f>'№4'!G133</f>
        <v>0</v>
      </c>
      <c r="G46" s="121">
        <f>'№4'!H133</f>
        <v>0</v>
      </c>
    </row>
    <row r="47" spans="1:7" ht="49.5">
      <c r="A47" s="92">
        <v>17</v>
      </c>
      <c r="B47" s="10"/>
      <c r="C47" s="10"/>
      <c r="D47" s="9" t="s">
        <v>493</v>
      </c>
      <c r="E47" s="91">
        <f>E48</f>
        <v>8705</v>
      </c>
      <c r="F47" s="91">
        <f>F48</f>
        <v>0</v>
      </c>
      <c r="G47" s="91">
        <f>G48</f>
        <v>0</v>
      </c>
    </row>
    <row r="48" spans="1:7" ht="12.75">
      <c r="A48" s="5"/>
      <c r="B48" s="10" t="s">
        <v>450</v>
      </c>
      <c r="C48" s="13" t="s">
        <v>492</v>
      </c>
      <c r="D48" s="11" t="s">
        <v>112</v>
      </c>
      <c r="E48" s="7">
        <f>'№4'!F99</f>
        <v>8705</v>
      </c>
      <c r="F48" s="121">
        <f>'№4'!G99</f>
        <v>0</v>
      </c>
      <c r="G48" s="121">
        <f>'№4'!H99</f>
        <v>0</v>
      </c>
    </row>
    <row r="49" spans="1:7" ht="41.45" customHeight="1">
      <c r="A49" s="92">
        <v>18</v>
      </c>
      <c r="B49" s="5"/>
      <c r="C49" s="10"/>
      <c r="D49" s="9" t="s">
        <v>489</v>
      </c>
      <c r="E49" s="91">
        <f>E50</f>
        <v>4234</v>
      </c>
      <c r="F49" s="91">
        <f>F50</f>
        <v>0</v>
      </c>
      <c r="G49" s="91">
        <f>G50</f>
        <v>0</v>
      </c>
    </row>
    <row r="50" spans="1:7" ht="12.75">
      <c r="A50" s="5"/>
      <c r="B50" s="10" t="s">
        <v>56</v>
      </c>
      <c r="C50" s="10" t="s">
        <v>490</v>
      </c>
      <c r="D50" s="11" t="s">
        <v>458</v>
      </c>
      <c r="E50" s="121">
        <f>'№4'!F429</f>
        <v>4234</v>
      </c>
      <c r="F50" s="121">
        <f>'№4'!G429</f>
        <v>0</v>
      </c>
      <c r="G50" s="121">
        <f>'№4'!H429</f>
        <v>0</v>
      </c>
    </row>
    <row r="51" spans="1:7" ht="41.45" customHeight="1">
      <c r="A51" s="92">
        <v>19</v>
      </c>
      <c r="B51" s="5"/>
      <c r="C51" s="10"/>
      <c r="D51" s="9" t="s">
        <v>495</v>
      </c>
      <c r="E51" s="91">
        <f>E52</f>
        <v>271</v>
      </c>
      <c r="F51" s="91">
        <f>F52</f>
        <v>0</v>
      </c>
      <c r="G51" s="91">
        <f>G52</f>
        <v>0</v>
      </c>
    </row>
    <row r="52" spans="1:7" ht="33">
      <c r="A52" s="5"/>
      <c r="B52" s="10" t="s">
        <v>67</v>
      </c>
      <c r="C52" s="10" t="s">
        <v>518</v>
      </c>
      <c r="D52" s="11" t="s">
        <v>74</v>
      </c>
      <c r="E52" s="29">
        <f>'№4'!F255</f>
        <v>271</v>
      </c>
      <c r="F52" s="29">
        <f>'№4'!G255</f>
        <v>0</v>
      </c>
      <c r="G52" s="29">
        <f>'№4'!H255</f>
        <v>0</v>
      </c>
    </row>
    <row r="53" spans="1:7" ht="12.75">
      <c r="A53" s="92">
        <v>20</v>
      </c>
      <c r="B53" s="5"/>
      <c r="C53" s="10"/>
      <c r="D53" s="9" t="s">
        <v>501</v>
      </c>
      <c r="E53" s="91">
        <f>E54+E55</f>
        <v>2890.8</v>
      </c>
      <c r="F53" s="91">
        <f>F54+F55</f>
        <v>0</v>
      </c>
      <c r="G53" s="91">
        <f>G54+G55</f>
        <v>0</v>
      </c>
    </row>
    <row r="54" spans="1:7" ht="12.75">
      <c r="A54" s="5"/>
      <c r="B54" s="10" t="s">
        <v>41</v>
      </c>
      <c r="C54" s="10" t="s">
        <v>499</v>
      </c>
      <c r="D54" s="11" t="s">
        <v>458</v>
      </c>
      <c r="E54" s="29">
        <f>'№4'!F439</f>
        <v>2685.5</v>
      </c>
      <c r="F54" s="29">
        <f>'№4'!G439</f>
        <v>0</v>
      </c>
      <c r="G54" s="29">
        <f>'№4'!H439</f>
        <v>0</v>
      </c>
    </row>
    <row r="55" spans="1:7" ht="33">
      <c r="A55" s="5"/>
      <c r="B55" s="10" t="s">
        <v>41</v>
      </c>
      <c r="C55" s="10" t="s">
        <v>499</v>
      </c>
      <c r="D55" s="11" t="s">
        <v>453</v>
      </c>
      <c r="E55" s="29">
        <f>'№4'!F335</f>
        <v>205.3</v>
      </c>
      <c r="F55" s="29">
        <f>'№4'!G335</f>
        <v>0</v>
      </c>
      <c r="G55" s="29">
        <f>'№4'!H335</f>
        <v>0</v>
      </c>
    </row>
    <row r="56" spans="1:7" ht="25.9" customHeight="1">
      <c r="A56" s="92">
        <v>21</v>
      </c>
      <c r="B56" s="5"/>
      <c r="C56" s="10"/>
      <c r="D56" s="9" t="s">
        <v>507</v>
      </c>
      <c r="E56" s="91">
        <f>E57</f>
        <v>13229.5</v>
      </c>
      <c r="F56" s="91">
        <f>F57</f>
        <v>0</v>
      </c>
      <c r="G56" s="91">
        <f>G57</f>
        <v>0</v>
      </c>
    </row>
    <row r="57" spans="1:7" ht="12.75">
      <c r="A57" s="5"/>
      <c r="B57" s="10" t="s">
        <v>450</v>
      </c>
      <c r="C57" s="13" t="s">
        <v>509</v>
      </c>
      <c r="D57" s="11" t="s">
        <v>112</v>
      </c>
      <c r="E57" s="121">
        <f>'№4'!F98</f>
        <v>13229.5</v>
      </c>
      <c r="F57" s="121">
        <f>'№4'!G98</f>
        <v>0</v>
      </c>
      <c r="G57" s="121">
        <f>'№4'!H98</f>
        <v>0</v>
      </c>
    </row>
    <row r="58" spans="1:7" ht="20.45" customHeight="1">
      <c r="A58" s="92">
        <v>22</v>
      </c>
      <c r="B58" s="5"/>
      <c r="C58" s="10"/>
      <c r="D58" s="9" t="s">
        <v>508</v>
      </c>
      <c r="E58" s="91">
        <f>E59</f>
        <v>1882.3</v>
      </c>
      <c r="F58" s="91">
        <f>F59</f>
        <v>0</v>
      </c>
      <c r="G58" s="91">
        <f>G59</f>
        <v>0</v>
      </c>
    </row>
    <row r="59" spans="1:7" ht="24" customHeight="1">
      <c r="A59" s="5"/>
      <c r="B59" s="10" t="s">
        <v>53</v>
      </c>
      <c r="C59" s="10" t="s">
        <v>510</v>
      </c>
      <c r="D59" s="11" t="s">
        <v>112</v>
      </c>
      <c r="E59" s="121">
        <f>'№4'!F138</f>
        <v>1882.3</v>
      </c>
      <c r="F59" s="121">
        <f>'№4'!G138</f>
        <v>0</v>
      </c>
      <c r="G59" s="121">
        <f>'№4'!H138</f>
        <v>0</v>
      </c>
    </row>
    <row r="60" spans="1:7" ht="20.45" customHeight="1">
      <c r="A60" s="92">
        <v>23</v>
      </c>
      <c r="B60" s="5"/>
      <c r="C60" s="10"/>
      <c r="D60" s="9" t="s">
        <v>513</v>
      </c>
      <c r="E60" s="91">
        <f>E61</f>
        <v>521.6</v>
      </c>
      <c r="F60" s="91">
        <f>F61</f>
        <v>0</v>
      </c>
      <c r="G60" s="91">
        <f>G61</f>
        <v>0</v>
      </c>
    </row>
    <row r="61" spans="1:7" ht="12.75">
      <c r="A61" s="5"/>
      <c r="B61" s="5">
        <v>1204</v>
      </c>
      <c r="C61" s="10" t="s">
        <v>514</v>
      </c>
      <c r="D61" s="11" t="s">
        <v>112</v>
      </c>
      <c r="E61" s="7">
        <f>'№4'!F235</f>
        <v>521.6</v>
      </c>
      <c r="F61" s="7">
        <f>'№4'!G235</f>
        <v>0</v>
      </c>
      <c r="G61" s="7">
        <f>'№4'!H235</f>
        <v>0</v>
      </c>
    </row>
    <row r="62" spans="1:7" ht="49.5">
      <c r="A62" s="92">
        <v>24</v>
      </c>
      <c r="B62" s="5"/>
      <c r="C62" s="10"/>
      <c r="D62" s="9" t="s">
        <v>527</v>
      </c>
      <c r="E62" s="91">
        <f>E63+E64</f>
        <v>4369.4</v>
      </c>
      <c r="F62" s="91">
        <f>F63+F64</f>
        <v>0</v>
      </c>
      <c r="G62" s="91">
        <f>G63+G64</f>
        <v>0</v>
      </c>
    </row>
    <row r="63" spans="1:7" ht="12.75">
      <c r="A63" s="5"/>
      <c r="B63" s="13" t="s">
        <v>55</v>
      </c>
      <c r="C63" s="10" t="s">
        <v>519</v>
      </c>
      <c r="D63" s="11" t="s">
        <v>458</v>
      </c>
      <c r="E63" s="7">
        <f>'№4'!F403</f>
        <v>601.4</v>
      </c>
      <c r="F63" s="121">
        <v>0</v>
      </c>
      <c r="G63" s="121">
        <v>0</v>
      </c>
    </row>
    <row r="64" spans="1:7" ht="12.75">
      <c r="A64" s="5"/>
      <c r="B64" s="13" t="s">
        <v>56</v>
      </c>
      <c r="C64" s="10" t="s">
        <v>519</v>
      </c>
      <c r="D64" s="11" t="s">
        <v>458</v>
      </c>
      <c r="E64" s="121">
        <f>'№4'!F426</f>
        <v>3768</v>
      </c>
      <c r="F64" s="121">
        <f>'№4'!G426</f>
        <v>0</v>
      </c>
      <c r="G64" s="121">
        <f>'№4'!H426</f>
        <v>0</v>
      </c>
    </row>
    <row r="65" spans="1:7" ht="49.5">
      <c r="A65" s="92">
        <v>25</v>
      </c>
      <c r="B65" s="5"/>
      <c r="C65" s="10"/>
      <c r="D65" s="9" t="s">
        <v>528</v>
      </c>
      <c r="E65" s="91">
        <f>E66</f>
        <v>742.3</v>
      </c>
      <c r="F65" s="91">
        <f>F66</f>
        <v>0</v>
      </c>
      <c r="G65" s="91">
        <f>G66</f>
        <v>0</v>
      </c>
    </row>
    <row r="66" spans="1:7" ht="12.75">
      <c r="A66" s="5"/>
      <c r="B66" s="13" t="s">
        <v>56</v>
      </c>
      <c r="C66" s="10" t="s">
        <v>521</v>
      </c>
      <c r="D66" s="11" t="s">
        <v>458</v>
      </c>
      <c r="E66" s="7">
        <f>'№4'!F431</f>
        <v>742.3</v>
      </c>
      <c r="F66" s="121">
        <v>0</v>
      </c>
      <c r="G66" s="121">
        <v>0</v>
      </c>
    </row>
    <row r="67" spans="1:7" ht="33">
      <c r="A67" s="92">
        <v>26</v>
      </c>
      <c r="B67" s="5"/>
      <c r="C67" s="5"/>
      <c r="D67" s="9" t="s">
        <v>529</v>
      </c>
      <c r="E67" s="91">
        <f>E68+E69+E70</f>
        <v>188.2</v>
      </c>
      <c r="F67" s="91">
        <f aca="true" t="shared" si="1" ref="F67:G67">F68+F69+F70</f>
        <v>0</v>
      </c>
      <c r="G67" s="91">
        <f t="shared" si="1"/>
        <v>0</v>
      </c>
    </row>
    <row r="68" spans="1:7" ht="12.75">
      <c r="A68" s="5"/>
      <c r="B68" s="13" t="s">
        <v>45</v>
      </c>
      <c r="C68" s="33">
        <v>9977888</v>
      </c>
      <c r="D68" s="11" t="s">
        <v>112</v>
      </c>
      <c r="E68" s="121">
        <f>'№4'!F198</f>
        <v>63.2</v>
      </c>
      <c r="F68" s="121">
        <f>'№4'!G198</f>
        <v>0</v>
      </c>
      <c r="G68" s="121">
        <f>'№4'!H198</f>
        <v>0</v>
      </c>
    </row>
    <row r="69" spans="1:7" ht="33">
      <c r="A69" s="5"/>
      <c r="B69" s="13" t="s">
        <v>194</v>
      </c>
      <c r="C69" s="33">
        <v>9977888</v>
      </c>
      <c r="D69" s="73" t="s">
        <v>453</v>
      </c>
      <c r="E69" s="121">
        <f>'№4'!F379</f>
        <v>50</v>
      </c>
      <c r="F69" s="121">
        <f>'№4'!G379</f>
        <v>0</v>
      </c>
      <c r="G69" s="121">
        <f>'№4'!H379</f>
        <v>0</v>
      </c>
    </row>
    <row r="70" spans="1:7" ht="12.75">
      <c r="A70" s="5"/>
      <c r="B70" s="13" t="s">
        <v>55</v>
      </c>
      <c r="C70" s="33">
        <v>9977888</v>
      </c>
      <c r="D70" s="31" t="s">
        <v>458</v>
      </c>
      <c r="E70" s="121">
        <f>'№4'!F408</f>
        <v>75</v>
      </c>
      <c r="F70" s="121">
        <f>'№4'!G408</f>
        <v>0</v>
      </c>
      <c r="G70" s="121">
        <f>'№4'!H408</f>
        <v>0</v>
      </c>
    </row>
    <row r="71" spans="1:7" ht="33">
      <c r="A71" s="92">
        <v>27</v>
      </c>
      <c r="B71" s="5"/>
      <c r="C71" s="5"/>
      <c r="D71" s="9" t="s">
        <v>740</v>
      </c>
      <c r="E71" s="91">
        <f>E72</f>
        <v>45.1</v>
      </c>
      <c r="F71" s="91">
        <f aca="true" t="shared" si="2" ref="F71:G71">F72</f>
        <v>0</v>
      </c>
      <c r="G71" s="91">
        <f t="shared" si="2"/>
        <v>0</v>
      </c>
    </row>
    <row r="72" spans="1:7" ht="12.75">
      <c r="A72" s="5"/>
      <c r="B72" s="33" t="s">
        <v>45</v>
      </c>
      <c r="C72" s="10" t="s">
        <v>531</v>
      </c>
      <c r="D72" s="11" t="s">
        <v>112</v>
      </c>
      <c r="E72" s="7">
        <f>'№4'!F190</f>
        <v>45.1</v>
      </c>
      <c r="F72" s="7">
        <f>'№4'!G190</f>
        <v>0</v>
      </c>
      <c r="G72" s="7">
        <f>'№4'!H190</f>
        <v>0</v>
      </c>
    </row>
    <row r="73" spans="1:7" ht="66">
      <c r="A73" s="92">
        <v>28</v>
      </c>
      <c r="B73" s="5"/>
      <c r="C73" s="5"/>
      <c r="D73" s="9" t="s">
        <v>767</v>
      </c>
      <c r="E73" s="91">
        <f>E74</f>
        <v>167.1</v>
      </c>
      <c r="F73" s="91">
        <f aca="true" t="shared" si="3" ref="F73:G73">F74</f>
        <v>0</v>
      </c>
      <c r="G73" s="91">
        <f t="shared" si="3"/>
        <v>0</v>
      </c>
    </row>
    <row r="74" spans="1:7" ht="12.75">
      <c r="A74" s="5"/>
      <c r="B74" s="33" t="s">
        <v>45</v>
      </c>
      <c r="C74" s="10" t="s">
        <v>764</v>
      </c>
      <c r="D74" s="11" t="s">
        <v>112</v>
      </c>
      <c r="E74" s="7">
        <f>'№4'!F192</f>
        <v>167.1</v>
      </c>
      <c r="F74" s="7">
        <f>'№4'!G192</f>
        <v>0</v>
      </c>
      <c r="G74" s="7">
        <f>'№4'!H192</f>
        <v>0</v>
      </c>
    </row>
    <row r="75" spans="1:7" ht="39.6" customHeight="1">
      <c r="A75" s="92">
        <v>29</v>
      </c>
      <c r="B75" s="5"/>
      <c r="C75" s="5"/>
      <c r="D75" s="9" t="s">
        <v>776</v>
      </c>
      <c r="E75" s="91">
        <f>E76</f>
        <v>194.5</v>
      </c>
      <c r="F75" s="91">
        <f aca="true" t="shared" si="4" ref="F75:G75">F76</f>
        <v>0</v>
      </c>
      <c r="G75" s="91">
        <f t="shared" si="4"/>
        <v>0</v>
      </c>
    </row>
    <row r="76" spans="1:7" ht="12.75">
      <c r="A76" s="5"/>
      <c r="B76" s="33" t="s">
        <v>55</v>
      </c>
      <c r="C76" s="10" t="s">
        <v>777</v>
      </c>
      <c r="D76" s="11" t="s">
        <v>458</v>
      </c>
      <c r="E76" s="7">
        <f>'№4'!F401</f>
        <v>194.5</v>
      </c>
      <c r="F76" s="7">
        <f>'№4'!G401</f>
        <v>0</v>
      </c>
      <c r="G76" s="7">
        <f>'№4'!H401</f>
        <v>0</v>
      </c>
    </row>
  </sheetData>
  <mergeCells count="11">
    <mergeCell ref="D1:G1"/>
    <mergeCell ref="D2:G2"/>
    <mergeCell ref="D3:G3"/>
    <mergeCell ref="A5:G5"/>
    <mergeCell ref="F7:G7"/>
    <mergeCell ref="A6:A8"/>
    <mergeCell ref="B6:B8"/>
    <mergeCell ref="C6:C8"/>
    <mergeCell ref="D6:D8"/>
    <mergeCell ref="E6:G6"/>
    <mergeCell ref="E7:E8"/>
  </mergeCells>
  <printOptions/>
  <pageMargins left="0.5905511811023623" right="0.1968503937007874" top="0.1968503937007874" bottom="0" header="0.31496062992125984" footer="0.31496062992125984"/>
  <pageSetup fitToHeight="0" fitToWidth="1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J10" sqref="J10"/>
    </sheetView>
  </sheetViews>
  <sheetFormatPr defaultColWidth="9.125" defaultRowHeight="12.75"/>
  <cols>
    <col min="1" max="1" width="7.875" style="25" customWidth="1"/>
    <col min="2" max="2" width="35.00390625" style="2" customWidth="1"/>
    <col min="3" max="3" width="18.75390625" style="2" customWidth="1"/>
    <col min="4" max="4" width="10.00390625" style="25" customWidth="1"/>
    <col min="5" max="5" width="10.625" style="25" customWidth="1"/>
    <col min="6" max="6" width="10.875" style="25" customWidth="1"/>
    <col min="7" max="7" width="8.625" style="25" customWidth="1"/>
    <col min="8" max="256" width="9.125" style="2" customWidth="1"/>
    <col min="257" max="257" width="7.875" style="2" customWidth="1"/>
    <col min="258" max="258" width="35.00390625" style="2" customWidth="1"/>
    <col min="259" max="259" width="18.75390625" style="2" customWidth="1"/>
    <col min="260" max="260" width="10.00390625" style="2" customWidth="1"/>
    <col min="261" max="261" width="10.625" style="2" customWidth="1"/>
    <col min="262" max="262" width="10.875" style="2" customWidth="1"/>
    <col min="263" max="263" width="8.625" style="2" customWidth="1"/>
    <col min="264" max="512" width="9.125" style="2" customWidth="1"/>
    <col min="513" max="513" width="7.875" style="2" customWidth="1"/>
    <col min="514" max="514" width="35.00390625" style="2" customWidth="1"/>
    <col min="515" max="515" width="18.75390625" style="2" customWidth="1"/>
    <col min="516" max="516" width="10.00390625" style="2" customWidth="1"/>
    <col min="517" max="517" width="10.625" style="2" customWidth="1"/>
    <col min="518" max="518" width="10.875" style="2" customWidth="1"/>
    <col min="519" max="519" width="8.625" style="2" customWidth="1"/>
    <col min="520" max="768" width="9.125" style="2" customWidth="1"/>
    <col min="769" max="769" width="7.875" style="2" customWidth="1"/>
    <col min="770" max="770" width="35.00390625" style="2" customWidth="1"/>
    <col min="771" max="771" width="18.75390625" style="2" customWidth="1"/>
    <col min="772" max="772" width="10.00390625" style="2" customWidth="1"/>
    <col min="773" max="773" width="10.625" style="2" customWidth="1"/>
    <col min="774" max="774" width="10.875" style="2" customWidth="1"/>
    <col min="775" max="775" width="8.625" style="2" customWidth="1"/>
    <col min="776" max="1024" width="9.125" style="2" customWidth="1"/>
    <col min="1025" max="1025" width="7.875" style="2" customWidth="1"/>
    <col min="1026" max="1026" width="35.00390625" style="2" customWidth="1"/>
    <col min="1027" max="1027" width="18.75390625" style="2" customWidth="1"/>
    <col min="1028" max="1028" width="10.00390625" style="2" customWidth="1"/>
    <col min="1029" max="1029" width="10.625" style="2" customWidth="1"/>
    <col min="1030" max="1030" width="10.875" style="2" customWidth="1"/>
    <col min="1031" max="1031" width="8.625" style="2" customWidth="1"/>
    <col min="1032" max="1280" width="9.125" style="2" customWidth="1"/>
    <col min="1281" max="1281" width="7.875" style="2" customWidth="1"/>
    <col min="1282" max="1282" width="35.00390625" style="2" customWidth="1"/>
    <col min="1283" max="1283" width="18.75390625" style="2" customWidth="1"/>
    <col min="1284" max="1284" width="10.00390625" style="2" customWidth="1"/>
    <col min="1285" max="1285" width="10.625" style="2" customWidth="1"/>
    <col min="1286" max="1286" width="10.875" style="2" customWidth="1"/>
    <col min="1287" max="1287" width="8.625" style="2" customWidth="1"/>
    <col min="1288" max="1536" width="9.125" style="2" customWidth="1"/>
    <col min="1537" max="1537" width="7.875" style="2" customWidth="1"/>
    <col min="1538" max="1538" width="35.00390625" style="2" customWidth="1"/>
    <col min="1539" max="1539" width="18.75390625" style="2" customWidth="1"/>
    <col min="1540" max="1540" width="10.00390625" style="2" customWidth="1"/>
    <col min="1541" max="1541" width="10.625" style="2" customWidth="1"/>
    <col min="1542" max="1542" width="10.875" style="2" customWidth="1"/>
    <col min="1543" max="1543" width="8.625" style="2" customWidth="1"/>
    <col min="1544" max="1792" width="9.125" style="2" customWidth="1"/>
    <col min="1793" max="1793" width="7.875" style="2" customWidth="1"/>
    <col min="1794" max="1794" width="35.00390625" style="2" customWidth="1"/>
    <col min="1795" max="1795" width="18.75390625" style="2" customWidth="1"/>
    <col min="1796" max="1796" width="10.00390625" style="2" customWidth="1"/>
    <col min="1797" max="1797" width="10.625" style="2" customWidth="1"/>
    <col min="1798" max="1798" width="10.875" style="2" customWidth="1"/>
    <col min="1799" max="1799" width="8.625" style="2" customWidth="1"/>
    <col min="1800" max="2048" width="9.125" style="2" customWidth="1"/>
    <col min="2049" max="2049" width="7.875" style="2" customWidth="1"/>
    <col min="2050" max="2050" width="35.00390625" style="2" customWidth="1"/>
    <col min="2051" max="2051" width="18.75390625" style="2" customWidth="1"/>
    <col min="2052" max="2052" width="10.00390625" style="2" customWidth="1"/>
    <col min="2053" max="2053" width="10.625" style="2" customWidth="1"/>
    <col min="2054" max="2054" width="10.875" style="2" customWidth="1"/>
    <col min="2055" max="2055" width="8.625" style="2" customWidth="1"/>
    <col min="2056" max="2304" width="9.125" style="2" customWidth="1"/>
    <col min="2305" max="2305" width="7.875" style="2" customWidth="1"/>
    <col min="2306" max="2306" width="35.00390625" style="2" customWidth="1"/>
    <col min="2307" max="2307" width="18.75390625" style="2" customWidth="1"/>
    <col min="2308" max="2308" width="10.00390625" style="2" customWidth="1"/>
    <col min="2309" max="2309" width="10.625" style="2" customWidth="1"/>
    <col min="2310" max="2310" width="10.875" style="2" customWidth="1"/>
    <col min="2311" max="2311" width="8.625" style="2" customWidth="1"/>
    <col min="2312" max="2560" width="9.125" style="2" customWidth="1"/>
    <col min="2561" max="2561" width="7.875" style="2" customWidth="1"/>
    <col min="2562" max="2562" width="35.00390625" style="2" customWidth="1"/>
    <col min="2563" max="2563" width="18.75390625" style="2" customWidth="1"/>
    <col min="2564" max="2564" width="10.00390625" style="2" customWidth="1"/>
    <col min="2565" max="2565" width="10.625" style="2" customWidth="1"/>
    <col min="2566" max="2566" width="10.875" style="2" customWidth="1"/>
    <col min="2567" max="2567" width="8.625" style="2" customWidth="1"/>
    <col min="2568" max="2816" width="9.125" style="2" customWidth="1"/>
    <col min="2817" max="2817" width="7.875" style="2" customWidth="1"/>
    <col min="2818" max="2818" width="35.00390625" style="2" customWidth="1"/>
    <col min="2819" max="2819" width="18.75390625" style="2" customWidth="1"/>
    <col min="2820" max="2820" width="10.00390625" style="2" customWidth="1"/>
    <col min="2821" max="2821" width="10.625" style="2" customWidth="1"/>
    <col min="2822" max="2822" width="10.875" style="2" customWidth="1"/>
    <col min="2823" max="2823" width="8.625" style="2" customWidth="1"/>
    <col min="2824" max="3072" width="9.125" style="2" customWidth="1"/>
    <col min="3073" max="3073" width="7.875" style="2" customWidth="1"/>
    <col min="3074" max="3074" width="35.00390625" style="2" customWidth="1"/>
    <col min="3075" max="3075" width="18.75390625" style="2" customWidth="1"/>
    <col min="3076" max="3076" width="10.00390625" style="2" customWidth="1"/>
    <col min="3077" max="3077" width="10.625" style="2" customWidth="1"/>
    <col min="3078" max="3078" width="10.875" style="2" customWidth="1"/>
    <col min="3079" max="3079" width="8.625" style="2" customWidth="1"/>
    <col min="3080" max="3328" width="9.125" style="2" customWidth="1"/>
    <col min="3329" max="3329" width="7.875" style="2" customWidth="1"/>
    <col min="3330" max="3330" width="35.00390625" style="2" customWidth="1"/>
    <col min="3331" max="3331" width="18.75390625" style="2" customWidth="1"/>
    <col min="3332" max="3332" width="10.00390625" style="2" customWidth="1"/>
    <col min="3333" max="3333" width="10.625" style="2" customWidth="1"/>
    <col min="3334" max="3334" width="10.875" style="2" customWidth="1"/>
    <col min="3335" max="3335" width="8.625" style="2" customWidth="1"/>
    <col min="3336" max="3584" width="9.125" style="2" customWidth="1"/>
    <col min="3585" max="3585" width="7.875" style="2" customWidth="1"/>
    <col min="3586" max="3586" width="35.00390625" style="2" customWidth="1"/>
    <col min="3587" max="3587" width="18.75390625" style="2" customWidth="1"/>
    <col min="3588" max="3588" width="10.00390625" style="2" customWidth="1"/>
    <col min="3589" max="3589" width="10.625" style="2" customWidth="1"/>
    <col min="3590" max="3590" width="10.875" style="2" customWidth="1"/>
    <col min="3591" max="3591" width="8.625" style="2" customWidth="1"/>
    <col min="3592" max="3840" width="9.125" style="2" customWidth="1"/>
    <col min="3841" max="3841" width="7.875" style="2" customWidth="1"/>
    <col min="3842" max="3842" width="35.00390625" style="2" customWidth="1"/>
    <col min="3843" max="3843" width="18.75390625" style="2" customWidth="1"/>
    <col min="3844" max="3844" width="10.00390625" style="2" customWidth="1"/>
    <col min="3845" max="3845" width="10.625" style="2" customWidth="1"/>
    <col min="3846" max="3846" width="10.875" style="2" customWidth="1"/>
    <col min="3847" max="3847" width="8.625" style="2" customWidth="1"/>
    <col min="3848" max="4096" width="9.125" style="2" customWidth="1"/>
    <col min="4097" max="4097" width="7.875" style="2" customWidth="1"/>
    <col min="4098" max="4098" width="35.00390625" style="2" customWidth="1"/>
    <col min="4099" max="4099" width="18.75390625" style="2" customWidth="1"/>
    <col min="4100" max="4100" width="10.00390625" style="2" customWidth="1"/>
    <col min="4101" max="4101" width="10.625" style="2" customWidth="1"/>
    <col min="4102" max="4102" width="10.875" style="2" customWidth="1"/>
    <col min="4103" max="4103" width="8.625" style="2" customWidth="1"/>
    <col min="4104" max="4352" width="9.125" style="2" customWidth="1"/>
    <col min="4353" max="4353" width="7.875" style="2" customWidth="1"/>
    <col min="4354" max="4354" width="35.00390625" style="2" customWidth="1"/>
    <col min="4355" max="4355" width="18.75390625" style="2" customWidth="1"/>
    <col min="4356" max="4356" width="10.00390625" style="2" customWidth="1"/>
    <col min="4357" max="4357" width="10.625" style="2" customWidth="1"/>
    <col min="4358" max="4358" width="10.875" style="2" customWidth="1"/>
    <col min="4359" max="4359" width="8.625" style="2" customWidth="1"/>
    <col min="4360" max="4608" width="9.125" style="2" customWidth="1"/>
    <col min="4609" max="4609" width="7.875" style="2" customWidth="1"/>
    <col min="4610" max="4610" width="35.00390625" style="2" customWidth="1"/>
    <col min="4611" max="4611" width="18.75390625" style="2" customWidth="1"/>
    <col min="4612" max="4612" width="10.00390625" style="2" customWidth="1"/>
    <col min="4613" max="4613" width="10.625" style="2" customWidth="1"/>
    <col min="4614" max="4614" width="10.875" style="2" customWidth="1"/>
    <col min="4615" max="4615" width="8.625" style="2" customWidth="1"/>
    <col min="4616" max="4864" width="9.125" style="2" customWidth="1"/>
    <col min="4865" max="4865" width="7.875" style="2" customWidth="1"/>
    <col min="4866" max="4866" width="35.00390625" style="2" customWidth="1"/>
    <col min="4867" max="4867" width="18.75390625" style="2" customWidth="1"/>
    <col min="4868" max="4868" width="10.00390625" style="2" customWidth="1"/>
    <col min="4869" max="4869" width="10.625" style="2" customWidth="1"/>
    <col min="4870" max="4870" width="10.875" style="2" customWidth="1"/>
    <col min="4871" max="4871" width="8.625" style="2" customWidth="1"/>
    <col min="4872" max="5120" width="9.125" style="2" customWidth="1"/>
    <col min="5121" max="5121" width="7.875" style="2" customWidth="1"/>
    <col min="5122" max="5122" width="35.00390625" style="2" customWidth="1"/>
    <col min="5123" max="5123" width="18.75390625" style="2" customWidth="1"/>
    <col min="5124" max="5124" width="10.00390625" style="2" customWidth="1"/>
    <col min="5125" max="5125" width="10.625" style="2" customWidth="1"/>
    <col min="5126" max="5126" width="10.875" style="2" customWidth="1"/>
    <col min="5127" max="5127" width="8.625" style="2" customWidth="1"/>
    <col min="5128" max="5376" width="9.125" style="2" customWidth="1"/>
    <col min="5377" max="5377" width="7.875" style="2" customWidth="1"/>
    <col min="5378" max="5378" width="35.00390625" style="2" customWidth="1"/>
    <col min="5379" max="5379" width="18.75390625" style="2" customWidth="1"/>
    <col min="5380" max="5380" width="10.00390625" style="2" customWidth="1"/>
    <col min="5381" max="5381" width="10.625" style="2" customWidth="1"/>
    <col min="5382" max="5382" width="10.875" style="2" customWidth="1"/>
    <col min="5383" max="5383" width="8.625" style="2" customWidth="1"/>
    <col min="5384" max="5632" width="9.125" style="2" customWidth="1"/>
    <col min="5633" max="5633" width="7.875" style="2" customWidth="1"/>
    <col min="5634" max="5634" width="35.00390625" style="2" customWidth="1"/>
    <col min="5635" max="5635" width="18.75390625" style="2" customWidth="1"/>
    <col min="5636" max="5636" width="10.00390625" style="2" customWidth="1"/>
    <col min="5637" max="5637" width="10.625" style="2" customWidth="1"/>
    <col min="5638" max="5638" width="10.875" style="2" customWidth="1"/>
    <col min="5639" max="5639" width="8.625" style="2" customWidth="1"/>
    <col min="5640" max="5888" width="9.125" style="2" customWidth="1"/>
    <col min="5889" max="5889" width="7.875" style="2" customWidth="1"/>
    <col min="5890" max="5890" width="35.00390625" style="2" customWidth="1"/>
    <col min="5891" max="5891" width="18.75390625" style="2" customWidth="1"/>
    <col min="5892" max="5892" width="10.00390625" style="2" customWidth="1"/>
    <col min="5893" max="5893" width="10.625" style="2" customWidth="1"/>
    <col min="5894" max="5894" width="10.875" style="2" customWidth="1"/>
    <col min="5895" max="5895" width="8.625" style="2" customWidth="1"/>
    <col min="5896" max="6144" width="9.125" style="2" customWidth="1"/>
    <col min="6145" max="6145" width="7.875" style="2" customWidth="1"/>
    <col min="6146" max="6146" width="35.00390625" style="2" customWidth="1"/>
    <col min="6147" max="6147" width="18.75390625" style="2" customWidth="1"/>
    <col min="6148" max="6148" width="10.00390625" style="2" customWidth="1"/>
    <col min="6149" max="6149" width="10.625" style="2" customWidth="1"/>
    <col min="6150" max="6150" width="10.875" style="2" customWidth="1"/>
    <col min="6151" max="6151" width="8.625" style="2" customWidth="1"/>
    <col min="6152" max="6400" width="9.125" style="2" customWidth="1"/>
    <col min="6401" max="6401" width="7.875" style="2" customWidth="1"/>
    <col min="6402" max="6402" width="35.00390625" style="2" customWidth="1"/>
    <col min="6403" max="6403" width="18.75390625" style="2" customWidth="1"/>
    <col min="6404" max="6404" width="10.00390625" style="2" customWidth="1"/>
    <col min="6405" max="6405" width="10.625" style="2" customWidth="1"/>
    <col min="6406" max="6406" width="10.875" style="2" customWidth="1"/>
    <col min="6407" max="6407" width="8.625" style="2" customWidth="1"/>
    <col min="6408" max="6656" width="9.125" style="2" customWidth="1"/>
    <col min="6657" max="6657" width="7.875" style="2" customWidth="1"/>
    <col min="6658" max="6658" width="35.00390625" style="2" customWidth="1"/>
    <col min="6659" max="6659" width="18.75390625" style="2" customWidth="1"/>
    <col min="6660" max="6660" width="10.00390625" style="2" customWidth="1"/>
    <col min="6661" max="6661" width="10.625" style="2" customWidth="1"/>
    <col min="6662" max="6662" width="10.875" style="2" customWidth="1"/>
    <col min="6663" max="6663" width="8.625" style="2" customWidth="1"/>
    <col min="6664" max="6912" width="9.125" style="2" customWidth="1"/>
    <col min="6913" max="6913" width="7.875" style="2" customWidth="1"/>
    <col min="6914" max="6914" width="35.00390625" style="2" customWidth="1"/>
    <col min="6915" max="6915" width="18.75390625" style="2" customWidth="1"/>
    <col min="6916" max="6916" width="10.00390625" style="2" customWidth="1"/>
    <col min="6917" max="6917" width="10.625" style="2" customWidth="1"/>
    <col min="6918" max="6918" width="10.875" style="2" customWidth="1"/>
    <col min="6919" max="6919" width="8.625" style="2" customWidth="1"/>
    <col min="6920" max="7168" width="9.125" style="2" customWidth="1"/>
    <col min="7169" max="7169" width="7.875" style="2" customWidth="1"/>
    <col min="7170" max="7170" width="35.00390625" style="2" customWidth="1"/>
    <col min="7171" max="7171" width="18.75390625" style="2" customWidth="1"/>
    <col min="7172" max="7172" width="10.00390625" style="2" customWidth="1"/>
    <col min="7173" max="7173" width="10.625" style="2" customWidth="1"/>
    <col min="7174" max="7174" width="10.875" style="2" customWidth="1"/>
    <col min="7175" max="7175" width="8.625" style="2" customWidth="1"/>
    <col min="7176" max="7424" width="9.125" style="2" customWidth="1"/>
    <col min="7425" max="7425" width="7.875" style="2" customWidth="1"/>
    <col min="7426" max="7426" width="35.00390625" style="2" customWidth="1"/>
    <col min="7427" max="7427" width="18.75390625" style="2" customWidth="1"/>
    <col min="7428" max="7428" width="10.00390625" style="2" customWidth="1"/>
    <col min="7429" max="7429" width="10.625" style="2" customWidth="1"/>
    <col min="7430" max="7430" width="10.875" style="2" customWidth="1"/>
    <col min="7431" max="7431" width="8.625" style="2" customWidth="1"/>
    <col min="7432" max="7680" width="9.125" style="2" customWidth="1"/>
    <col min="7681" max="7681" width="7.875" style="2" customWidth="1"/>
    <col min="7682" max="7682" width="35.00390625" style="2" customWidth="1"/>
    <col min="7683" max="7683" width="18.75390625" style="2" customWidth="1"/>
    <col min="7684" max="7684" width="10.00390625" style="2" customWidth="1"/>
    <col min="7685" max="7685" width="10.625" style="2" customWidth="1"/>
    <col min="7686" max="7686" width="10.875" style="2" customWidth="1"/>
    <col min="7687" max="7687" width="8.625" style="2" customWidth="1"/>
    <col min="7688" max="7936" width="9.125" style="2" customWidth="1"/>
    <col min="7937" max="7937" width="7.875" style="2" customWidth="1"/>
    <col min="7938" max="7938" width="35.00390625" style="2" customWidth="1"/>
    <col min="7939" max="7939" width="18.75390625" style="2" customWidth="1"/>
    <col min="7940" max="7940" width="10.00390625" style="2" customWidth="1"/>
    <col min="7941" max="7941" width="10.625" style="2" customWidth="1"/>
    <col min="7942" max="7942" width="10.875" style="2" customWidth="1"/>
    <col min="7943" max="7943" width="8.625" style="2" customWidth="1"/>
    <col min="7944" max="8192" width="9.125" style="2" customWidth="1"/>
    <col min="8193" max="8193" width="7.875" style="2" customWidth="1"/>
    <col min="8194" max="8194" width="35.00390625" style="2" customWidth="1"/>
    <col min="8195" max="8195" width="18.75390625" style="2" customWidth="1"/>
    <col min="8196" max="8196" width="10.00390625" style="2" customWidth="1"/>
    <col min="8197" max="8197" width="10.625" style="2" customWidth="1"/>
    <col min="8198" max="8198" width="10.875" style="2" customWidth="1"/>
    <col min="8199" max="8199" width="8.625" style="2" customWidth="1"/>
    <col min="8200" max="8448" width="9.125" style="2" customWidth="1"/>
    <col min="8449" max="8449" width="7.875" style="2" customWidth="1"/>
    <col min="8450" max="8450" width="35.00390625" style="2" customWidth="1"/>
    <col min="8451" max="8451" width="18.75390625" style="2" customWidth="1"/>
    <col min="8452" max="8452" width="10.00390625" style="2" customWidth="1"/>
    <col min="8453" max="8453" width="10.625" style="2" customWidth="1"/>
    <col min="8454" max="8454" width="10.875" style="2" customWidth="1"/>
    <col min="8455" max="8455" width="8.625" style="2" customWidth="1"/>
    <col min="8456" max="8704" width="9.125" style="2" customWidth="1"/>
    <col min="8705" max="8705" width="7.875" style="2" customWidth="1"/>
    <col min="8706" max="8706" width="35.00390625" style="2" customWidth="1"/>
    <col min="8707" max="8707" width="18.75390625" style="2" customWidth="1"/>
    <col min="8708" max="8708" width="10.00390625" style="2" customWidth="1"/>
    <col min="8709" max="8709" width="10.625" style="2" customWidth="1"/>
    <col min="8710" max="8710" width="10.875" style="2" customWidth="1"/>
    <col min="8711" max="8711" width="8.625" style="2" customWidth="1"/>
    <col min="8712" max="8960" width="9.125" style="2" customWidth="1"/>
    <col min="8961" max="8961" width="7.875" style="2" customWidth="1"/>
    <col min="8962" max="8962" width="35.00390625" style="2" customWidth="1"/>
    <col min="8963" max="8963" width="18.75390625" style="2" customWidth="1"/>
    <col min="8964" max="8964" width="10.00390625" style="2" customWidth="1"/>
    <col min="8965" max="8965" width="10.625" style="2" customWidth="1"/>
    <col min="8966" max="8966" width="10.875" style="2" customWidth="1"/>
    <col min="8967" max="8967" width="8.625" style="2" customWidth="1"/>
    <col min="8968" max="9216" width="9.125" style="2" customWidth="1"/>
    <col min="9217" max="9217" width="7.875" style="2" customWidth="1"/>
    <col min="9218" max="9218" width="35.00390625" style="2" customWidth="1"/>
    <col min="9219" max="9219" width="18.75390625" style="2" customWidth="1"/>
    <col min="9220" max="9220" width="10.00390625" style="2" customWidth="1"/>
    <col min="9221" max="9221" width="10.625" style="2" customWidth="1"/>
    <col min="9222" max="9222" width="10.875" style="2" customWidth="1"/>
    <col min="9223" max="9223" width="8.625" style="2" customWidth="1"/>
    <col min="9224" max="9472" width="9.125" style="2" customWidth="1"/>
    <col min="9473" max="9473" width="7.875" style="2" customWidth="1"/>
    <col min="9474" max="9474" width="35.00390625" style="2" customWidth="1"/>
    <col min="9475" max="9475" width="18.75390625" style="2" customWidth="1"/>
    <col min="9476" max="9476" width="10.00390625" style="2" customWidth="1"/>
    <col min="9477" max="9477" width="10.625" style="2" customWidth="1"/>
    <col min="9478" max="9478" width="10.875" style="2" customWidth="1"/>
    <col min="9479" max="9479" width="8.625" style="2" customWidth="1"/>
    <col min="9480" max="9728" width="9.125" style="2" customWidth="1"/>
    <col min="9729" max="9729" width="7.875" style="2" customWidth="1"/>
    <col min="9730" max="9730" width="35.00390625" style="2" customWidth="1"/>
    <col min="9731" max="9731" width="18.75390625" style="2" customWidth="1"/>
    <col min="9732" max="9732" width="10.00390625" style="2" customWidth="1"/>
    <col min="9733" max="9733" width="10.625" style="2" customWidth="1"/>
    <col min="9734" max="9734" width="10.875" style="2" customWidth="1"/>
    <col min="9735" max="9735" width="8.625" style="2" customWidth="1"/>
    <col min="9736" max="9984" width="9.125" style="2" customWidth="1"/>
    <col min="9985" max="9985" width="7.875" style="2" customWidth="1"/>
    <col min="9986" max="9986" width="35.00390625" style="2" customWidth="1"/>
    <col min="9987" max="9987" width="18.75390625" style="2" customWidth="1"/>
    <col min="9988" max="9988" width="10.00390625" style="2" customWidth="1"/>
    <col min="9989" max="9989" width="10.625" style="2" customWidth="1"/>
    <col min="9990" max="9990" width="10.875" style="2" customWidth="1"/>
    <col min="9991" max="9991" width="8.625" style="2" customWidth="1"/>
    <col min="9992" max="10240" width="9.125" style="2" customWidth="1"/>
    <col min="10241" max="10241" width="7.875" style="2" customWidth="1"/>
    <col min="10242" max="10242" width="35.00390625" style="2" customWidth="1"/>
    <col min="10243" max="10243" width="18.75390625" style="2" customWidth="1"/>
    <col min="10244" max="10244" width="10.00390625" style="2" customWidth="1"/>
    <col min="10245" max="10245" width="10.625" style="2" customWidth="1"/>
    <col min="10246" max="10246" width="10.875" style="2" customWidth="1"/>
    <col min="10247" max="10247" width="8.625" style="2" customWidth="1"/>
    <col min="10248" max="10496" width="9.125" style="2" customWidth="1"/>
    <col min="10497" max="10497" width="7.875" style="2" customWidth="1"/>
    <col min="10498" max="10498" width="35.00390625" style="2" customWidth="1"/>
    <col min="10499" max="10499" width="18.75390625" style="2" customWidth="1"/>
    <col min="10500" max="10500" width="10.00390625" style="2" customWidth="1"/>
    <col min="10501" max="10501" width="10.625" style="2" customWidth="1"/>
    <col min="10502" max="10502" width="10.875" style="2" customWidth="1"/>
    <col min="10503" max="10503" width="8.625" style="2" customWidth="1"/>
    <col min="10504" max="10752" width="9.125" style="2" customWidth="1"/>
    <col min="10753" max="10753" width="7.875" style="2" customWidth="1"/>
    <col min="10754" max="10754" width="35.00390625" style="2" customWidth="1"/>
    <col min="10755" max="10755" width="18.75390625" style="2" customWidth="1"/>
    <col min="10756" max="10756" width="10.00390625" style="2" customWidth="1"/>
    <col min="10757" max="10757" width="10.625" style="2" customWidth="1"/>
    <col min="10758" max="10758" width="10.875" style="2" customWidth="1"/>
    <col min="10759" max="10759" width="8.625" style="2" customWidth="1"/>
    <col min="10760" max="11008" width="9.125" style="2" customWidth="1"/>
    <col min="11009" max="11009" width="7.875" style="2" customWidth="1"/>
    <col min="11010" max="11010" width="35.00390625" style="2" customWidth="1"/>
    <col min="11011" max="11011" width="18.75390625" style="2" customWidth="1"/>
    <col min="11012" max="11012" width="10.00390625" style="2" customWidth="1"/>
    <col min="11013" max="11013" width="10.625" style="2" customWidth="1"/>
    <col min="11014" max="11014" width="10.875" style="2" customWidth="1"/>
    <col min="11015" max="11015" width="8.625" style="2" customWidth="1"/>
    <col min="11016" max="11264" width="9.125" style="2" customWidth="1"/>
    <col min="11265" max="11265" width="7.875" style="2" customWidth="1"/>
    <col min="11266" max="11266" width="35.00390625" style="2" customWidth="1"/>
    <col min="11267" max="11267" width="18.75390625" style="2" customWidth="1"/>
    <col min="11268" max="11268" width="10.00390625" style="2" customWidth="1"/>
    <col min="11269" max="11269" width="10.625" style="2" customWidth="1"/>
    <col min="11270" max="11270" width="10.875" style="2" customWidth="1"/>
    <col min="11271" max="11271" width="8.625" style="2" customWidth="1"/>
    <col min="11272" max="11520" width="9.125" style="2" customWidth="1"/>
    <col min="11521" max="11521" width="7.875" style="2" customWidth="1"/>
    <col min="11522" max="11522" width="35.00390625" style="2" customWidth="1"/>
    <col min="11523" max="11523" width="18.75390625" style="2" customWidth="1"/>
    <col min="11524" max="11524" width="10.00390625" style="2" customWidth="1"/>
    <col min="11525" max="11525" width="10.625" style="2" customWidth="1"/>
    <col min="11526" max="11526" width="10.875" style="2" customWidth="1"/>
    <col min="11527" max="11527" width="8.625" style="2" customWidth="1"/>
    <col min="11528" max="11776" width="9.125" style="2" customWidth="1"/>
    <col min="11777" max="11777" width="7.875" style="2" customWidth="1"/>
    <col min="11778" max="11778" width="35.00390625" style="2" customWidth="1"/>
    <col min="11779" max="11779" width="18.75390625" style="2" customWidth="1"/>
    <col min="11780" max="11780" width="10.00390625" style="2" customWidth="1"/>
    <col min="11781" max="11781" width="10.625" style="2" customWidth="1"/>
    <col min="11782" max="11782" width="10.875" style="2" customWidth="1"/>
    <col min="11783" max="11783" width="8.625" style="2" customWidth="1"/>
    <col min="11784" max="12032" width="9.125" style="2" customWidth="1"/>
    <col min="12033" max="12033" width="7.875" style="2" customWidth="1"/>
    <col min="12034" max="12034" width="35.00390625" style="2" customWidth="1"/>
    <col min="12035" max="12035" width="18.75390625" style="2" customWidth="1"/>
    <col min="12036" max="12036" width="10.00390625" style="2" customWidth="1"/>
    <col min="12037" max="12037" width="10.625" style="2" customWidth="1"/>
    <col min="12038" max="12038" width="10.875" style="2" customWidth="1"/>
    <col min="12039" max="12039" width="8.625" style="2" customWidth="1"/>
    <col min="12040" max="12288" width="9.125" style="2" customWidth="1"/>
    <col min="12289" max="12289" width="7.875" style="2" customWidth="1"/>
    <col min="12290" max="12290" width="35.00390625" style="2" customWidth="1"/>
    <col min="12291" max="12291" width="18.75390625" style="2" customWidth="1"/>
    <col min="12292" max="12292" width="10.00390625" style="2" customWidth="1"/>
    <col min="12293" max="12293" width="10.625" style="2" customWidth="1"/>
    <col min="12294" max="12294" width="10.875" style="2" customWidth="1"/>
    <col min="12295" max="12295" width="8.625" style="2" customWidth="1"/>
    <col min="12296" max="12544" width="9.125" style="2" customWidth="1"/>
    <col min="12545" max="12545" width="7.875" style="2" customWidth="1"/>
    <col min="12546" max="12546" width="35.00390625" style="2" customWidth="1"/>
    <col min="12547" max="12547" width="18.75390625" style="2" customWidth="1"/>
    <col min="12548" max="12548" width="10.00390625" style="2" customWidth="1"/>
    <col min="12549" max="12549" width="10.625" style="2" customWidth="1"/>
    <col min="12550" max="12550" width="10.875" style="2" customWidth="1"/>
    <col min="12551" max="12551" width="8.625" style="2" customWidth="1"/>
    <col min="12552" max="12800" width="9.125" style="2" customWidth="1"/>
    <col min="12801" max="12801" width="7.875" style="2" customWidth="1"/>
    <col min="12802" max="12802" width="35.00390625" style="2" customWidth="1"/>
    <col min="12803" max="12803" width="18.75390625" style="2" customWidth="1"/>
    <col min="12804" max="12804" width="10.00390625" style="2" customWidth="1"/>
    <col min="12805" max="12805" width="10.625" style="2" customWidth="1"/>
    <col min="12806" max="12806" width="10.875" style="2" customWidth="1"/>
    <col min="12807" max="12807" width="8.625" style="2" customWidth="1"/>
    <col min="12808" max="13056" width="9.125" style="2" customWidth="1"/>
    <col min="13057" max="13057" width="7.875" style="2" customWidth="1"/>
    <col min="13058" max="13058" width="35.00390625" style="2" customWidth="1"/>
    <col min="13059" max="13059" width="18.75390625" style="2" customWidth="1"/>
    <col min="13060" max="13060" width="10.00390625" style="2" customWidth="1"/>
    <col min="13061" max="13061" width="10.625" style="2" customWidth="1"/>
    <col min="13062" max="13062" width="10.875" style="2" customWidth="1"/>
    <col min="13063" max="13063" width="8.625" style="2" customWidth="1"/>
    <col min="13064" max="13312" width="9.125" style="2" customWidth="1"/>
    <col min="13313" max="13313" width="7.875" style="2" customWidth="1"/>
    <col min="13314" max="13314" width="35.00390625" style="2" customWidth="1"/>
    <col min="13315" max="13315" width="18.75390625" style="2" customWidth="1"/>
    <col min="13316" max="13316" width="10.00390625" style="2" customWidth="1"/>
    <col min="13317" max="13317" width="10.625" style="2" customWidth="1"/>
    <col min="13318" max="13318" width="10.875" style="2" customWidth="1"/>
    <col min="13319" max="13319" width="8.625" style="2" customWidth="1"/>
    <col min="13320" max="13568" width="9.125" style="2" customWidth="1"/>
    <col min="13569" max="13569" width="7.875" style="2" customWidth="1"/>
    <col min="13570" max="13570" width="35.00390625" style="2" customWidth="1"/>
    <col min="13571" max="13571" width="18.75390625" style="2" customWidth="1"/>
    <col min="13572" max="13572" width="10.00390625" style="2" customWidth="1"/>
    <col min="13573" max="13573" width="10.625" style="2" customWidth="1"/>
    <col min="13574" max="13574" width="10.875" style="2" customWidth="1"/>
    <col min="13575" max="13575" width="8.625" style="2" customWidth="1"/>
    <col min="13576" max="13824" width="9.125" style="2" customWidth="1"/>
    <col min="13825" max="13825" width="7.875" style="2" customWidth="1"/>
    <col min="13826" max="13826" width="35.00390625" style="2" customWidth="1"/>
    <col min="13827" max="13827" width="18.75390625" style="2" customWidth="1"/>
    <col min="13828" max="13828" width="10.00390625" style="2" customWidth="1"/>
    <col min="13829" max="13829" width="10.625" style="2" customWidth="1"/>
    <col min="13830" max="13830" width="10.875" style="2" customWidth="1"/>
    <col min="13831" max="13831" width="8.625" style="2" customWidth="1"/>
    <col min="13832" max="14080" width="9.125" style="2" customWidth="1"/>
    <col min="14081" max="14081" width="7.875" style="2" customWidth="1"/>
    <col min="14082" max="14082" width="35.00390625" style="2" customWidth="1"/>
    <col min="14083" max="14083" width="18.75390625" style="2" customWidth="1"/>
    <col min="14084" max="14084" width="10.00390625" style="2" customWidth="1"/>
    <col min="14085" max="14085" width="10.625" style="2" customWidth="1"/>
    <col min="14086" max="14086" width="10.875" style="2" customWidth="1"/>
    <col min="14087" max="14087" width="8.625" style="2" customWidth="1"/>
    <col min="14088" max="14336" width="9.125" style="2" customWidth="1"/>
    <col min="14337" max="14337" width="7.875" style="2" customWidth="1"/>
    <col min="14338" max="14338" width="35.00390625" style="2" customWidth="1"/>
    <col min="14339" max="14339" width="18.75390625" style="2" customWidth="1"/>
    <col min="14340" max="14340" width="10.00390625" style="2" customWidth="1"/>
    <col min="14341" max="14341" width="10.625" style="2" customWidth="1"/>
    <col min="14342" max="14342" width="10.875" style="2" customWidth="1"/>
    <col min="14343" max="14343" width="8.625" style="2" customWidth="1"/>
    <col min="14344" max="14592" width="9.125" style="2" customWidth="1"/>
    <col min="14593" max="14593" width="7.875" style="2" customWidth="1"/>
    <col min="14594" max="14594" width="35.00390625" style="2" customWidth="1"/>
    <col min="14595" max="14595" width="18.75390625" style="2" customWidth="1"/>
    <col min="14596" max="14596" width="10.00390625" style="2" customWidth="1"/>
    <col min="14597" max="14597" width="10.625" style="2" customWidth="1"/>
    <col min="14598" max="14598" width="10.875" style="2" customWidth="1"/>
    <col min="14599" max="14599" width="8.625" style="2" customWidth="1"/>
    <col min="14600" max="14848" width="9.125" style="2" customWidth="1"/>
    <col min="14849" max="14849" width="7.875" style="2" customWidth="1"/>
    <col min="14850" max="14850" width="35.00390625" style="2" customWidth="1"/>
    <col min="14851" max="14851" width="18.75390625" style="2" customWidth="1"/>
    <col min="14852" max="14852" width="10.00390625" style="2" customWidth="1"/>
    <col min="14853" max="14853" width="10.625" style="2" customWidth="1"/>
    <col min="14854" max="14854" width="10.875" style="2" customWidth="1"/>
    <col min="14855" max="14855" width="8.625" style="2" customWidth="1"/>
    <col min="14856" max="15104" width="9.125" style="2" customWidth="1"/>
    <col min="15105" max="15105" width="7.875" style="2" customWidth="1"/>
    <col min="15106" max="15106" width="35.00390625" style="2" customWidth="1"/>
    <col min="15107" max="15107" width="18.75390625" style="2" customWidth="1"/>
    <col min="15108" max="15108" width="10.00390625" style="2" customWidth="1"/>
    <col min="15109" max="15109" width="10.625" style="2" customWidth="1"/>
    <col min="15110" max="15110" width="10.875" style="2" customWidth="1"/>
    <col min="15111" max="15111" width="8.625" style="2" customWidth="1"/>
    <col min="15112" max="15360" width="9.125" style="2" customWidth="1"/>
    <col min="15361" max="15361" width="7.875" style="2" customWidth="1"/>
    <col min="15362" max="15362" width="35.00390625" style="2" customWidth="1"/>
    <col min="15363" max="15363" width="18.75390625" style="2" customWidth="1"/>
    <col min="15364" max="15364" width="10.00390625" style="2" customWidth="1"/>
    <col min="15365" max="15365" width="10.625" style="2" customWidth="1"/>
    <col min="15366" max="15366" width="10.875" style="2" customWidth="1"/>
    <col min="15367" max="15367" width="8.625" style="2" customWidth="1"/>
    <col min="15368" max="15616" width="9.125" style="2" customWidth="1"/>
    <col min="15617" max="15617" width="7.875" style="2" customWidth="1"/>
    <col min="15618" max="15618" width="35.00390625" style="2" customWidth="1"/>
    <col min="15619" max="15619" width="18.75390625" style="2" customWidth="1"/>
    <col min="15620" max="15620" width="10.00390625" style="2" customWidth="1"/>
    <col min="15621" max="15621" width="10.625" style="2" customWidth="1"/>
    <col min="15622" max="15622" width="10.875" style="2" customWidth="1"/>
    <col min="15623" max="15623" width="8.625" style="2" customWidth="1"/>
    <col min="15624" max="15872" width="9.125" style="2" customWidth="1"/>
    <col min="15873" max="15873" width="7.875" style="2" customWidth="1"/>
    <col min="15874" max="15874" width="35.00390625" style="2" customWidth="1"/>
    <col min="15875" max="15875" width="18.75390625" style="2" customWidth="1"/>
    <col min="15876" max="15876" width="10.00390625" style="2" customWidth="1"/>
    <col min="15877" max="15877" width="10.625" style="2" customWidth="1"/>
    <col min="15878" max="15878" width="10.875" style="2" customWidth="1"/>
    <col min="15879" max="15879" width="8.625" style="2" customWidth="1"/>
    <col min="15880" max="16128" width="9.125" style="2" customWidth="1"/>
    <col min="16129" max="16129" width="7.875" style="2" customWidth="1"/>
    <col min="16130" max="16130" width="35.00390625" style="2" customWidth="1"/>
    <col min="16131" max="16131" width="18.75390625" style="2" customWidth="1"/>
    <col min="16132" max="16132" width="10.00390625" style="2" customWidth="1"/>
    <col min="16133" max="16133" width="10.625" style="2" customWidth="1"/>
    <col min="16134" max="16134" width="10.875" style="2" customWidth="1"/>
    <col min="16135" max="16135" width="8.625" style="2" customWidth="1"/>
    <col min="16136" max="16384" width="9.125" style="2" customWidth="1"/>
  </cols>
  <sheetData>
    <row r="1" spans="1:10" ht="12.75">
      <c r="A1" s="87"/>
      <c r="B1" s="80"/>
      <c r="C1" s="256" t="s">
        <v>741</v>
      </c>
      <c r="D1" s="256"/>
      <c r="E1" s="256"/>
      <c r="F1" s="256"/>
      <c r="G1" s="256"/>
      <c r="H1" s="188"/>
      <c r="I1" s="188"/>
      <c r="J1" s="188"/>
    </row>
    <row r="2" spans="1:10" ht="12.75">
      <c r="A2" s="87"/>
      <c r="B2" s="80"/>
      <c r="C2" s="257" t="s">
        <v>466</v>
      </c>
      <c r="D2" s="257"/>
      <c r="E2" s="257"/>
      <c r="F2" s="257"/>
      <c r="G2" s="257"/>
      <c r="H2" s="189"/>
      <c r="I2" s="189"/>
      <c r="J2" s="189"/>
    </row>
    <row r="3" spans="1:10" ht="12.75">
      <c r="A3" s="87"/>
      <c r="B3" s="80"/>
      <c r="C3" s="258" t="s">
        <v>783</v>
      </c>
      <c r="D3" s="258"/>
      <c r="E3" s="258"/>
      <c r="F3" s="258"/>
      <c r="G3" s="258"/>
      <c r="H3" s="190"/>
      <c r="I3" s="190"/>
      <c r="J3" s="190"/>
    </row>
    <row r="4" spans="1:7" ht="12.75">
      <c r="A4" s="87"/>
      <c r="B4" s="80"/>
      <c r="C4" s="80"/>
      <c r="D4" s="87"/>
      <c r="E4" s="87"/>
      <c r="F4" s="87"/>
      <c r="G4" s="87"/>
    </row>
    <row r="5" spans="1:7" ht="12.75">
      <c r="A5" s="259" t="s">
        <v>742</v>
      </c>
      <c r="B5" s="259"/>
      <c r="C5" s="259"/>
      <c r="D5" s="259"/>
      <c r="E5" s="259"/>
      <c r="F5" s="259"/>
      <c r="G5" s="259"/>
    </row>
    <row r="6" spans="1:7" ht="18.6" customHeight="1">
      <c r="A6" s="259" t="s">
        <v>743</v>
      </c>
      <c r="B6" s="259"/>
      <c r="C6" s="259"/>
      <c r="D6" s="259"/>
      <c r="E6" s="259"/>
      <c r="F6" s="259"/>
      <c r="G6" s="259"/>
    </row>
    <row r="7" spans="1:7" ht="24" customHeight="1">
      <c r="A7" s="259" t="s">
        <v>744</v>
      </c>
      <c r="B7" s="259"/>
      <c r="C7" s="259"/>
      <c r="D7" s="259"/>
      <c r="E7" s="259"/>
      <c r="F7" s="259"/>
      <c r="G7" s="259"/>
    </row>
    <row r="8" spans="1:7" ht="12.75">
      <c r="A8" s="87"/>
      <c r="B8" s="80"/>
      <c r="C8" s="80"/>
      <c r="D8" s="87"/>
      <c r="E8" s="87"/>
      <c r="F8" s="87"/>
      <c r="G8" s="87"/>
    </row>
    <row r="9" spans="1:7" ht="12.75">
      <c r="A9" s="253" t="s">
        <v>369</v>
      </c>
      <c r="B9" s="247" t="s">
        <v>745</v>
      </c>
      <c r="C9" s="253" t="s">
        <v>746</v>
      </c>
      <c r="D9" s="253" t="s">
        <v>747</v>
      </c>
      <c r="E9" s="253"/>
      <c r="F9" s="253"/>
      <c r="G9" s="253" t="s">
        <v>39</v>
      </c>
    </row>
    <row r="10" spans="1:7" ht="12.75">
      <c r="A10" s="253"/>
      <c r="B10" s="248"/>
      <c r="C10" s="253"/>
      <c r="D10" s="247" t="s">
        <v>446</v>
      </c>
      <c r="E10" s="254" t="s">
        <v>115</v>
      </c>
      <c r="F10" s="255"/>
      <c r="G10" s="253"/>
    </row>
    <row r="11" spans="1:7" ht="12.75">
      <c r="A11" s="253"/>
      <c r="B11" s="249"/>
      <c r="C11" s="253"/>
      <c r="D11" s="249"/>
      <c r="E11" s="17" t="s">
        <v>78</v>
      </c>
      <c r="F11" s="17" t="s">
        <v>114</v>
      </c>
      <c r="G11" s="253"/>
    </row>
    <row r="12" spans="1:7" ht="33">
      <c r="A12" s="17">
        <v>1</v>
      </c>
      <c r="B12" s="11" t="s">
        <v>28</v>
      </c>
      <c r="C12" s="247" t="s">
        <v>748</v>
      </c>
      <c r="D12" s="91">
        <f>D13+D15</f>
        <v>22839.3</v>
      </c>
      <c r="E12" s="91">
        <f>E13+E15</f>
        <v>9382.9</v>
      </c>
      <c r="F12" s="91">
        <f>F13+F15</f>
        <v>0</v>
      </c>
      <c r="G12" s="13" t="s">
        <v>62</v>
      </c>
    </row>
    <row r="13" spans="1:7" ht="12.75">
      <c r="A13" s="17" t="s">
        <v>749</v>
      </c>
      <c r="B13" s="11" t="s">
        <v>750</v>
      </c>
      <c r="C13" s="249"/>
      <c r="D13" s="79">
        <f>D14</f>
        <v>18848.1</v>
      </c>
      <c r="E13" s="79">
        <f>E14</f>
        <v>4744.5</v>
      </c>
      <c r="F13" s="17">
        <f>F14</f>
        <v>0</v>
      </c>
      <c r="G13" s="13" t="s">
        <v>448</v>
      </c>
    </row>
    <row r="14" spans="1:7" ht="82.5">
      <c r="A14" s="17" t="s">
        <v>751</v>
      </c>
      <c r="B14" s="11" t="s">
        <v>752</v>
      </c>
      <c r="C14" s="73" t="s">
        <v>753</v>
      </c>
      <c r="D14" s="79">
        <f>'№4'!F116</f>
        <v>18848.1</v>
      </c>
      <c r="E14" s="79">
        <f>'№4'!G116</f>
        <v>4744.5</v>
      </c>
      <c r="F14" s="79">
        <f>'№4'!H116</f>
        <v>0</v>
      </c>
      <c r="G14" s="13" t="s">
        <v>448</v>
      </c>
    </row>
    <row r="15" spans="1:7" ht="12.75">
      <c r="A15" s="17" t="s">
        <v>754</v>
      </c>
      <c r="B15" s="11" t="s">
        <v>29</v>
      </c>
      <c r="C15" s="17" t="s">
        <v>748</v>
      </c>
      <c r="D15" s="79">
        <f>D16+D17</f>
        <v>3991.2</v>
      </c>
      <c r="E15" s="79">
        <f>E16+E17</f>
        <v>4638.4</v>
      </c>
      <c r="F15" s="79">
        <f>F16+F17</f>
        <v>0</v>
      </c>
      <c r="G15" s="13" t="s">
        <v>53</v>
      </c>
    </row>
    <row r="16" spans="1:7" ht="66">
      <c r="A16" s="17" t="s">
        <v>755</v>
      </c>
      <c r="B16" s="11" t="s">
        <v>756</v>
      </c>
      <c r="C16" s="247" t="s">
        <v>753</v>
      </c>
      <c r="D16" s="17">
        <f>'№4'!F130+'№4'!F132</f>
        <v>710.8999999999999</v>
      </c>
      <c r="E16" s="17">
        <f>'№4'!G130+'№4'!G132</f>
        <v>4638.4</v>
      </c>
      <c r="F16" s="17">
        <f>'№4'!H130+'№4'!H132</f>
        <v>0</v>
      </c>
      <c r="G16" s="13" t="s">
        <v>53</v>
      </c>
    </row>
    <row r="17" spans="1:7" ht="82.5">
      <c r="A17" s="17" t="s">
        <v>757</v>
      </c>
      <c r="B17" s="11" t="s">
        <v>758</v>
      </c>
      <c r="C17" s="249"/>
      <c r="D17" s="79">
        <f>'№4'!F134</f>
        <v>3280.3</v>
      </c>
      <c r="E17" s="79">
        <f>'№4'!G134</f>
        <v>0</v>
      </c>
      <c r="F17" s="79">
        <f>'№4'!H134</f>
        <v>0</v>
      </c>
      <c r="G17" s="13" t="s">
        <v>53</v>
      </c>
    </row>
    <row r="18" spans="1:7" ht="12.75">
      <c r="A18" s="17">
        <v>2</v>
      </c>
      <c r="B18" s="11" t="s">
        <v>107</v>
      </c>
      <c r="C18" s="253" t="s">
        <v>748</v>
      </c>
      <c r="D18" s="91">
        <f>D20</f>
        <v>7590</v>
      </c>
      <c r="E18" s="91">
        <f>E20</f>
        <v>0</v>
      </c>
      <c r="F18" s="91">
        <f>F20</f>
        <v>0</v>
      </c>
      <c r="G18" s="13" t="s">
        <v>44</v>
      </c>
    </row>
    <row r="19" spans="1:7" ht="12.75">
      <c r="A19" s="17" t="s">
        <v>759</v>
      </c>
      <c r="B19" s="11" t="s">
        <v>464</v>
      </c>
      <c r="C19" s="253"/>
      <c r="D19" s="79">
        <f>D20</f>
        <v>7590</v>
      </c>
      <c r="E19" s="79">
        <f>E20</f>
        <v>0</v>
      </c>
      <c r="F19" s="79">
        <f>F20</f>
        <v>0</v>
      </c>
      <c r="G19" s="13" t="s">
        <v>45</v>
      </c>
    </row>
    <row r="20" spans="1:7" ht="66">
      <c r="A20" s="17" t="s">
        <v>760</v>
      </c>
      <c r="B20" s="11" t="s">
        <v>377</v>
      </c>
      <c r="C20" s="17" t="s">
        <v>753</v>
      </c>
      <c r="D20" s="79">
        <f>'№4'!F195</f>
        <v>7590</v>
      </c>
      <c r="E20" s="79">
        <f>'№4'!G195</f>
        <v>0</v>
      </c>
      <c r="F20" s="79">
        <f>'№4'!H195</f>
        <v>0</v>
      </c>
      <c r="G20" s="13" t="s">
        <v>45</v>
      </c>
    </row>
    <row r="21" spans="1:7" ht="12.75">
      <c r="A21" s="191"/>
      <c r="B21" s="50" t="s">
        <v>761</v>
      </c>
      <c r="C21" s="191" t="s">
        <v>748</v>
      </c>
      <c r="D21" s="66">
        <f>D12+D18</f>
        <v>30429.3</v>
      </c>
      <c r="E21" s="66">
        <f>E12+E18</f>
        <v>9382.9</v>
      </c>
      <c r="F21" s="66">
        <f>F12+F18</f>
        <v>0</v>
      </c>
      <c r="G21" s="191" t="s">
        <v>762</v>
      </c>
    </row>
  </sheetData>
  <mergeCells count="16">
    <mergeCell ref="C12:C13"/>
    <mergeCell ref="C16:C17"/>
    <mergeCell ref="C18:C19"/>
    <mergeCell ref="A9:A11"/>
    <mergeCell ref="B9:B11"/>
    <mergeCell ref="C9:C11"/>
    <mergeCell ref="D9:F9"/>
    <mergeCell ref="G9:G11"/>
    <mergeCell ref="D10:D11"/>
    <mergeCell ref="E10:F10"/>
    <mergeCell ref="C1:G1"/>
    <mergeCell ref="C2:G2"/>
    <mergeCell ref="C3:G3"/>
    <mergeCell ref="A5:G5"/>
    <mergeCell ref="A6:G6"/>
    <mergeCell ref="A7:G7"/>
  </mergeCells>
  <printOptions/>
  <pageMargins left="0.5118110236220472" right="0.1968503937007874" top="0.1968503937007874" bottom="0.1968503937007874" header="0.31496062992125984" footer="0.31496062992125984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User</cp:lastModifiedBy>
  <cp:lastPrinted>2014-09-03T10:36:37Z</cp:lastPrinted>
  <dcterms:created xsi:type="dcterms:W3CDTF">2007-11-30T05:39:28Z</dcterms:created>
  <dcterms:modified xsi:type="dcterms:W3CDTF">2014-09-03T11:03:58Z</dcterms:modified>
  <cp:category/>
  <cp:version/>
  <cp:contentType/>
  <cp:contentStatus/>
</cp:coreProperties>
</file>