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240" yWindow="420" windowWidth="14988" windowHeight="8256" activeTab="3"/>
  </bookViews>
  <sheets>
    <sheet name="№1" sheetId="42" r:id="rId1"/>
    <sheet name="№2" sheetId="126" r:id="rId2"/>
    <sheet name="№3" sheetId="2" r:id="rId3"/>
    <sheet name="№4" sheetId="107" r:id="rId4"/>
    <sheet name="№5" sheetId="108" r:id="rId5"/>
    <sheet name="№6" sheetId="110" r:id="rId6"/>
    <sheet name="№7" sheetId="109" r:id="rId7"/>
    <sheet name="№8" sheetId="111" r:id="rId8"/>
  </sheets>
  <definedNames/>
  <calcPr calcId="124519"/>
</workbook>
</file>

<file path=xl/sharedStrings.xml><?xml version="1.0" encoding="utf-8"?>
<sst xmlns="http://schemas.openxmlformats.org/spreadsheetml/2006/main" count="4839" uniqueCount="797">
  <si>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</si>
  <si>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</si>
  <si>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</si>
  <si>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</si>
  <si>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</si>
  <si>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</si>
  <si>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</si>
  <si>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</si>
  <si>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</si>
  <si>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</si>
  <si>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</si>
  <si>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</si>
  <si>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</si>
  <si>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</si>
  <si>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</si>
  <si>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</si>
  <si>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</si>
  <si>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</si>
  <si>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</si>
  <si>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</si>
  <si>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</si>
  <si>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</si>
  <si>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</si>
  <si>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</si>
  <si>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</si>
  <si>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</si>
  <si>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</si>
  <si>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</si>
  <si>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</si>
  <si>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</si>
  <si>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</si>
  <si>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</si>
  <si>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</si>
  <si>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</si>
  <si>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</si>
  <si>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</si>
  <si>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</si>
  <si>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</si>
  <si>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</si>
  <si>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</si>
  <si>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</si>
  <si>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</si>
  <si>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</si>
  <si>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</si>
  <si>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</si>
  <si>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</si>
  <si>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</si>
  <si>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</si>
  <si>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</si>
  <si>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</si>
  <si>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</si>
  <si>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</si>
  <si>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</si>
  <si>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</si>
  <si>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</si>
  <si>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</si>
  <si>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</si>
  <si>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</si>
  <si>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</si>
  <si>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</si>
  <si>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</si>
  <si>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</si>
  <si>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</si>
  <si>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</si>
  <si>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</si>
  <si>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</si>
  <si>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</si>
  <si>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</si>
  <si>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</si>
  <si>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</si>
  <si>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</si>
  <si>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</si>
  <si>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</si>
  <si>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</si>
  <si>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</si>
  <si>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</si>
  <si>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</si>
  <si>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</si>
  <si>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</si>
  <si>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</si>
  <si>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</si>
  <si>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</si>
  <si>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</si>
  <si>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</si>
  <si>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</si>
  <si>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</si>
  <si>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</si>
  <si>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</si>
  <si>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</si>
  <si>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</si>
  <si>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</si>
  <si>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</si>
  <si>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</si>
  <si>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</si>
  <si>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</si>
  <si>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</si>
  <si>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</si>
  <si>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</si>
  <si>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</si>
  <si>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</si>
  <si>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</si>
  <si>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</si>
  <si>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</si>
  <si>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</si>
  <si>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</si>
  <si>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</si>
  <si>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</si>
  <si>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</si>
  <si>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</si>
  <si>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</si>
  <si>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</si>
  <si>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</si>
  <si>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</si>
  <si>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</si>
  <si>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</si>
  <si>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</si>
  <si>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</si>
  <si>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</si>
  <si>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</si>
  <si>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</si>
  <si>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</si>
  <si>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</si>
  <si>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</si>
  <si>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</si>
  <si>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</si>
  <si>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</si>
  <si>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</si>
  <si>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</si>
  <si>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</si>
  <si>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</si>
  <si>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</si>
  <si>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</si>
  <si>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</si>
  <si>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</si>
  <si>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</si>
  <si>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</si>
  <si>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</si>
  <si>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</si>
  <si>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</si>
  <si>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</si>
  <si>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</si>
  <si>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</si>
  <si>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</si>
  <si>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</si>
  <si>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</si>
  <si>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</si>
  <si>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</si>
  <si>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</si>
  <si>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</si>
  <si>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</si>
  <si>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</si>
  <si>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</si>
  <si>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</si>
  <si>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</si>
  <si>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</si>
  <si>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</si>
  <si>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</si>
  <si>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</si>
  <si>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</si>
  <si>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</si>
  <si>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</si>
  <si>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</si>
  <si>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</si>
  <si>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</si>
  <si>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</si>
  <si>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</si>
  <si>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</si>
  <si>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</si>
  <si>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</si>
  <si>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</si>
  <si>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</si>
  <si>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</si>
  <si>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</si>
  <si>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</si>
  <si>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</si>
  <si>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</si>
  <si>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</si>
  <si>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</si>
  <si>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</si>
  <si>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</si>
  <si>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</si>
  <si>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</si>
  <si>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</si>
  <si>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</si>
  <si>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</si>
  <si>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</si>
  <si>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</si>
  <si>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</si>
  <si>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</si>
  <si>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</si>
  <si>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</si>
  <si>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</si>
  <si>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</si>
  <si>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</si>
  <si>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</si>
  <si>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</si>
  <si>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</si>
  <si>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</si>
  <si>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</si>
  <si>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</si>
  <si>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</si>
  <si>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</si>
  <si>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</si>
  <si>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</si>
  <si>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</si>
  <si>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</si>
  <si>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</si>
  <si>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</si>
  <si>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</si>
  <si>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</si>
  <si>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</si>
  <si>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</si>
  <si>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</si>
  <si>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</si>
  <si>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</si>
  <si>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</si>
  <si>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</si>
  <si>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</si>
  <si>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</si>
  <si>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</si>
  <si>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</si>
  <si>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</si>
  <si>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</si>
  <si>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</si>
  <si>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</si>
  <si>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</si>
  <si>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</si>
  <si>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</si>
  <si>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</si>
  <si>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</si>
  <si>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</si>
  <si>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</si>
  <si>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</si>
  <si>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</si>
  <si>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</si>
  <si>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</si>
  <si>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</si>
  <si>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</si>
  <si>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</si>
  <si>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</si>
  <si>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</si>
  <si>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</si>
  <si>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</si>
  <si>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</si>
  <si>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</si>
  <si>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</si>
  <si>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</si>
  <si>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</si>
  <si>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</si>
  <si>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</si>
  <si>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</si>
  <si>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</si>
  <si>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</si>
  <si>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</si>
  <si>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</si>
  <si>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</si>
  <si>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</si>
  <si>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</si>
  <si>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</si>
  <si>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</si>
  <si>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</si>
  <si>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</si>
  <si>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</si>
  <si>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</si>
  <si>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</si>
  <si>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</si>
  <si>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</si>
  <si>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</si>
  <si>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</si>
  <si>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</si>
  <si>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</si>
  <si>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</si>
  <si>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</si>
  <si>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</si>
  <si>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</si>
  <si>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</si>
  <si>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</si>
  <si>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</si>
  <si>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</si>
  <si>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</si>
  <si>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</si>
  <si>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</si>
  <si>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</si>
  <si>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</si>
  <si>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</si>
  <si>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</si>
  <si>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</si>
  <si>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</si>
  <si>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</si>
  <si>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</si>
  <si>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</si>
  <si>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</si>
  <si>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</si>
  <si>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</si>
  <si>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</si>
  <si>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</si>
  <si>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</si>
  <si>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</si>
  <si>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</si>
  <si>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</si>
  <si>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</si>
  <si>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</si>
  <si>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</si>
  <si>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</si>
  <si>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</si>
  <si>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</si>
  <si>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</si>
  <si>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</si>
  <si>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</si>
  <si>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</si>
  <si>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</si>
  <si>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</si>
  <si>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</si>
  <si>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</si>
  <si>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</si>
  <si>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</si>
  <si>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</si>
  <si>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</si>
  <si>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</si>
  <si>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</si>
  <si>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</si>
  <si>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</si>
  <si>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</si>
  <si>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</si>
  <si>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</si>
  <si>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</si>
  <si>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</si>
  <si>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</si>
  <si>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</si>
  <si>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</si>
  <si>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</si>
  <si>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</si>
  <si>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</si>
  <si>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</si>
  <si>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</si>
  <si>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</si>
  <si>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</si>
  <si>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</si>
  <si>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</si>
  <si>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</si>
  <si>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</si>
  <si>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</si>
  <si>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</si>
  <si>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</si>
  <si>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</si>
  <si>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</si>
  <si>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</si>
  <si>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</si>
  <si>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</si>
  <si>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</si>
  <si>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</si>
  <si>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</si>
  <si>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</si>
  <si>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</si>
  <si>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</si>
  <si>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</si>
  <si>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</si>
  <si>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</si>
  <si>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</si>
  <si>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</si>
  <si>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</si>
  <si>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</si>
  <si>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</si>
  <si>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</si>
  <si>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</si>
  <si>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</si>
  <si>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</si>
  <si>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</si>
  <si>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</si>
  <si>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</si>
  <si>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</si>
  <si>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</si>
  <si>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</si>
  <si>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</si>
  <si>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</si>
  <si>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</si>
  <si>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</si>
  <si>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</si>
  <si>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</si>
  <si>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</si>
  <si>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</si>
  <si>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</si>
  <si>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</si>
  <si>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</si>
  <si>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</si>
  <si>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</si>
  <si>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</si>
  <si>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</si>
  <si>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</si>
  <si>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</si>
  <si>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Приложение 8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</si>
  <si>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</si>
  <si>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</si>
  <si>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</si>
  <si>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</si>
  <si>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</si>
  <si>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</si>
  <si>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</si>
  <si>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</si>
  <si>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</si>
  <si>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</si>
  <si>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</si>
  <si>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</si>
  <si>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</si>
  <si>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</si>
  <si>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</si>
  <si>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</si>
  <si>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</si>
  <si>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</si>
  <si>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</si>
  <si>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</si>
  <si>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</si>
  <si>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</si>
  <si>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</si>
  <si>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</si>
  <si>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</si>
  <si>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</si>
  <si>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</si>
  <si>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</si>
  <si>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</si>
  <si>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</si>
  <si>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</si>
  <si>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</si>
  <si>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</si>
  <si>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</si>
  <si>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</si>
  <si>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</si>
  <si>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</si>
  <si>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</si>
  <si>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</si>
  <si>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</si>
  <si>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</si>
  <si>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</si>
  <si>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</si>
  <si>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</si>
  <si>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</si>
  <si>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</si>
  <si>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</si>
  <si>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</si>
  <si>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</si>
  <si>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</si>
  <si>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</si>
  <si>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</si>
  <si>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</si>
  <si>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</si>
  <si>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</si>
  <si>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</si>
  <si>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</si>
  <si>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</si>
  <si>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</si>
  <si>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</si>
  <si>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</si>
  <si>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</si>
  <si>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</si>
  <si>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</si>
  <si>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</si>
  <si>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</si>
  <si>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</si>
  <si>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</si>
  <si>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</si>
  <si>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</si>
  <si>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</si>
  <si>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</si>
  <si>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</si>
  <si>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</si>
  <si>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</si>
  <si>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</si>
  <si>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</si>
  <si>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</si>
  <si>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</si>
  <si>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</si>
  <si>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</si>
  <si>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</si>
  <si>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</si>
  <si>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</si>
  <si>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</si>
  <si>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</si>
  <si>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</si>
  <si>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</si>
  <si>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</si>
  <si>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</si>
  <si>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</si>
  <si>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</si>
  <si>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</si>
  <si>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</si>
  <si>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</si>
  <si>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</si>
  <si>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>0811106</t>
  </si>
  <si>
    <t>Создание благоприятных условий для развития малоэтажного (индивидуального) жилищного строительства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</si>
  <si>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</si>
  <si>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</si>
  <si>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</si>
  <si>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0616403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</si>
  <si>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</si>
  <si>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 за счет средств областного бюджета</t>
  </si>
  <si>
    <t xml:space="preserve">Межбюджетные трансферты на поощрение достижения наилучших значений показателей деятельности органов местного самоуправления </t>
  </si>
  <si>
    <t>0526243</t>
  </si>
  <si>
    <t>Создание благоприятных условий для развития малоэтажного  (индивидуального) жилищного строительства:обеспечение инженерной инфраструктурой земельных участков  под жилищную застройку в микрорайоне "Южный"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</si>
  <si>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</si>
  <si>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0117202</t>
  </si>
  <si>
    <t>Организация отдыха детей в каникулярное время за счет средств областного бюджета</t>
  </si>
  <si>
    <t xml:space="preserve">Организация отдыха детей в каникулярное время </t>
  </si>
  <si>
    <t>Прочие выплаты по обязательствам государства</t>
  </si>
  <si>
    <t>9930000</t>
  </si>
  <si>
    <t>9931000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</si>
  <si>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</si>
  <si>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</si>
  <si>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Капитальный ремонт и ремонт автомобильных дорог местного значения</t>
  </si>
  <si>
    <t>Развитие системы газоснабжения населенных пунктов</t>
  </si>
  <si>
    <t>0616402</t>
  </si>
  <si>
    <t>0536230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</si>
  <si>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</si>
  <si>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Строительство распределительного газопровода низкого давления по  ул. Пустынь и Соминка в городе Торжке за счет средств областного бюджета</t>
  </si>
  <si>
    <t>Субсидии на поддержку редакций районных и городских газет</t>
  </si>
  <si>
    <t>0857446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</si>
  <si>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</si>
  <si>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0611005</t>
  </si>
  <si>
    <t xml:space="preserve">Нанесение горизонтальной дорожной разметки на улично-дорожной сети города Торжка </t>
  </si>
  <si>
    <t>1017898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</si>
  <si>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</si>
  <si>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</si>
  <si>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0117402</t>
  </si>
  <si>
    <t>Обеспечение комплексной безопасности зданий и помещений, находящихся в  муниципальной собственности и используемых для размещения общеобразовательных учреждений</t>
  </si>
  <si>
    <t>0212301</t>
  </si>
  <si>
    <t>0521001</t>
  </si>
  <si>
    <t>Разработка схем водоснабжения и водоотведения муниципального образования город Торжок</t>
  </si>
  <si>
    <t xml:space="preserve">Проведение ремонта помещения МКУК города Торжка "Централизованная библиотечная система" 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</si>
  <si>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</si>
  <si>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учреждений</t>
  </si>
  <si>
    <t>Средства на реализацию мероприятий по обращениям, поступающим к депутатам Законодательного Собрания Тверской области</t>
  </si>
  <si>
    <t>7</t>
  </si>
  <si>
    <t>0217406</t>
  </si>
  <si>
    <t>Комплектование библиотечного фонда муниципального казенного учреждения культуры города Торжка за счет средств областного бюджета</t>
  </si>
  <si>
    <t>Комплектование библиотечных фондов библиотек муниципальных образований Тверской области</t>
  </si>
  <si>
    <t>0217408</t>
  </si>
  <si>
    <t>9999410</t>
  </si>
  <si>
    <t>Проведение ремонта помещения МКУК города Торжка "Централизованная библиотечная система"  за счет средств областного бюджета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</si>
  <si>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</si>
  <si>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</si>
  <si>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</si>
  <si>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Субсидии на модернизацию региональных систем дошкольного образования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</si>
  <si>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</si>
  <si>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 средств федерального бюджета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</si>
  <si>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</si>
  <si>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</si>
  <si>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</si>
  <si>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</si>
  <si>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</si>
  <si>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 дохода</t>
  </si>
  <si>
    <t>сумма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</si>
  <si>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</si>
  <si>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</si>
  <si>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</si>
  <si>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</si>
  <si>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</si>
  <si>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</si>
  <si>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</si>
  <si>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</si>
  <si>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</si>
  <si>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</si>
  <si>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</si>
  <si>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</si>
  <si>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</si>
  <si>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</si>
  <si>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</si>
  <si>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</si>
  <si>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</si>
  <si>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</si>
  <si>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</si>
  <si>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</si>
  <si>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</si>
  <si>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</si>
  <si>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</si>
  <si>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</si>
  <si>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</si>
  <si>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</si>
  <si>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</si>
  <si>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</si>
  <si>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</si>
  <si>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</si>
  <si>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</si>
  <si>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</si>
  <si>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</si>
  <si>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</si>
  <si>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</si>
  <si>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</si>
  <si>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</si>
  <si>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</si>
  <si>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</si>
  <si>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</si>
  <si>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</si>
  <si>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</si>
  <si>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</si>
  <si>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</si>
  <si>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</si>
  <si>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</si>
  <si>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</si>
  <si>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</si>
  <si>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</si>
  <si>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</si>
  <si>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</si>
  <si>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</si>
  <si>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</si>
  <si>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</si>
  <si>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</si>
  <si>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</si>
  <si>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</si>
  <si>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</si>
  <si>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</si>
  <si>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</si>
  <si>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</si>
  <si>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</si>
  <si>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</si>
  <si>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</si>
  <si>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</si>
  <si>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</si>
  <si>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</si>
  <si>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</si>
  <si>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</si>
  <si>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</si>
  <si>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</si>
  <si>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</si>
  <si>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</si>
  <si>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</si>
  <si>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</si>
  <si>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</si>
  <si>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</si>
  <si>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</si>
  <si>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</si>
  <si>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</si>
  <si>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</si>
  <si>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</si>
  <si>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</si>
  <si>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</si>
  <si>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</si>
  <si>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</si>
  <si>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</si>
  <si>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</si>
  <si>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</si>
  <si>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</si>
  <si>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</si>
  <si>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</si>
  <si>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</si>
  <si>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УСЛУГ(РАБОТ) И КОМПЕНСАЦИИ ЗАТРАТ ГОСУДАРСТВА</t>
  </si>
  <si>
    <t>000 1 13 01000 00 0000 130</t>
  </si>
  <si>
    <t>Доходыот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</si>
  <si>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</si>
  <si>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</si>
  <si>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</si>
  <si>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</si>
  <si>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</si>
  <si>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</si>
  <si>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</si>
  <si>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</si>
  <si>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</si>
  <si>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</si>
  <si>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</si>
  <si>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</si>
  <si>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</si>
  <si>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</si>
  <si>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</si>
  <si>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</si>
  <si>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</si>
  <si>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</si>
  <si>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</si>
  <si>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</si>
  <si>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</si>
  <si>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</si>
  <si>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</si>
  <si>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</si>
  <si>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</si>
  <si>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</si>
  <si>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</si>
  <si>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</si>
  <si>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</si>
  <si>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</si>
  <si>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</si>
  <si>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</si>
  <si>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</si>
  <si>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</si>
  <si>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</si>
  <si>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</si>
  <si>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</si>
  <si>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</si>
  <si>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</si>
  <si>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</si>
  <si>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</si>
  <si>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</si>
  <si>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</si>
  <si>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</si>
  <si>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</si>
  <si>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</si>
  <si>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</si>
  <si>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</si>
  <si>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</si>
  <si>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</si>
  <si>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</si>
  <si>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</si>
  <si>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</si>
  <si>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</si>
  <si>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</si>
  <si>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</si>
  <si>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</si>
  <si>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</si>
  <si>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</si>
  <si>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</si>
  <si>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000 2 02 02008 00  0000 151</t>
  </si>
  <si>
    <t>Субсидии бюджетам на обеспечение жильем молодых семей</t>
  </si>
  <si>
    <t>000 2 02 02008 04  0000 151</t>
  </si>
  <si>
    <t>Субсидии бюджетам городских округов на обеспечение жильем молодых семей</t>
  </si>
  <si>
    <t>000 2 02 02051 00  0000 151</t>
  </si>
  <si>
    <t>Субсидии бюджетам на реализацию федеральных целевых программ</t>
  </si>
  <si>
    <t>000 2 02 02051 04  0000 151</t>
  </si>
  <si>
    <t>Субсидии бюджетам городских округов на реализацию федеральных целевых программ</t>
  </si>
  <si>
    <t>000 2 02 02077 00 0000 151</t>
  </si>
  <si>
    <t>Субсидии бюджетам городских округов на софинансирование капитальных вложений в объекты государственной (муниципальной) собственности</t>
  </si>
  <si>
    <t>000 2 02 02077 04  0000 151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</si>
  <si>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</si>
  <si>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000 2 02 02088 04  0004 151</t>
  </si>
  <si>
    <t>Субсидии бюджетам муниципальных образований на обеспечение мероприятий по капитальному ремонту многоквартирнх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</si>
  <si>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000 2 02 02088 04  0000 151</t>
  </si>
  <si>
    <t>Субсидии бюджетам городских округов на обеспечение мероприятий по капитальному ремонту многоквартирнх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</si>
  <si>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</si>
  <si>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000 2 02 02089 00  0000 151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</si>
  <si>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</si>
  <si>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</si>
  <si>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</si>
  <si>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</si>
  <si>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</si>
  <si>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000 2 02 02204 00  0004 151</t>
  </si>
  <si>
    <t>Субсидии бюджетам на модернизацию региональных систем дошкольного образования</t>
  </si>
  <si>
    <t>000 2 02 02204 04  0004 151</t>
  </si>
  <si>
    <t>Субсидии бюджетам городских округов на модернизацию региональных систем дошкольного образования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</si>
  <si>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</si>
  <si>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</si>
  <si>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</si>
  <si>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</si>
  <si>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</si>
  <si>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</si>
  <si>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</si>
  <si>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</si>
  <si>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организацию отдыха детей в каникулярное время</t>
  </si>
  <si>
    <t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</si>
  <si>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Субсидии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</si>
  <si>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обеспечение комплексной безопасности зданий и помещений образовательных учреждений</t>
  </si>
  <si>
    <t>Субсидии на комплектование библиотечных фондов</t>
  </si>
  <si>
    <t>Субсидии на проведение противопожарных мероприятий и ремонта зданий и помещений, находящихся в муниципальной собственности и используемых для учреждений культуры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</si>
  <si>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</si>
  <si>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</si>
  <si>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</si>
  <si>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</si>
  <si>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</si>
  <si>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</si>
  <si>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000 2 02 03007 00 0000 151</t>
  </si>
  <si>
    <t>Субвенции бюджетам на  составление (изменение 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</si>
  <si>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</si>
  <si>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</si>
  <si>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</si>
  <si>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</si>
  <si>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</si>
  <si>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</si>
  <si>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</si>
  <si>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</si>
  <si>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</si>
  <si>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</si>
  <si>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000 2 02 03999 00 0000 151</t>
  </si>
  <si>
    <t>Прочие субвенции</t>
  </si>
  <si>
    <t>000 2 02 03999 04 0000 151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</si>
  <si>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в муниципальных общеобразовательных учреждениях</t>
  </si>
  <si>
    <t>Субвенции местным бюджетам на обеспечение государственных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</si>
  <si>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</si>
  <si>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</si>
  <si>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полномочий Тверской области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</si>
  <si>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</si>
  <si>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</si>
  <si>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</si>
  <si>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</si>
  <si>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000 2 02 04999 04 0000 151</t>
  </si>
  <si>
    <t xml:space="preserve">Прочие межбюджетные трансферты, передаваемые бюджетам городских округов  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</si>
  <si>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</si>
  <si>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</si>
  <si>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</si>
  <si>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</si>
  <si>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</si>
  <si>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</si>
  <si>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000 2 07 04050 04 0000 180</t>
  </si>
  <si>
    <t xml:space="preserve">Прочие безвозмездные поступления в бюджеты городских округов </t>
  </si>
  <si>
    <t>Приложение 2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</si>
  <si>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</si>
  <si>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</si>
  <si>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Субсидии бюджетам на выравнивание обеспеченности муниципальных образований по реализации ими их отдельных расходных обязательств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</si>
  <si>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</si>
  <si>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0854006</t>
  </si>
  <si>
    <t>Субсидии в виде имущественного взноса  Автономной некоммерческой организации "Редакция газеты "Новоторжский вестник" в целях развития  материально-технической базы</t>
  </si>
  <si>
    <t>Думы  от 28.10.2014  № 267</t>
  </si>
  <si>
    <t xml:space="preserve"> Думы от 28.10.2014 № 267</t>
  </si>
  <si>
    <t>Думы  от 28.10.2014 № 267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</si>
</sst>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1" fillId="0" borderId="1" xfId="20" applyFont="1" applyFill="1" applyBorder="1" applyAlignment="1">
      <alignment horizontal="left" vertical="center" wrapText="1"/>
      <protection/>
    </xf>
    <xf numFmtId="164" fontId="11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11" fillId="0" borderId="1" xfId="20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2" fillId="0" borderId="1" xfId="20" applyNumberFormat="1" applyFont="1" applyFill="1" applyBorder="1" applyAlignment="1">
      <alignment horizontal="center" vertical="center" wrapText="1"/>
      <protection/>
    </xf>
    <xf numFmtId="164" fontId="13" fillId="0" borderId="1" xfId="20" applyNumberFormat="1" applyFont="1" applyFill="1" applyBorder="1" applyAlignment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justify" vertical="center" wrapText="1"/>
      <protection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. № (общее образ) " xfId="20"/>
    <cellStyle name="Обычный 2" xfId="21"/>
    <cellStyle name="Обычный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9">
      <selection activeCell="C25" sqref="C25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2.75">
      <c r="A1" s="191" t="s">
        <v>475</v>
      </c>
      <c r="B1" s="191"/>
      <c r="C1" s="191"/>
      <c r="D1" s="191"/>
      <c r="E1" s="191"/>
    </row>
    <row r="2" spans="1:5" ht="12.75">
      <c r="A2" s="191" t="s">
        <v>465</v>
      </c>
      <c r="B2" s="191"/>
      <c r="C2" s="191"/>
      <c r="D2" s="191"/>
      <c r="E2" s="191"/>
    </row>
    <row r="3" spans="1:5" ht="12.75">
      <c r="A3" s="191" t="s">
        <v>794</v>
      </c>
      <c r="B3" s="191"/>
      <c r="C3" s="191"/>
      <c r="D3" s="191"/>
      <c r="E3" s="191"/>
    </row>
    <row r="5" spans="1:5" ht="12.75">
      <c r="A5" s="192" t="s">
        <v>0</v>
      </c>
      <c r="B5" s="192"/>
      <c r="C5" s="192"/>
      <c r="D5" s="192"/>
      <c r="E5" s="192"/>
    </row>
    <row r="6" spans="1:5" ht="12.75">
      <c r="A6" s="192" t="s">
        <v>113</v>
      </c>
      <c r="B6" s="192"/>
      <c r="C6" s="192"/>
      <c r="D6" s="192"/>
      <c r="E6" s="192"/>
    </row>
    <row r="8" spans="1:5" ht="12.75">
      <c r="A8" s="194" t="s">
        <v>1</v>
      </c>
      <c r="B8" s="197" t="s">
        <v>472</v>
      </c>
      <c r="C8" s="202" t="s">
        <v>65</v>
      </c>
      <c r="D8" s="203"/>
      <c r="E8" s="204"/>
    </row>
    <row r="9" spans="1:5" ht="12.75">
      <c r="A9" s="195"/>
      <c r="B9" s="198"/>
      <c r="C9" s="197" t="s">
        <v>446</v>
      </c>
      <c r="D9" s="200" t="s">
        <v>115</v>
      </c>
      <c r="E9" s="201"/>
    </row>
    <row r="10" spans="1:5" ht="12.75">
      <c r="A10" s="196"/>
      <c r="B10" s="199"/>
      <c r="C10" s="199"/>
      <c r="D10" s="27" t="s">
        <v>78</v>
      </c>
      <c r="E10" s="27" t="s">
        <v>114</v>
      </c>
    </row>
    <row r="11" spans="1:5" ht="12.75">
      <c r="A11" s="40" t="s">
        <v>445</v>
      </c>
      <c r="B11" s="41">
        <v>2</v>
      </c>
      <c r="C11" s="41">
        <v>3</v>
      </c>
      <c r="D11" s="37">
        <v>4</v>
      </c>
      <c r="E11" s="37">
        <v>5</v>
      </c>
    </row>
    <row r="12" spans="1:5" ht="33.6">
      <c r="A12" s="18" t="s">
        <v>99</v>
      </c>
      <c r="B12" s="19" t="s">
        <v>452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.6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50.4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50.4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50.4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50.4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50.4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7.2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7.2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7.2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.6">
      <c r="A22" s="18" t="s">
        <v>7</v>
      </c>
      <c r="B22" s="19" t="s">
        <v>122</v>
      </c>
      <c r="C22" s="43">
        <f>C23+C26</f>
        <v>7095.899999999907</v>
      </c>
      <c r="D22" s="43">
        <f>D23+D26</f>
        <v>0</v>
      </c>
      <c r="E22" s="43">
        <f>E23+E26</f>
        <v>0</v>
      </c>
    </row>
    <row r="23" spans="1:5" ht="12.75">
      <c r="A23" s="20" t="s">
        <v>8</v>
      </c>
      <c r="B23" s="21" t="s">
        <v>9</v>
      </c>
      <c r="C23" s="44">
        <f aca="true" t="shared" si="0" ref="C23:E24">C24</f>
        <v>-700628.3</v>
      </c>
      <c r="D23" s="44">
        <f t="shared" si="0"/>
        <v>-569620.6</v>
      </c>
      <c r="E23" s="44">
        <f t="shared" si="0"/>
        <v>-570151.6</v>
      </c>
    </row>
    <row r="24" spans="1:5" ht="33.6">
      <c r="A24" s="20" t="s">
        <v>10</v>
      </c>
      <c r="B24" s="21" t="s">
        <v>11</v>
      </c>
      <c r="C24" s="44">
        <f t="shared" si="0"/>
        <v>-700628.3</v>
      </c>
      <c r="D24" s="44">
        <f t="shared" si="0"/>
        <v>-569620.6</v>
      </c>
      <c r="E24" s="44">
        <f t="shared" si="0"/>
        <v>-570151.6</v>
      </c>
    </row>
    <row r="25" spans="1:5" ht="33.6">
      <c r="A25" s="20" t="s">
        <v>12</v>
      </c>
      <c r="B25" s="21" t="s">
        <v>13</v>
      </c>
      <c r="C25" s="29">
        <f>-(682628.3+C13+C18)</f>
        <v>-700628.3</v>
      </c>
      <c r="D25" s="44">
        <f>-(554620.6+D13+D18)</f>
        <v>-569620.6</v>
      </c>
      <c r="E25" s="44">
        <f>-(565151.6+E13+E18)</f>
        <v>-570151.6</v>
      </c>
    </row>
    <row r="26" spans="1:5" ht="12.75">
      <c r="A26" s="20" t="s">
        <v>14</v>
      </c>
      <c r="B26" s="21" t="s">
        <v>15</v>
      </c>
      <c r="C26" s="29">
        <f aca="true" t="shared" si="1" ref="C26:E27">C27</f>
        <v>707724.2</v>
      </c>
      <c r="D26" s="44">
        <f t="shared" si="1"/>
        <v>569620.6</v>
      </c>
      <c r="E26" s="44">
        <f t="shared" si="1"/>
        <v>570151.6</v>
      </c>
    </row>
    <row r="27" spans="1:5" ht="33.6">
      <c r="A27" s="20" t="s">
        <v>16</v>
      </c>
      <c r="B27" s="21" t="s">
        <v>17</v>
      </c>
      <c r="C27" s="29">
        <f t="shared" si="1"/>
        <v>707724.2</v>
      </c>
      <c r="D27" s="44">
        <f t="shared" si="1"/>
        <v>569620.6</v>
      </c>
      <c r="E27" s="44">
        <f t="shared" si="1"/>
        <v>570151.6</v>
      </c>
    </row>
    <row r="28" spans="1:5" ht="33.6">
      <c r="A28" s="20" t="s">
        <v>18</v>
      </c>
      <c r="B28" s="21" t="s">
        <v>19</v>
      </c>
      <c r="C28" s="29">
        <f>695724.2-(C15+C20)</f>
        <v>707724.2</v>
      </c>
      <c r="D28" s="44">
        <f>561620.6-(D15+D20)</f>
        <v>569620.6</v>
      </c>
      <c r="E28" s="44">
        <f>552151.6-(E15+E20)</f>
        <v>570151.6</v>
      </c>
    </row>
    <row r="29" spans="1:5" ht="12.75">
      <c r="A29" s="193" t="s">
        <v>20</v>
      </c>
      <c r="B29" s="193"/>
      <c r="C29" s="43">
        <f>C22+C17+C12</f>
        <v>13095.899999999907</v>
      </c>
      <c r="D29" s="43">
        <f>D22+D17+D12</f>
        <v>7000</v>
      </c>
      <c r="E29" s="43">
        <f>E22+E17+E12</f>
        <v>-13000</v>
      </c>
    </row>
    <row r="31" spans="1:2" ht="12.75">
      <c r="A31" s="22"/>
      <c r="B31" s="23"/>
    </row>
    <row r="32" ht="12.75">
      <c r="B32" s="1"/>
    </row>
  </sheetData>
  <mergeCells count="11">
    <mergeCell ref="A1:E1"/>
    <mergeCell ref="A2:E2"/>
    <mergeCell ref="A3:E3"/>
    <mergeCell ref="A5:E5"/>
    <mergeCell ref="A29:B29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422"/>
  <sheetViews>
    <sheetView workbookViewId="0" topLeftCell="A1">
      <selection activeCell="G6" sqref="G6"/>
    </sheetView>
  </sheetViews>
  <sheetFormatPr defaultColWidth="9.00390625" defaultRowHeight="12.75"/>
  <cols>
    <col min="1" max="1" width="32.375" style="160" customWidth="1"/>
    <col min="2" max="2" width="84.875" style="11" customWidth="1"/>
    <col min="3" max="3" width="13.875" style="149" customWidth="1"/>
    <col min="4" max="4" width="13.50390625" style="149" customWidth="1"/>
    <col min="5" max="5" width="13.00390625" style="149" customWidth="1"/>
    <col min="6" max="6" width="14.625" style="147" customWidth="1"/>
    <col min="7" max="7" width="7.375" style="147" customWidth="1"/>
    <col min="8" max="8" width="6.625" style="147" customWidth="1"/>
    <col min="9" max="9" width="6.875" style="147" customWidth="1"/>
    <col min="10" max="10" width="6.50390625" style="147" customWidth="1"/>
    <col min="11" max="14" width="8.875" style="147" customWidth="1"/>
    <col min="15" max="15" width="21.375" style="147" customWidth="1"/>
    <col min="16" max="21" width="8.875" style="147" customWidth="1"/>
    <col min="22" max="22" width="0.37109375" style="147" customWidth="1"/>
    <col min="23" max="174" width="8.875" style="147" customWidth="1"/>
    <col min="175" max="256" width="8.875" style="148" customWidth="1"/>
    <col min="257" max="257" width="34.50390625" style="148" customWidth="1"/>
    <col min="258" max="258" width="84.875" style="148" customWidth="1"/>
    <col min="259" max="259" width="13.875" style="148" customWidth="1"/>
    <col min="260" max="260" width="13.50390625" style="148" customWidth="1"/>
    <col min="261" max="261" width="13.00390625" style="148" customWidth="1"/>
    <col min="262" max="262" width="14.625" style="148" customWidth="1"/>
    <col min="263" max="263" width="7.375" style="148" customWidth="1"/>
    <col min="264" max="264" width="6.625" style="148" customWidth="1"/>
    <col min="265" max="265" width="6.875" style="148" customWidth="1"/>
    <col min="266" max="266" width="6.50390625" style="148" customWidth="1"/>
    <col min="267" max="270" width="8.875" style="148" customWidth="1"/>
    <col min="271" max="271" width="21.375" style="148" customWidth="1"/>
    <col min="272" max="277" width="8.875" style="148" customWidth="1"/>
    <col min="278" max="278" width="0.37109375" style="148" customWidth="1"/>
    <col min="279" max="512" width="8.875" style="148" customWidth="1"/>
    <col min="513" max="513" width="34.50390625" style="148" customWidth="1"/>
    <col min="514" max="514" width="84.875" style="148" customWidth="1"/>
    <col min="515" max="515" width="13.875" style="148" customWidth="1"/>
    <col min="516" max="516" width="13.50390625" style="148" customWidth="1"/>
    <col min="517" max="517" width="13.00390625" style="148" customWidth="1"/>
    <col min="518" max="518" width="14.625" style="148" customWidth="1"/>
    <col min="519" max="519" width="7.375" style="148" customWidth="1"/>
    <col min="520" max="520" width="6.625" style="148" customWidth="1"/>
    <col min="521" max="521" width="6.875" style="148" customWidth="1"/>
    <col min="522" max="522" width="6.50390625" style="148" customWidth="1"/>
    <col min="523" max="526" width="8.875" style="148" customWidth="1"/>
    <col min="527" max="527" width="21.375" style="148" customWidth="1"/>
    <col min="528" max="533" width="8.875" style="148" customWidth="1"/>
    <col min="534" max="534" width="0.37109375" style="148" customWidth="1"/>
    <col min="535" max="768" width="8.875" style="148" customWidth="1"/>
    <col min="769" max="769" width="34.50390625" style="148" customWidth="1"/>
    <col min="770" max="770" width="84.875" style="148" customWidth="1"/>
    <col min="771" max="771" width="13.875" style="148" customWidth="1"/>
    <col min="772" max="772" width="13.50390625" style="148" customWidth="1"/>
    <col min="773" max="773" width="13.00390625" style="148" customWidth="1"/>
    <col min="774" max="774" width="14.625" style="148" customWidth="1"/>
    <col min="775" max="775" width="7.375" style="148" customWidth="1"/>
    <col min="776" max="776" width="6.625" style="148" customWidth="1"/>
    <col min="777" max="777" width="6.875" style="148" customWidth="1"/>
    <col min="778" max="778" width="6.50390625" style="148" customWidth="1"/>
    <col min="779" max="782" width="8.875" style="148" customWidth="1"/>
    <col min="783" max="783" width="21.375" style="148" customWidth="1"/>
    <col min="784" max="789" width="8.875" style="148" customWidth="1"/>
    <col min="790" max="790" width="0.37109375" style="148" customWidth="1"/>
    <col min="791" max="1024" width="8.875" style="148" customWidth="1"/>
    <col min="1025" max="1025" width="34.50390625" style="148" customWidth="1"/>
    <col min="1026" max="1026" width="84.875" style="148" customWidth="1"/>
    <col min="1027" max="1027" width="13.875" style="148" customWidth="1"/>
    <col min="1028" max="1028" width="13.50390625" style="148" customWidth="1"/>
    <col min="1029" max="1029" width="13.00390625" style="148" customWidth="1"/>
    <col min="1030" max="1030" width="14.625" style="148" customWidth="1"/>
    <col min="1031" max="1031" width="7.375" style="148" customWidth="1"/>
    <col min="1032" max="1032" width="6.625" style="148" customWidth="1"/>
    <col min="1033" max="1033" width="6.875" style="148" customWidth="1"/>
    <col min="1034" max="1034" width="6.50390625" style="148" customWidth="1"/>
    <col min="1035" max="1038" width="8.875" style="148" customWidth="1"/>
    <col min="1039" max="1039" width="21.375" style="148" customWidth="1"/>
    <col min="1040" max="1045" width="8.875" style="148" customWidth="1"/>
    <col min="1046" max="1046" width="0.37109375" style="148" customWidth="1"/>
    <col min="1047" max="1280" width="8.875" style="148" customWidth="1"/>
    <col min="1281" max="1281" width="34.50390625" style="148" customWidth="1"/>
    <col min="1282" max="1282" width="84.875" style="148" customWidth="1"/>
    <col min="1283" max="1283" width="13.875" style="148" customWidth="1"/>
    <col min="1284" max="1284" width="13.50390625" style="148" customWidth="1"/>
    <col min="1285" max="1285" width="13.00390625" style="148" customWidth="1"/>
    <col min="1286" max="1286" width="14.625" style="148" customWidth="1"/>
    <col min="1287" max="1287" width="7.375" style="148" customWidth="1"/>
    <col min="1288" max="1288" width="6.625" style="148" customWidth="1"/>
    <col min="1289" max="1289" width="6.875" style="148" customWidth="1"/>
    <col min="1290" max="1290" width="6.50390625" style="148" customWidth="1"/>
    <col min="1291" max="1294" width="8.875" style="148" customWidth="1"/>
    <col min="1295" max="1295" width="21.375" style="148" customWidth="1"/>
    <col min="1296" max="1301" width="8.875" style="148" customWidth="1"/>
    <col min="1302" max="1302" width="0.37109375" style="148" customWidth="1"/>
    <col min="1303" max="1536" width="8.875" style="148" customWidth="1"/>
    <col min="1537" max="1537" width="34.50390625" style="148" customWidth="1"/>
    <col min="1538" max="1538" width="84.875" style="148" customWidth="1"/>
    <col min="1539" max="1539" width="13.875" style="148" customWidth="1"/>
    <col min="1540" max="1540" width="13.50390625" style="148" customWidth="1"/>
    <col min="1541" max="1541" width="13.00390625" style="148" customWidth="1"/>
    <col min="1542" max="1542" width="14.625" style="148" customWidth="1"/>
    <col min="1543" max="1543" width="7.375" style="148" customWidth="1"/>
    <col min="1544" max="1544" width="6.625" style="148" customWidth="1"/>
    <col min="1545" max="1545" width="6.875" style="148" customWidth="1"/>
    <col min="1546" max="1546" width="6.50390625" style="148" customWidth="1"/>
    <col min="1547" max="1550" width="8.875" style="148" customWidth="1"/>
    <col min="1551" max="1551" width="21.375" style="148" customWidth="1"/>
    <col min="1552" max="1557" width="8.875" style="148" customWidth="1"/>
    <col min="1558" max="1558" width="0.37109375" style="148" customWidth="1"/>
    <col min="1559" max="1792" width="8.875" style="148" customWidth="1"/>
    <col min="1793" max="1793" width="34.50390625" style="148" customWidth="1"/>
    <col min="1794" max="1794" width="84.875" style="148" customWidth="1"/>
    <col min="1795" max="1795" width="13.875" style="148" customWidth="1"/>
    <col min="1796" max="1796" width="13.50390625" style="148" customWidth="1"/>
    <col min="1797" max="1797" width="13.00390625" style="148" customWidth="1"/>
    <col min="1798" max="1798" width="14.625" style="148" customWidth="1"/>
    <col min="1799" max="1799" width="7.375" style="148" customWidth="1"/>
    <col min="1800" max="1800" width="6.625" style="148" customWidth="1"/>
    <col min="1801" max="1801" width="6.875" style="148" customWidth="1"/>
    <col min="1802" max="1802" width="6.50390625" style="148" customWidth="1"/>
    <col min="1803" max="1806" width="8.875" style="148" customWidth="1"/>
    <col min="1807" max="1807" width="21.375" style="148" customWidth="1"/>
    <col min="1808" max="1813" width="8.875" style="148" customWidth="1"/>
    <col min="1814" max="1814" width="0.37109375" style="148" customWidth="1"/>
    <col min="1815" max="2048" width="8.875" style="148" customWidth="1"/>
    <col min="2049" max="2049" width="34.50390625" style="148" customWidth="1"/>
    <col min="2050" max="2050" width="84.875" style="148" customWidth="1"/>
    <col min="2051" max="2051" width="13.875" style="148" customWidth="1"/>
    <col min="2052" max="2052" width="13.50390625" style="148" customWidth="1"/>
    <col min="2053" max="2053" width="13.00390625" style="148" customWidth="1"/>
    <col min="2054" max="2054" width="14.625" style="148" customWidth="1"/>
    <col min="2055" max="2055" width="7.375" style="148" customWidth="1"/>
    <col min="2056" max="2056" width="6.625" style="148" customWidth="1"/>
    <col min="2057" max="2057" width="6.875" style="148" customWidth="1"/>
    <col min="2058" max="2058" width="6.50390625" style="148" customWidth="1"/>
    <col min="2059" max="2062" width="8.875" style="148" customWidth="1"/>
    <col min="2063" max="2063" width="21.375" style="148" customWidth="1"/>
    <col min="2064" max="2069" width="8.875" style="148" customWidth="1"/>
    <col min="2070" max="2070" width="0.37109375" style="148" customWidth="1"/>
    <col min="2071" max="2304" width="8.875" style="148" customWidth="1"/>
    <col min="2305" max="2305" width="34.50390625" style="148" customWidth="1"/>
    <col min="2306" max="2306" width="84.875" style="148" customWidth="1"/>
    <col min="2307" max="2307" width="13.875" style="148" customWidth="1"/>
    <col min="2308" max="2308" width="13.50390625" style="148" customWidth="1"/>
    <col min="2309" max="2309" width="13.00390625" style="148" customWidth="1"/>
    <col min="2310" max="2310" width="14.625" style="148" customWidth="1"/>
    <col min="2311" max="2311" width="7.375" style="148" customWidth="1"/>
    <col min="2312" max="2312" width="6.625" style="148" customWidth="1"/>
    <col min="2313" max="2313" width="6.875" style="148" customWidth="1"/>
    <col min="2314" max="2314" width="6.50390625" style="148" customWidth="1"/>
    <col min="2315" max="2318" width="8.875" style="148" customWidth="1"/>
    <col min="2319" max="2319" width="21.375" style="148" customWidth="1"/>
    <col min="2320" max="2325" width="8.875" style="148" customWidth="1"/>
    <col min="2326" max="2326" width="0.37109375" style="148" customWidth="1"/>
    <col min="2327" max="2560" width="8.875" style="148" customWidth="1"/>
    <col min="2561" max="2561" width="34.50390625" style="148" customWidth="1"/>
    <col min="2562" max="2562" width="84.875" style="148" customWidth="1"/>
    <col min="2563" max="2563" width="13.875" style="148" customWidth="1"/>
    <col min="2564" max="2564" width="13.50390625" style="148" customWidth="1"/>
    <col min="2565" max="2565" width="13.00390625" style="148" customWidth="1"/>
    <col min="2566" max="2566" width="14.625" style="148" customWidth="1"/>
    <col min="2567" max="2567" width="7.375" style="148" customWidth="1"/>
    <col min="2568" max="2568" width="6.625" style="148" customWidth="1"/>
    <col min="2569" max="2569" width="6.875" style="148" customWidth="1"/>
    <col min="2570" max="2570" width="6.50390625" style="148" customWidth="1"/>
    <col min="2571" max="2574" width="8.875" style="148" customWidth="1"/>
    <col min="2575" max="2575" width="21.375" style="148" customWidth="1"/>
    <col min="2576" max="2581" width="8.875" style="148" customWidth="1"/>
    <col min="2582" max="2582" width="0.37109375" style="148" customWidth="1"/>
    <col min="2583" max="2816" width="8.875" style="148" customWidth="1"/>
    <col min="2817" max="2817" width="34.50390625" style="148" customWidth="1"/>
    <col min="2818" max="2818" width="84.875" style="148" customWidth="1"/>
    <col min="2819" max="2819" width="13.875" style="148" customWidth="1"/>
    <col min="2820" max="2820" width="13.50390625" style="148" customWidth="1"/>
    <col min="2821" max="2821" width="13.00390625" style="148" customWidth="1"/>
    <col min="2822" max="2822" width="14.625" style="148" customWidth="1"/>
    <col min="2823" max="2823" width="7.375" style="148" customWidth="1"/>
    <col min="2824" max="2824" width="6.625" style="148" customWidth="1"/>
    <col min="2825" max="2825" width="6.875" style="148" customWidth="1"/>
    <col min="2826" max="2826" width="6.50390625" style="148" customWidth="1"/>
    <col min="2827" max="2830" width="8.875" style="148" customWidth="1"/>
    <col min="2831" max="2831" width="21.375" style="148" customWidth="1"/>
    <col min="2832" max="2837" width="8.875" style="148" customWidth="1"/>
    <col min="2838" max="2838" width="0.37109375" style="148" customWidth="1"/>
    <col min="2839" max="3072" width="8.875" style="148" customWidth="1"/>
    <col min="3073" max="3073" width="34.50390625" style="148" customWidth="1"/>
    <col min="3074" max="3074" width="84.875" style="148" customWidth="1"/>
    <col min="3075" max="3075" width="13.875" style="148" customWidth="1"/>
    <col min="3076" max="3076" width="13.50390625" style="148" customWidth="1"/>
    <col min="3077" max="3077" width="13.00390625" style="148" customWidth="1"/>
    <col min="3078" max="3078" width="14.625" style="148" customWidth="1"/>
    <col min="3079" max="3079" width="7.375" style="148" customWidth="1"/>
    <col min="3080" max="3080" width="6.625" style="148" customWidth="1"/>
    <col min="3081" max="3081" width="6.875" style="148" customWidth="1"/>
    <col min="3082" max="3082" width="6.50390625" style="148" customWidth="1"/>
    <col min="3083" max="3086" width="8.875" style="148" customWidth="1"/>
    <col min="3087" max="3087" width="21.375" style="148" customWidth="1"/>
    <col min="3088" max="3093" width="8.875" style="148" customWidth="1"/>
    <col min="3094" max="3094" width="0.37109375" style="148" customWidth="1"/>
    <col min="3095" max="3328" width="8.875" style="148" customWidth="1"/>
    <col min="3329" max="3329" width="34.50390625" style="148" customWidth="1"/>
    <col min="3330" max="3330" width="84.875" style="148" customWidth="1"/>
    <col min="3331" max="3331" width="13.875" style="148" customWidth="1"/>
    <col min="3332" max="3332" width="13.50390625" style="148" customWidth="1"/>
    <col min="3333" max="3333" width="13.00390625" style="148" customWidth="1"/>
    <col min="3334" max="3334" width="14.625" style="148" customWidth="1"/>
    <col min="3335" max="3335" width="7.375" style="148" customWidth="1"/>
    <col min="3336" max="3336" width="6.625" style="148" customWidth="1"/>
    <col min="3337" max="3337" width="6.875" style="148" customWidth="1"/>
    <col min="3338" max="3338" width="6.50390625" style="148" customWidth="1"/>
    <col min="3339" max="3342" width="8.875" style="148" customWidth="1"/>
    <col min="3343" max="3343" width="21.375" style="148" customWidth="1"/>
    <col min="3344" max="3349" width="8.875" style="148" customWidth="1"/>
    <col min="3350" max="3350" width="0.37109375" style="148" customWidth="1"/>
    <col min="3351" max="3584" width="8.875" style="148" customWidth="1"/>
    <col min="3585" max="3585" width="34.50390625" style="148" customWidth="1"/>
    <col min="3586" max="3586" width="84.875" style="148" customWidth="1"/>
    <col min="3587" max="3587" width="13.875" style="148" customWidth="1"/>
    <col min="3588" max="3588" width="13.50390625" style="148" customWidth="1"/>
    <col min="3589" max="3589" width="13.00390625" style="148" customWidth="1"/>
    <col min="3590" max="3590" width="14.625" style="148" customWidth="1"/>
    <col min="3591" max="3591" width="7.375" style="148" customWidth="1"/>
    <col min="3592" max="3592" width="6.625" style="148" customWidth="1"/>
    <col min="3593" max="3593" width="6.875" style="148" customWidth="1"/>
    <col min="3594" max="3594" width="6.50390625" style="148" customWidth="1"/>
    <col min="3595" max="3598" width="8.875" style="148" customWidth="1"/>
    <col min="3599" max="3599" width="21.375" style="148" customWidth="1"/>
    <col min="3600" max="3605" width="8.875" style="148" customWidth="1"/>
    <col min="3606" max="3606" width="0.37109375" style="148" customWidth="1"/>
    <col min="3607" max="3840" width="8.875" style="148" customWidth="1"/>
    <col min="3841" max="3841" width="34.50390625" style="148" customWidth="1"/>
    <col min="3842" max="3842" width="84.875" style="148" customWidth="1"/>
    <col min="3843" max="3843" width="13.875" style="148" customWidth="1"/>
    <col min="3844" max="3844" width="13.50390625" style="148" customWidth="1"/>
    <col min="3845" max="3845" width="13.00390625" style="148" customWidth="1"/>
    <col min="3846" max="3846" width="14.625" style="148" customWidth="1"/>
    <col min="3847" max="3847" width="7.375" style="148" customWidth="1"/>
    <col min="3848" max="3848" width="6.625" style="148" customWidth="1"/>
    <col min="3849" max="3849" width="6.875" style="148" customWidth="1"/>
    <col min="3850" max="3850" width="6.50390625" style="148" customWidth="1"/>
    <col min="3851" max="3854" width="8.875" style="148" customWidth="1"/>
    <col min="3855" max="3855" width="21.375" style="148" customWidth="1"/>
    <col min="3856" max="3861" width="8.875" style="148" customWidth="1"/>
    <col min="3862" max="3862" width="0.37109375" style="148" customWidth="1"/>
    <col min="3863" max="4096" width="8.875" style="148" customWidth="1"/>
    <col min="4097" max="4097" width="34.50390625" style="148" customWidth="1"/>
    <col min="4098" max="4098" width="84.875" style="148" customWidth="1"/>
    <col min="4099" max="4099" width="13.875" style="148" customWidth="1"/>
    <col min="4100" max="4100" width="13.50390625" style="148" customWidth="1"/>
    <col min="4101" max="4101" width="13.00390625" style="148" customWidth="1"/>
    <col min="4102" max="4102" width="14.625" style="148" customWidth="1"/>
    <col min="4103" max="4103" width="7.375" style="148" customWidth="1"/>
    <col min="4104" max="4104" width="6.625" style="148" customWidth="1"/>
    <col min="4105" max="4105" width="6.875" style="148" customWidth="1"/>
    <col min="4106" max="4106" width="6.50390625" style="148" customWidth="1"/>
    <col min="4107" max="4110" width="8.875" style="148" customWidth="1"/>
    <col min="4111" max="4111" width="21.375" style="148" customWidth="1"/>
    <col min="4112" max="4117" width="8.875" style="148" customWidth="1"/>
    <col min="4118" max="4118" width="0.37109375" style="148" customWidth="1"/>
    <col min="4119" max="4352" width="8.875" style="148" customWidth="1"/>
    <col min="4353" max="4353" width="34.50390625" style="148" customWidth="1"/>
    <col min="4354" max="4354" width="84.875" style="148" customWidth="1"/>
    <col min="4355" max="4355" width="13.875" style="148" customWidth="1"/>
    <col min="4356" max="4356" width="13.50390625" style="148" customWidth="1"/>
    <col min="4357" max="4357" width="13.00390625" style="148" customWidth="1"/>
    <col min="4358" max="4358" width="14.625" style="148" customWidth="1"/>
    <col min="4359" max="4359" width="7.375" style="148" customWidth="1"/>
    <col min="4360" max="4360" width="6.625" style="148" customWidth="1"/>
    <col min="4361" max="4361" width="6.875" style="148" customWidth="1"/>
    <col min="4362" max="4362" width="6.50390625" style="148" customWidth="1"/>
    <col min="4363" max="4366" width="8.875" style="148" customWidth="1"/>
    <col min="4367" max="4367" width="21.375" style="148" customWidth="1"/>
    <col min="4368" max="4373" width="8.875" style="148" customWidth="1"/>
    <col min="4374" max="4374" width="0.37109375" style="148" customWidth="1"/>
    <col min="4375" max="4608" width="8.875" style="148" customWidth="1"/>
    <col min="4609" max="4609" width="34.50390625" style="148" customWidth="1"/>
    <col min="4610" max="4610" width="84.875" style="148" customWidth="1"/>
    <col min="4611" max="4611" width="13.875" style="148" customWidth="1"/>
    <col min="4612" max="4612" width="13.50390625" style="148" customWidth="1"/>
    <col min="4613" max="4613" width="13.00390625" style="148" customWidth="1"/>
    <col min="4614" max="4614" width="14.625" style="148" customWidth="1"/>
    <col min="4615" max="4615" width="7.375" style="148" customWidth="1"/>
    <col min="4616" max="4616" width="6.625" style="148" customWidth="1"/>
    <col min="4617" max="4617" width="6.875" style="148" customWidth="1"/>
    <col min="4618" max="4618" width="6.50390625" style="148" customWidth="1"/>
    <col min="4619" max="4622" width="8.875" style="148" customWidth="1"/>
    <col min="4623" max="4623" width="21.375" style="148" customWidth="1"/>
    <col min="4624" max="4629" width="8.875" style="148" customWidth="1"/>
    <col min="4630" max="4630" width="0.37109375" style="148" customWidth="1"/>
    <col min="4631" max="4864" width="8.875" style="148" customWidth="1"/>
    <col min="4865" max="4865" width="34.50390625" style="148" customWidth="1"/>
    <col min="4866" max="4866" width="84.875" style="148" customWidth="1"/>
    <col min="4867" max="4867" width="13.875" style="148" customWidth="1"/>
    <col min="4868" max="4868" width="13.50390625" style="148" customWidth="1"/>
    <col min="4869" max="4869" width="13.00390625" style="148" customWidth="1"/>
    <col min="4870" max="4870" width="14.625" style="148" customWidth="1"/>
    <col min="4871" max="4871" width="7.375" style="148" customWidth="1"/>
    <col min="4872" max="4872" width="6.625" style="148" customWidth="1"/>
    <col min="4873" max="4873" width="6.875" style="148" customWidth="1"/>
    <col min="4874" max="4874" width="6.50390625" style="148" customWidth="1"/>
    <col min="4875" max="4878" width="8.875" style="148" customWidth="1"/>
    <col min="4879" max="4879" width="21.375" style="148" customWidth="1"/>
    <col min="4880" max="4885" width="8.875" style="148" customWidth="1"/>
    <col min="4886" max="4886" width="0.37109375" style="148" customWidth="1"/>
    <col min="4887" max="5120" width="8.875" style="148" customWidth="1"/>
    <col min="5121" max="5121" width="34.50390625" style="148" customWidth="1"/>
    <col min="5122" max="5122" width="84.875" style="148" customWidth="1"/>
    <col min="5123" max="5123" width="13.875" style="148" customWidth="1"/>
    <col min="5124" max="5124" width="13.50390625" style="148" customWidth="1"/>
    <col min="5125" max="5125" width="13.00390625" style="148" customWidth="1"/>
    <col min="5126" max="5126" width="14.625" style="148" customWidth="1"/>
    <col min="5127" max="5127" width="7.375" style="148" customWidth="1"/>
    <col min="5128" max="5128" width="6.625" style="148" customWidth="1"/>
    <col min="5129" max="5129" width="6.875" style="148" customWidth="1"/>
    <col min="5130" max="5130" width="6.50390625" style="148" customWidth="1"/>
    <col min="5131" max="5134" width="8.875" style="148" customWidth="1"/>
    <col min="5135" max="5135" width="21.375" style="148" customWidth="1"/>
    <col min="5136" max="5141" width="8.875" style="148" customWidth="1"/>
    <col min="5142" max="5142" width="0.37109375" style="148" customWidth="1"/>
    <col min="5143" max="5376" width="8.875" style="148" customWidth="1"/>
    <col min="5377" max="5377" width="34.50390625" style="148" customWidth="1"/>
    <col min="5378" max="5378" width="84.875" style="148" customWidth="1"/>
    <col min="5379" max="5379" width="13.875" style="148" customWidth="1"/>
    <col min="5380" max="5380" width="13.50390625" style="148" customWidth="1"/>
    <col min="5381" max="5381" width="13.00390625" style="148" customWidth="1"/>
    <col min="5382" max="5382" width="14.625" style="148" customWidth="1"/>
    <col min="5383" max="5383" width="7.375" style="148" customWidth="1"/>
    <col min="5384" max="5384" width="6.625" style="148" customWidth="1"/>
    <col min="5385" max="5385" width="6.875" style="148" customWidth="1"/>
    <col min="5386" max="5386" width="6.50390625" style="148" customWidth="1"/>
    <col min="5387" max="5390" width="8.875" style="148" customWidth="1"/>
    <col min="5391" max="5391" width="21.375" style="148" customWidth="1"/>
    <col min="5392" max="5397" width="8.875" style="148" customWidth="1"/>
    <col min="5398" max="5398" width="0.37109375" style="148" customWidth="1"/>
    <col min="5399" max="5632" width="8.875" style="148" customWidth="1"/>
    <col min="5633" max="5633" width="34.50390625" style="148" customWidth="1"/>
    <col min="5634" max="5634" width="84.875" style="148" customWidth="1"/>
    <col min="5635" max="5635" width="13.875" style="148" customWidth="1"/>
    <col min="5636" max="5636" width="13.50390625" style="148" customWidth="1"/>
    <col min="5637" max="5637" width="13.00390625" style="148" customWidth="1"/>
    <col min="5638" max="5638" width="14.625" style="148" customWidth="1"/>
    <col min="5639" max="5639" width="7.375" style="148" customWidth="1"/>
    <col min="5640" max="5640" width="6.625" style="148" customWidth="1"/>
    <col min="5641" max="5641" width="6.875" style="148" customWidth="1"/>
    <col min="5642" max="5642" width="6.50390625" style="148" customWidth="1"/>
    <col min="5643" max="5646" width="8.875" style="148" customWidth="1"/>
    <col min="5647" max="5647" width="21.375" style="148" customWidth="1"/>
    <col min="5648" max="5653" width="8.875" style="148" customWidth="1"/>
    <col min="5654" max="5654" width="0.37109375" style="148" customWidth="1"/>
    <col min="5655" max="5888" width="8.875" style="148" customWidth="1"/>
    <col min="5889" max="5889" width="34.50390625" style="148" customWidth="1"/>
    <col min="5890" max="5890" width="84.875" style="148" customWidth="1"/>
    <col min="5891" max="5891" width="13.875" style="148" customWidth="1"/>
    <col min="5892" max="5892" width="13.50390625" style="148" customWidth="1"/>
    <col min="5893" max="5893" width="13.00390625" style="148" customWidth="1"/>
    <col min="5894" max="5894" width="14.625" style="148" customWidth="1"/>
    <col min="5895" max="5895" width="7.375" style="148" customWidth="1"/>
    <col min="5896" max="5896" width="6.625" style="148" customWidth="1"/>
    <col min="5897" max="5897" width="6.875" style="148" customWidth="1"/>
    <col min="5898" max="5898" width="6.50390625" style="148" customWidth="1"/>
    <col min="5899" max="5902" width="8.875" style="148" customWidth="1"/>
    <col min="5903" max="5903" width="21.375" style="148" customWidth="1"/>
    <col min="5904" max="5909" width="8.875" style="148" customWidth="1"/>
    <col min="5910" max="5910" width="0.37109375" style="148" customWidth="1"/>
    <col min="5911" max="6144" width="8.875" style="148" customWidth="1"/>
    <col min="6145" max="6145" width="34.50390625" style="148" customWidth="1"/>
    <col min="6146" max="6146" width="84.875" style="148" customWidth="1"/>
    <col min="6147" max="6147" width="13.875" style="148" customWidth="1"/>
    <col min="6148" max="6148" width="13.50390625" style="148" customWidth="1"/>
    <col min="6149" max="6149" width="13.00390625" style="148" customWidth="1"/>
    <col min="6150" max="6150" width="14.625" style="148" customWidth="1"/>
    <col min="6151" max="6151" width="7.375" style="148" customWidth="1"/>
    <col min="6152" max="6152" width="6.625" style="148" customWidth="1"/>
    <col min="6153" max="6153" width="6.875" style="148" customWidth="1"/>
    <col min="6154" max="6154" width="6.50390625" style="148" customWidth="1"/>
    <col min="6155" max="6158" width="8.875" style="148" customWidth="1"/>
    <col min="6159" max="6159" width="21.375" style="148" customWidth="1"/>
    <col min="6160" max="6165" width="8.875" style="148" customWidth="1"/>
    <col min="6166" max="6166" width="0.37109375" style="148" customWidth="1"/>
    <col min="6167" max="6400" width="8.875" style="148" customWidth="1"/>
    <col min="6401" max="6401" width="34.50390625" style="148" customWidth="1"/>
    <col min="6402" max="6402" width="84.875" style="148" customWidth="1"/>
    <col min="6403" max="6403" width="13.875" style="148" customWidth="1"/>
    <col min="6404" max="6404" width="13.50390625" style="148" customWidth="1"/>
    <col min="6405" max="6405" width="13.00390625" style="148" customWidth="1"/>
    <col min="6406" max="6406" width="14.625" style="148" customWidth="1"/>
    <col min="6407" max="6407" width="7.375" style="148" customWidth="1"/>
    <col min="6408" max="6408" width="6.625" style="148" customWidth="1"/>
    <col min="6409" max="6409" width="6.875" style="148" customWidth="1"/>
    <col min="6410" max="6410" width="6.50390625" style="148" customWidth="1"/>
    <col min="6411" max="6414" width="8.875" style="148" customWidth="1"/>
    <col min="6415" max="6415" width="21.375" style="148" customWidth="1"/>
    <col min="6416" max="6421" width="8.875" style="148" customWidth="1"/>
    <col min="6422" max="6422" width="0.37109375" style="148" customWidth="1"/>
    <col min="6423" max="6656" width="8.875" style="148" customWidth="1"/>
    <col min="6657" max="6657" width="34.50390625" style="148" customWidth="1"/>
    <col min="6658" max="6658" width="84.875" style="148" customWidth="1"/>
    <col min="6659" max="6659" width="13.875" style="148" customWidth="1"/>
    <col min="6660" max="6660" width="13.50390625" style="148" customWidth="1"/>
    <col min="6661" max="6661" width="13.00390625" style="148" customWidth="1"/>
    <col min="6662" max="6662" width="14.625" style="148" customWidth="1"/>
    <col min="6663" max="6663" width="7.375" style="148" customWidth="1"/>
    <col min="6664" max="6664" width="6.625" style="148" customWidth="1"/>
    <col min="6665" max="6665" width="6.875" style="148" customWidth="1"/>
    <col min="6666" max="6666" width="6.50390625" style="148" customWidth="1"/>
    <col min="6667" max="6670" width="8.875" style="148" customWidth="1"/>
    <col min="6671" max="6671" width="21.375" style="148" customWidth="1"/>
    <col min="6672" max="6677" width="8.875" style="148" customWidth="1"/>
    <col min="6678" max="6678" width="0.37109375" style="148" customWidth="1"/>
    <col min="6679" max="6912" width="8.875" style="148" customWidth="1"/>
    <col min="6913" max="6913" width="34.50390625" style="148" customWidth="1"/>
    <col min="6914" max="6914" width="84.875" style="148" customWidth="1"/>
    <col min="6915" max="6915" width="13.875" style="148" customWidth="1"/>
    <col min="6916" max="6916" width="13.50390625" style="148" customWidth="1"/>
    <col min="6917" max="6917" width="13.00390625" style="148" customWidth="1"/>
    <col min="6918" max="6918" width="14.625" style="148" customWidth="1"/>
    <col min="6919" max="6919" width="7.375" style="148" customWidth="1"/>
    <col min="6920" max="6920" width="6.625" style="148" customWidth="1"/>
    <col min="6921" max="6921" width="6.875" style="148" customWidth="1"/>
    <col min="6922" max="6922" width="6.50390625" style="148" customWidth="1"/>
    <col min="6923" max="6926" width="8.875" style="148" customWidth="1"/>
    <col min="6927" max="6927" width="21.375" style="148" customWidth="1"/>
    <col min="6928" max="6933" width="8.875" style="148" customWidth="1"/>
    <col min="6934" max="6934" width="0.37109375" style="148" customWidth="1"/>
    <col min="6935" max="7168" width="8.875" style="148" customWidth="1"/>
    <col min="7169" max="7169" width="34.50390625" style="148" customWidth="1"/>
    <col min="7170" max="7170" width="84.875" style="148" customWidth="1"/>
    <col min="7171" max="7171" width="13.875" style="148" customWidth="1"/>
    <col min="7172" max="7172" width="13.50390625" style="148" customWidth="1"/>
    <col min="7173" max="7173" width="13.00390625" style="148" customWidth="1"/>
    <col min="7174" max="7174" width="14.625" style="148" customWidth="1"/>
    <col min="7175" max="7175" width="7.375" style="148" customWidth="1"/>
    <col min="7176" max="7176" width="6.625" style="148" customWidth="1"/>
    <col min="7177" max="7177" width="6.875" style="148" customWidth="1"/>
    <col min="7178" max="7178" width="6.50390625" style="148" customWidth="1"/>
    <col min="7179" max="7182" width="8.875" style="148" customWidth="1"/>
    <col min="7183" max="7183" width="21.375" style="148" customWidth="1"/>
    <col min="7184" max="7189" width="8.875" style="148" customWidth="1"/>
    <col min="7190" max="7190" width="0.37109375" style="148" customWidth="1"/>
    <col min="7191" max="7424" width="8.875" style="148" customWidth="1"/>
    <col min="7425" max="7425" width="34.50390625" style="148" customWidth="1"/>
    <col min="7426" max="7426" width="84.875" style="148" customWidth="1"/>
    <col min="7427" max="7427" width="13.875" style="148" customWidth="1"/>
    <col min="7428" max="7428" width="13.50390625" style="148" customWidth="1"/>
    <col min="7429" max="7429" width="13.00390625" style="148" customWidth="1"/>
    <col min="7430" max="7430" width="14.625" style="148" customWidth="1"/>
    <col min="7431" max="7431" width="7.375" style="148" customWidth="1"/>
    <col min="7432" max="7432" width="6.625" style="148" customWidth="1"/>
    <col min="7433" max="7433" width="6.875" style="148" customWidth="1"/>
    <col min="7434" max="7434" width="6.50390625" style="148" customWidth="1"/>
    <col min="7435" max="7438" width="8.875" style="148" customWidth="1"/>
    <col min="7439" max="7439" width="21.375" style="148" customWidth="1"/>
    <col min="7440" max="7445" width="8.875" style="148" customWidth="1"/>
    <col min="7446" max="7446" width="0.37109375" style="148" customWidth="1"/>
    <col min="7447" max="7680" width="8.875" style="148" customWidth="1"/>
    <col min="7681" max="7681" width="34.50390625" style="148" customWidth="1"/>
    <col min="7682" max="7682" width="84.875" style="148" customWidth="1"/>
    <col min="7683" max="7683" width="13.875" style="148" customWidth="1"/>
    <col min="7684" max="7684" width="13.50390625" style="148" customWidth="1"/>
    <col min="7685" max="7685" width="13.00390625" style="148" customWidth="1"/>
    <col min="7686" max="7686" width="14.625" style="148" customWidth="1"/>
    <col min="7687" max="7687" width="7.375" style="148" customWidth="1"/>
    <col min="7688" max="7688" width="6.625" style="148" customWidth="1"/>
    <col min="7689" max="7689" width="6.875" style="148" customWidth="1"/>
    <col min="7690" max="7690" width="6.50390625" style="148" customWidth="1"/>
    <col min="7691" max="7694" width="8.875" style="148" customWidth="1"/>
    <col min="7695" max="7695" width="21.375" style="148" customWidth="1"/>
    <col min="7696" max="7701" width="8.875" style="148" customWidth="1"/>
    <col min="7702" max="7702" width="0.37109375" style="148" customWidth="1"/>
    <col min="7703" max="7936" width="8.875" style="148" customWidth="1"/>
    <col min="7937" max="7937" width="34.50390625" style="148" customWidth="1"/>
    <col min="7938" max="7938" width="84.875" style="148" customWidth="1"/>
    <col min="7939" max="7939" width="13.875" style="148" customWidth="1"/>
    <col min="7940" max="7940" width="13.50390625" style="148" customWidth="1"/>
    <col min="7941" max="7941" width="13.00390625" style="148" customWidth="1"/>
    <col min="7942" max="7942" width="14.625" style="148" customWidth="1"/>
    <col min="7943" max="7943" width="7.375" style="148" customWidth="1"/>
    <col min="7944" max="7944" width="6.625" style="148" customWidth="1"/>
    <col min="7945" max="7945" width="6.875" style="148" customWidth="1"/>
    <col min="7946" max="7946" width="6.50390625" style="148" customWidth="1"/>
    <col min="7947" max="7950" width="8.875" style="148" customWidth="1"/>
    <col min="7951" max="7951" width="21.375" style="148" customWidth="1"/>
    <col min="7952" max="7957" width="8.875" style="148" customWidth="1"/>
    <col min="7958" max="7958" width="0.37109375" style="148" customWidth="1"/>
    <col min="7959" max="8192" width="8.875" style="148" customWidth="1"/>
    <col min="8193" max="8193" width="34.50390625" style="148" customWidth="1"/>
    <col min="8194" max="8194" width="84.875" style="148" customWidth="1"/>
    <col min="8195" max="8195" width="13.875" style="148" customWidth="1"/>
    <col min="8196" max="8196" width="13.50390625" style="148" customWidth="1"/>
    <col min="8197" max="8197" width="13.00390625" style="148" customWidth="1"/>
    <col min="8198" max="8198" width="14.625" style="148" customWidth="1"/>
    <col min="8199" max="8199" width="7.375" style="148" customWidth="1"/>
    <col min="8200" max="8200" width="6.625" style="148" customWidth="1"/>
    <col min="8201" max="8201" width="6.875" style="148" customWidth="1"/>
    <col min="8202" max="8202" width="6.50390625" style="148" customWidth="1"/>
    <col min="8203" max="8206" width="8.875" style="148" customWidth="1"/>
    <col min="8207" max="8207" width="21.375" style="148" customWidth="1"/>
    <col min="8208" max="8213" width="8.875" style="148" customWidth="1"/>
    <col min="8214" max="8214" width="0.37109375" style="148" customWidth="1"/>
    <col min="8215" max="8448" width="8.875" style="148" customWidth="1"/>
    <col min="8449" max="8449" width="34.50390625" style="148" customWidth="1"/>
    <col min="8450" max="8450" width="84.875" style="148" customWidth="1"/>
    <col min="8451" max="8451" width="13.875" style="148" customWidth="1"/>
    <col min="8452" max="8452" width="13.50390625" style="148" customWidth="1"/>
    <col min="8453" max="8453" width="13.00390625" style="148" customWidth="1"/>
    <col min="8454" max="8454" width="14.625" style="148" customWidth="1"/>
    <col min="8455" max="8455" width="7.375" style="148" customWidth="1"/>
    <col min="8456" max="8456" width="6.625" style="148" customWidth="1"/>
    <col min="8457" max="8457" width="6.875" style="148" customWidth="1"/>
    <col min="8458" max="8458" width="6.50390625" style="148" customWidth="1"/>
    <col min="8459" max="8462" width="8.875" style="148" customWidth="1"/>
    <col min="8463" max="8463" width="21.375" style="148" customWidth="1"/>
    <col min="8464" max="8469" width="8.875" style="148" customWidth="1"/>
    <col min="8470" max="8470" width="0.37109375" style="148" customWidth="1"/>
    <col min="8471" max="8704" width="8.875" style="148" customWidth="1"/>
    <col min="8705" max="8705" width="34.50390625" style="148" customWidth="1"/>
    <col min="8706" max="8706" width="84.875" style="148" customWidth="1"/>
    <col min="8707" max="8707" width="13.875" style="148" customWidth="1"/>
    <col min="8708" max="8708" width="13.50390625" style="148" customWidth="1"/>
    <col min="8709" max="8709" width="13.00390625" style="148" customWidth="1"/>
    <col min="8710" max="8710" width="14.625" style="148" customWidth="1"/>
    <col min="8711" max="8711" width="7.375" style="148" customWidth="1"/>
    <col min="8712" max="8712" width="6.625" style="148" customWidth="1"/>
    <col min="8713" max="8713" width="6.875" style="148" customWidth="1"/>
    <col min="8714" max="8714" width="6.50390625" style="148" customWidth="1"/>
    <col min="8715" max="8718" width="8.875" style="148" customWidth="1"/>
    <col min="8719" max="8719" width="21.375" style="148" customWidth="1"/>
    <col min="8720" max="8725" width="8.875" style="148" customWidth="1"/>
    <col min="8726" max="8726" width="0.37109375" style="148" customWidth="1"/>
    <col min="8727" max="8960" width="8.875" style="148" customWidth="1"/>
    <col min="8961" max="8961" width="34.50390625" style="148" customWidth="1"/>
    <col min="8962" max="8962" width="84.875" style="148" customWidth="1"/>
    <col min="8963" max="8963" width="13.875" style="148" customWidth="1"/>
    <col min="8964" max="8964" width="13.50390625" style="148" customWidth="1"/>
    <col min="8965" max="8965" width="13.00390625" style="148" customWidth="1"/>
    <col min="8966" max="8966" width="14.625" style="148" customWidth="1"/>
    <col min="8967" max="8967" width="7.375" style="148" customWidth="1"/>
    <col min="8968" max="8968" width="6.625" style="148" customWidth="1"/>
    <col min="8969" max="8969" width="6.875" style="148" customWidth="1"/>
    <col min="8970" max="8970" width="6.50390625" style="148" customWidth="1"/>
    <col min="8971" max="8974" width="8.875" style="148" customWidth="1"/>
    <col min="8975" max="8975" width="21.375" style="148" customWidth="1"/>
    <col min="8976" max="8981" width="8.875" style="148" customWidth="1"/>
    <col min="8982" max="8982" width="0.37109375" style="148" customWidth="1"/>
    <col min="8983" max="9216" width="8.875" style="148" customWidth="1"/>
    <col min="9217" max="9217" width="34.50390625" style="148" customWidth="1"/>
    <col min="9218" max="9218" width="84.875" style="148" customWidth="1"/>
    <col min="9219" max="9219" width="13.875" style="148" customWidth="1"/>
    <col min="9220" max="9220" width="13.50390625" style="148" customWidth="1"/>
    <col min="9221" max="9221" width="13.00390625" style="148" customWidth="1"/>
    <col min="9222" max="9222" width="14.625" style="148" customWidth="1"/>
    <col min="9223" max="9223" width="7.375" style="148" customWidth="1"/>
    <col min="9224" max="9224" width="6.625" style="148" customWidth="1"/>
    <col min="9225" max="9225" width="6.875" style="148" customWidth="1"/>
    <col min="9226" max="9226" width="6.50390625" style="148" customWidth="1"/>
    <col min="9227" max="9230" width="8.875" style="148" customWidth="1"/>
    <col min="9231" max="9231" width="21.375" style="148" customWidth="1"/>
    <col min="9232" max="9237" width="8.875" style="148" customWidth="1"/>
    <col min="9238" max="9238" width="0.37109375" style="148" customWidth="1"/>
    <col min="9239" max="9472" width="8.875" style="148" customWidth="1"/>
    <col min="9473" max="9473" width="34.50390625" style="148" customWidth="1"/>
    <col min="9474" max="9474" width="84.875" style="148" customWidth="1"/>
    <col min="9475" max="9475" width="13.875" style="148" customWidth="1"/>
    <col min="9476" max="9476" width="13.50390625" style="148" customWidth="1"/>
    <col min="9477" max="9477" width="13.00390625" style="148" customWidth="1"/>
    <col min="9478" max="9478" width="14.625" style="148" customWidth="1"/>
    <col min="9479" max="9479" width="7.375" style="148" customWidth="1"/>
    <col min="9480" max="9480" width="6.625" style="148" customWidth="1"/>
    <col min="9481" max="9481" width="6.875" style="148" customWidth="1"/>
    <col min="9482" max="9482" width="6.50390625" style="148" customWidth="1"/>
    <col min="9483" max="9486" width="8.875" style="148" customWidth="1"/>
    <col min="9487" max="9487" width="21.375" style="148" customWidth="1"/>
    <col min="9488" max="9493" width="8.875" style="148" customWidth="1"/>
    <col min="9494" max="9494" width="0.37109375" style="148" customWidth="1"/>
    <col min="9495" max="9728" width="8.875" style="148" customWidth="1"/>
    <col min="9729" max="9729" width="34.50390625" style="148" customWidth="1"/>
    <col min="9730" max="9730" width="84.875" style="148" customWidth="1"/>
    <col min="9731" max="9731" width="13.875" style="148" customWidth="1"/>
    <col min="9732" max="9732" width="13.50390625" style="148" customWidth="1"/>
    <col min="9733" max="9733" width="13.00390625" style="148" customWidth="1"/>
    <col min="9734" max="9734" width="14.625" style="148" customWidth="1"/>
    <col min="9735" max="9735" width="7.375" style="148" customWidth="1"/>
    <col min="9736" max="9736" width="6.625" style="148" customWidth="1"/>
    <col min="9737" max="9737" width="6.875" style="148" customWidth="1"/>
    <col min="9738" max="9738" width="6.50390625" style="148" customWidth="1"/>
    <col min="9739" max="9742" width="8.875" style="148" customWidth="1"/>
    <col min="9743" max="9743" width="21.375" style="148" customWidth="1"/>
    <col min="9744" max="9749" width="8.875" style="148" customWidth="1"/>
    <col min="9750" max="9750" width="0.37109375" style="148" customWidth="1"/>
    <col min="9751" max="9984" width="8.875" style="148" customWidth="1"/>
    <col min="9985" max="9985" width="34.50390625" style="148" customWidth="1"/>
    <col min="9986" max="9986" width="84.875" style="148" customWidth="1"/>
    <col min="9987" max="9987" width="13.875" style="148" customWidth="1"/>
    <col min="9988" max="9988" width="13.50390625" style="148" customWidth="1"/>
    <col min="9989" max="9989" width="13.00390625" style="148" customWidth="1"/>
    <col min="9990" max="9990" width="14.625" style="148" customWidth="1"/>
    <col min="9991" max="9991" width="7.375" style="148" customWidth="1"/>
    <col min="9992" max="9992" width="6.625" style="148" customWidth="1"/>
    <col min="9993" max="9993" width="6.875" style="148" customWidth="1"/>
    <col min="9994" max="9994" width="6.50390625" style="148" customWidth="1"/>
    <col min="9995" max="9998" width="8.875" style="148" customWidth="1"/>
    <col min="9999" max="9999" width="21.375" style="148" customWidth="1"/>
    <col min="10000" max="10005" width="8.875" style="148" customWidth="1"/>
    <col min="10006" max="10006" width="0.37109375" style="148" customWidth="1"/>
    <col min="10007" max="10240" width="8.875" style="148" customWidth="1"/>
    <col min="10241" max="10241" width="34.50390625" style="148" customWidth="1"/>
    <col min="10242" max="10242" width="84.875" style="148" customWidth="1"/>
    <col min="10243" max="10243" width="13.875" style="148" customWidth="1"/>
    <col min="10244" max="10244" width="13.50390625" style="148" customWidth="1"/>
    <col min="10245" max="10245" width="13.00390625" style="148" customWidth="1"/>
    <col min="10246" max="10246" width="14.625" style="148" customWidth="1"/>
    <col min="10247" max="10247" width="7.375" style="148" customWidth="1"/>
    <col min="10248" max="10248" width="6.625" style="148" customWidth="1"/>
    <col min="10249" max="10249" width="6.875" style="148" customWidth="1"/>
    <col min="10250" max="10250" width="6.50390625" style="148" customWidth="1"/>
    <col min="10251" max="10254" width="8.875" style="148" customWidth="1"/>
    <col min="10255" max="10255" width="21.375" style="148" customWidth="1"/>
    <col min="10256" max="10261" width="8.875" style="148" customWidth="1"/>
    <col min="10262" max="10262" width="0.37109375" style="148" customWidth="1"/>
    <col min="10263" max="10496" width="8.875" style="148" customWidth="1"/>
    <col min="10497" max="10497" width="34.50390625" style="148" customWidth="1"/>
    <col min="10498" max="10498" width="84.875" style="148" customWidth="1"/>
    <col min="10499" max="10499" width="13.875" style="148" customWidth="1"/>
    <col min="10500" max="10500" width="13.50390625" style="148" customWidth="1"/>
    <col min="10501" max="10501" width="13.00390625" style="148" customWidth="1"/>
    <col min="10502" max="10502" width="14.625" style="148" customWidth="1"/>
    <col min="10503" max="10503" width="7.375" style="148" customWidth="1"/>
    <col min="10504" max="10504" width="6.625" style="148" customWidth="1"/>
    <col min="10505" max="10505" width="6.875" style="148" customWidth="1"/>
    <col min="10506" max="10506" width="6.50390625" style="148" customWidth="1"/>
    <col min="10507" max="10510" width="8.875" style="148" customWidth="1"/>
    <col min="10511" max="10511" width="21.375" style="148" customWidth="1"/>
    <col min="10512" max="10517" width="8.875" style="148" customWidth="1"/>
    <col min="10518" max="10518" width="0.37109375" style="148" customWidth="1"/>
    <col min="10519" max="10752" width="8.875" style="148" customWidth="1"/>
    <col min="10753" max="10753" width="34.50390625" style="148" customWidth="1"/>
    <col min="10754" max="10754" width="84.875" style="148" customWidth="1"/>
    <col min="10755" max="10755" width="13.875" style="148" customWidth="1"/>
    <col min="10756" max="10756" width="13.50390625" style="148" customWidth="1"/>
    <col min="10757" max="10757" width="13.00390625" style="148" customWidth="1"/>
    <col min="10758" max="10758" width="14.625" style="148" customWidth="1"/>
    <col min="10759" max="10759" width="7.375" style="148" customWidth="1"/>
    <col min="10760" max="10760" width="6.625" style="148" customWidth="1"/>
    <col min="10761" max="10761" width="6.875" style="148" customWidth="1"/>
    <col min="10762" max="10762" width="6.50390625" style="148" customWidth="1"/>
    <col min="10763" max="10766" width="8.875" style="148" customWidth="1"/>
    <col min="10767" max="10767" width="21.375" style="148" customWidth="1"/>
    <col min="10768" max="10773" width="8.875" style="148" customWidth="1"/>
    <col min="10774" max="10774" width="0.37109375" style="148" customWidth="1"/>
    <col min="10775" max="11008" width="8.875" style="148" customWidth="1"/>
    <col min="11009" max="11009" width="34.50390625" style="148" customWidth="1"/>
    <col min="11010" max="11010" width="84.875" style="148" customWidth="1"/>
    <col min="11011" max="11011" width="13.875" style="148" customWidth="1"/>
    <col min="11012" max="11012" width="13.50390625" style="148" customWidth="1"/>
    <col min="11013" max="11013" width="13.00390625" style="148" customWidth="1"/>
    <col min="11014" max="11014" width="14.625" style="148" customWidth="1"/>
    <col min="11015" max="11015" width="7.375" style="148" customWidth="1"/>
    <col min="11016" max="11016" width="6.625" style="148" customWidth="1"/>
    <col min="11017" max="11017" width="6.875" style="148" customWidth="1"/>
    <col min="11018" max="11018" width="6.50390625" style="148" customWidth="1"/>
    <col min="11019" max="11022" width="8.875" style="148" customWidth="1"/>
    <col min="11023" max="11023" width="21.375" style="148" customWidth="1"/>
    <col min="11024" max="11029" width="8.875" style="148" customWidth="1"/>
    <col min="11030" max="11030" width="0.37109375" style="148" customWidth="1"/>
    <col min="11031" max="11264" width="8.875" style="148" customWidth="1"/>
    <col min="11265" max="11265" width="34.50390625" style="148" customWidth="1"/>
    <col min="11266" max="11266" width="84.875" style="148" customWidth="1"/>
    <col min="11267" max="11267" width="13.875" style="148" customWidth="1"/>
    <col min="11268" max="11268" width="13.50390625" style="148" customWidth="1"/>
    <col min="11269" max="11269" width="13.00390625" style="148" customWidth="1"/>
    <col min="11270" max="11270" width="14.625" style="148" customWidth="1"/>
    <col min="11271" max="11271" width="7.375" style="148" customWidth="1"/>
    <col min="11272" max="11272" width="6.625" style="148" customWidth="1"/>
    <col min="11273" max="11273" width="6.875" style="148" customWidth="1"/>
    <col min="11274" max="11274" width="6.50390625" style="148" customWidth="1"/>
    <col min="11275" max="11278" width="8.875" style="148" customWidth="1"/>
    <col min="11279" max="11279" width="21.375" style="148" customWidth="1"/>
    <col min="11280" max="11285" width="8.875" style="148" customWidth="1"/>
    <col min="11286" max="11286" width="0.37109375" style="148" customWidth="1"/>
    <col min="11287" max="11520" width="8.875" style="148" customWidth="1"/>
    <col min="11521" max="11521" width="34.50390625" style="148" customWidth="1"/>
    <col min="11522" max="11522" width="84.875" style="148" customWidth="1"/>
    <col min="11523" max="11523" width="13.875" style="148" customWidth="1"/>
    <col min="11524" max="11524" width="13.50390625" style="148" customWidth="1"/>
    <col min="11525" max="11525" width="13.00390625" style="148" customWidth="1"/>
    <col min="11526" max="11526" width="14.625" style="148" customWidth="1"/>
    <col min="11527" max="11527" width="7.375" style="148" customWidth="1"/>
    <col min="11528" max="11528" width="6.625" style="148" customWidth="1"/>
    <col min="11529" max="11529" width="6.875" style="148" customWidth="1"/>
    <col min="11530" max="11530" width="6.50390625" style="148" customWidth="1"/>
    <col min="11531" max="11534" width="8.875" style="148" customWidth="1"/>
    <col min="11535" max="11535" width="21.375" style="148" customWidth="1"/>
    <col min="11536" max="11541" width="8.875" style="148" customWidth="1"/>
    <col min="11542" max="11542" width="0.37109375" style="148" customWidth="1"/>
    <col min="11543" max="11776" width="8.875" style="148" customWidth="1"/>
    <col min="11777" max="11777" width="34.50390625" style="148" customWidth="1"/>
    <col min="11778" max="11778" width="84.875" style="148" customWidth="1"/>
    <col min="11779" max="11779" width="13.875" style="148" customWidth="1"/>
    <col min="11780" max="11780" width="13.50390625" style="148" customWidth="1"/>
    <col min="11781" max="11781" width="13.00390625" style="148" customWidth="1"/>
    <col min="11782" max="11782" width="14.625" style="148" customWidth="1"/>
    <col min="11783" max="11783" width="7.375" style="148" customWidth="1"/>
    <col min="11784" max="11784" width="6.625" style="148" customWidth="1"/>
    <col min="11785" max="11785" width="6.875" style="148" customWidth="1"/>
    <col min="11786" max="11786" width="6.50390625" style="148" customWidth="1"/>
    <col min="11787" max="11790" width="8.875" style="148" customWidth="1"/>
    <col min="11791" max="11791" width="21.375" style="148" customWidth="1"/>
    <col min="11792" max="11797" width="8.875" style="148" customWidth="1"/>
    <col min="11798" max="11798" width="0.37109375" style="148" customWidth="1"/>
    <col min="11799" max="12032" width="8.875" style="148" customWidth="1"/>
    <col min="12033" max="12033" width="34.50390625" style="148" customWidth="1"/>
    <col min="12034" max="12034" width="84.875" style="148" customWidth="1"/>
    <col min="12035" max="12035" width="13.875" style="148" customWidth="1"/>
    <col min="12036" max="12036" width="13.50390625" style="148" customWidth="1"/>
    <col min="12037" max="12037" width="13.00390625" style="148" customWidth="1"/>
    <col min="12038" max="12038" width="14.625" style="148" customWidth="1"/>
    <col min="12039" max="12039" width="7.375" style="148" customWidth="1"/>
    <col min="12040" max="12040" width="6.625" style="148" customWidth="1"/>
    <col min="12041" max="12041" width="6.875" style="148" customWidth="1"/>
    <col min="12042" max="12042" width="6.50390625" style="148" customWidth="1"/>
    <col min="12043" max="12046" width="8.875" style="148" customWidth="1"/>
    <col min="12047" max="12047" width="21.375" style="148" customWidth="1"/>
    <col min="12048" max="12053" width="8.875" style="148" customWidth="1"/>
    <col min="12054" max="12054" width="0.37109375" style="148" customWidth="1"/>
    <col min="12055" max="12288" width="8.875" style="148" customWidth="1"/>
    <col min="12289" max="12289" width="34.50390625" style="148" customWidth="1"/>
    <col min="12290" max="12290" width="84.875" style="148" customWidth="1"/>
    <col min="12291" max="12291" width="13.875" style="148" customWidth="1"/>
    <col min="12292" max="12292" width="13.50390625" style="148" customWidth="1"/>
    <col min="12293" max="12293" width="13.00390625" style="148" customWidth="1"/>
    <col min="12294" max="12294" width="14.625" style="148" customWidth="1"/>
    <col min="12295" max="12295" width="7.375" style="148" customWidth="1"/>
    <col min="12296" max="12296" width="6.625" style="148" customWidth="1"/>
    <col min="12297" max="12297" width="6.875" style="148" customWidth="1"/>
    <col min="12298" max="12298" width="6.50390625" style="148" customWidth="1"/>
    <col min="12299" max="12302" width="8.875" style="148" customWidth="1"/>
    <col min="12303" max="12303" width="21.375" style="148" customWidth="1"/>
    <col min="12304" max="12309" width="8.875" style="148" customWidth="1"/>
    <col min="12310" max="12310" width="0.37109375" style="148" customWidth="1"/>
    <col min="12311" max="12544" width="8.875" style="148" customWidth="1"/>
    <col min="12545" max="12545" width="34.50390625" style="148" customWidth="1"/>
    <col min="12546" max="12546" width="84.875" style="148" customWidth="1"/>
    <col min="12547" max="12547" width="13.875" style="148" customWidth="1"/>
    <col min="12548" max="12548" width="13.50390625" style="148" customWidth="1"/>
    <col min="12549" max="12549" width="13.00390625" style="148" customWidth="1"/>
    <col min="12550" max="12550" width="14.625" style="148" customWidth="1"/>
    <col min="12551" max="12551" width="7.375" style="148" customWidth="1"/>
    <col min="12552" max="12552" width="6.625" style="148" customWidth="1"/>
    <col min="12553" max="12553" width="6.875" style="148" customWidth="1"/>
    <col min="12554" max="12554" width="6.50390625" style="148" customWidth="1"/>
    <col min="12555" max="12558" width="8.875" style="148" customWidth="1"/>
    <col min="12559" max="12559" width="21.375" style="148" customWidth="1"/>
    <col min="12560" max="12565" width="8.875" style="148" customWidth="1"/>
    <col min="12566" max="12566" width="0.37109375" style="148" customWidth="1"/>
    <col min="12567" max="12800" width="8.875" style="148" customWidth="1"/>
    <col min="12801" max="12801" width="34.50390625" style="148" customWidth="1"/>
    <col min="12802" max="12802" width="84.875" style="148" customWidth="1"/>
    <col min="12803" max="12803" width="13.875" style="148" customWidth="1"/>
    <col min="12804" max="12804" width="13.50390625" style="148" customWidth="1"/>
    <col min="12805" max="12805" width="13.00390625" style="148" customWidth="1"/>
    <col min="12806" max="12806" width="14.625" style="148" customWidth="1"/>
    <col min="12807" max="12807" width="7.375" style="148" customWidth="1"/>
    <col min="12808" max="12808" width="6.625" style="148" customWidth="1"/>
    <col min="12809" max="12809" width="6.875" style="148" customWidth="1"/>
    <col min="12810" max="12810" width="6.50390625" style="148" customWidth="1"/>
    <col min="12811" max="12814" width="8.875" style="148" customWidth="1"/>
    <col min="12815" max="12815" width="21.375" style="148" customWidth="1"/>
    <col min="12816" max="12821" width="8.875" style="148" customWidth="1"/>
    <col min="12822" max="12822" width="0.37109375" style="148" customWidth="1"/>
    <col min="12823" max="13056" width="8.875" style="148" customWidth="1"/>
    <col min="13057" max="13057" width="34.50390625" style="148" customWidth="1"/>
    <col min="13058" max="13058" width="84.875" style="148" customWidth="1"/>
    <col min="13059" max="13059" width="13.875" style="148" customWidth="1"/>
    <col min="13060" max="13060" width="13.50390625" style="148" customWidth="1"/>
    <col min="13061" max="13061" width="13.00390625" style="148" customWidth="1"/>
    <col min="13062" max="13062" width="14.625" style="148" customWidth="1"/>
    <col min="13063" max="13063" width="7.375" style="148" customWidth="1"/>
    <col min="13064" max="13064" width="6.625" style="148" customWidth="1"/>
    <col min="13065" max="13065" width="6.875" style="148" customWidth="1"/>
    <col min="13066" max="13066" width="6.50390625" style="148" customWidth="1"/>
    <col min="13067" max="13070" width="8.875" style="148" customWidth="1"/>
    <col min="13071" max="13071" width="21.375" style="148" customWidth="1"/>
    <col min="13072" max="13077" width="8.875" style="148" customWidth="1"/>
    <col min="13078" max="13078" width="0.37109375" style="148" customWidth="1"/>
    <col min="13079" max="13312" width="8.875" style="148" customWidth="1"/>
    <col min="13313" max="13313" width="34.50390625" style="148" customWidth="1"/>
    <col min="13314" max="13314" width="84.875" style="148" customWidth="1"/>
    <col min="13315" max="13315" width="13.875" style="148" customWidth="1"/>
    <col min="13316" max="13316" width="13.50390625" style="148" customWidth="1"/>
    <col min="13317" max="13317" width="13.00390625" style="148" customWidth="1"/>
    <col min="13318" max="13318" width="14.625" style="148" customWidth="1"/>
    <col min="13319" max="13319" width="7.375" style="148" customWidth="1"/>
    <col min="13320" max="13320" width="6.625" style="148" customWidth="1"/>
    <col min="13321" max="13321" width="6.875" style="148" customWidth="1"/>
    <col min="13322" max="13322" width="6.50390625" style="148" customWidth="1"/>
    <col min="13323" max="13326" width="8.875" style="148" customWidth="1"/>
    <col min="13327" max="13327" width="21.375" style="148" customWidth="1"/>
    <col min="13328" max="13333" width="8.875" style="148" customWidth="1"/>
    <col min="13334" max="13334" width="0.37109375" style="148" customWidth="1"/>
    <col min="13335" max="13568" width="8.875" style="148" customWidth="1"/>
    <col min="13569" max="13569" width="34.50390625" style="148" customWidth="1"/>
    <col min="13570" max="13570" width="84.875" style="148" customWidth="1"/>
    <col min="13571" max="13571" width="13.875" style="148" customWidth="1"/>
    <col min="13572" max="13572" width="13.50390625" style="148" customWidth="1"/>
    <col min="13573" max="13573" width="13.00390625" style="148" customWidth="1"/>
    <col min="13574" max="13574" width="14.625" style="148" customWidth="1"/>
    <col min="13575" max="13575" width="7.375" style="148" customWidth="1"/>
    <col min="13576" max="13576" width="6.625" style="148" customWidth="1"/>
    <col min="13577" max="13577" width="6.875" style="148" customWidth="1"/>
    <col min="13578" max="13578" width="6.50390625" style="148" customWidth="1"/>
    <col min="13579" max="13582" width="8.875" style="148" customWidth="1"/>
    <col min="13583" max="13583" width="21.375" style="148" customWidth="1"/>
    <col min="13584" max="13589" width="8.875" style="148" customWidth="1"/>
    <col min="13590" max="13590" width="0.37109375" style="148" customWidth="1"/>
    <col min="13591" max="13824" width="8.875" style="148" customWidth="1"/>
    <col min="13825" max="13825" width="34.50390625" style="148" customWidth="1"/>
    <col min="13826" max="13826" width="84.875" style="148" customWidth="1"/>
    <col min="13827" max="13827" width="13.875" style="148" customWidth="1"/>
    <col min="13828" max="13828" width="13.50390625" style="148" customWidth="1"/>
    <col min="13829" max="13829" width="13.00390625" style="148" customWidth="1"/>
    <col min="13830" max="13830" width="14.625" style="148" customWidth="1"/>
    <col min="13831" max="13831" width="7.375" style="148" customWidth="1"/>
    <col min="13832" max="13832" width="6.625" style="148" customWidth="1"/>
    <col min="13833" max="13833" width="6.875" style="148" customWidth="1"/>
    <col min="13834" max="13834" width="6.50390625" style="148" customWidth="1"/>
    <col min="13835" max="13838" width="8.875" style="148" customWidth="1"/>
    <col min="13839" max="13839" width="21.375" style="148" customWidth="1"/>
    <col min="13840" max="13845" width="8.875" style="148" customWidth="1"/>
    <col min="13846" max="13846" width="0.37109375" style="148" customWidth="1"/>
    <col min="13847" max="14080" width="8.875" style="148" customWidth="1"/>
    <col min="14081" max="14081" width="34.50390625" style="148" customWidth="1"/>
    <col min="14082" max="14082" width="84.875" style="148" customWidth="1"/>
    <col min="14083" max="14083" width="13.875" style="148" customWidth="1"/>
    <col min="14084" max="14084" width="13.50390625" style="148" customWidth="1"/>
    <col min="14085" max="14085" width="13.00390625" style="148" customWidth="1"/>
    <col min="14086" max="14086" width="14.625" style="148" customWidth="1"/>
    <col min="14087" max="14087" width="7.375" style="148" customWidth="1"/>
    <col min="14088" max="14088" width="6.625" style="148" customWidth="1"/>
    <col min="14089" max="14089" width="6.875" style="148" customWidth="1"/>
    <col min="14090" max="14090" width="6.50390625" style="148" customWidth="1"/>
    <col min="14091" max="14094" width="8.875" style="148" customWidth="1"/>
    <col min="14095" max="14095" width="21.375" style="148" customWidth="1"/>
    <col min="14096" max="14101" width="8.875" style="148" customWidth="1"/>
    <col min="14102" max="14102" width="0.37109375" style="148" customWidth="1"/>
    <col min="14103" max="14336" width="8.875" style="148" customWidth="1"/>
    <col min="14337" max="14337" width="34.50390625" style="148" customWidth="1"/>
    <col min="14338" max="14338" width="84.875" style="148" customWidth="1"/>
    <col min="14339" max="14339" width="13.875" style="148" customWidth="1"/>
    <col min="14340" max="14340" width="13.50390625" style="148" customWidth="1"/>
    <col min="14341" max="14341" width="13.00390625" style="148" customWidth="1"/>
    <col min="14342" max="14342" width="14.625" style="148" customWidth="1"/>
    <col min="14343" max="14343" width="7.375" style="148" customWidth="1"/>
    <col min="14344" max="14344" width="6.625" style="148" customWidth="1"/>
    <col min="14345" max="14345" width="6.875" style="148" customWidth="1"/>
    <col min="14346" max="14346" width="6.50390625" style="148" customWidth="1"/>
    <col min="14347" max="14350" width="8.875" style="148" customWidth="1"/>
    <col min="14351" max="14351" width="21.375" style="148" customWidth="1"/>
    <col min="14352" max="14357" width="8.875" style="148" customWidth="1"/>
    <col min="14358" max="14358" width="0.37109375" style="148" customWidth="1"/>
    <col min="14359" max="14592" width="8.875" style="148" customWidth="1"/>
    <col min="14593" max="14593" width="34.50390625" style="148" customWidth="1"/>
    <col min="14594" max="14594" width="84.875" style="148" customWidth="1"/>
    <col min="14595" max="14595" width="13.875" style="148" customWidth="1"/>
    <col min="14596" max="14596" width="13.50390625" style="148" customWidth="1"/>
    <col min="14597" max="14597" width="13.00390625" style="148" customWidth="1"/>
    <col min="14598" max="14598" width="14.625" style="148" customWidth="1"/>
    <col min="14599" max="14599" width="7.375" style="148" customWidth="1"/>
    <col min="14600" max="14600" width="6.625" style="148" customWidth="1"/>
    <col min="14601" max="14601" width="6.875" style="148" customWidth="1"/>
    <col min="14602" max="14602" width="6.50390625" style="148" customWidth="1"/>
    <col min="14603" max="14606" width="8.875" style="148" customWidth="1"/>
    <col min="14607" max="14607" width="21.375" style="148" customWidth="1"/>
    <col min="14608" max="14613" width="8.875" style="148" customWidth="1"/>
    <col min="14614" max="14614" width="0.37109375" style="148" customWidth="1"/>
    <col min="14615" max="14848" width="8.875" style="148" customWidth="1"/>
    <col min="14849" max="14849" width="34.50390625" style="148" customWidth="1"/>
    <col min="14850" max="14850" width="84.875" style="148" customWidth="1"/>
    <col min="14851" max="14851" width="13.875" style="148" customWidth="1"/>
    <col min="14852" max="14852" width="13.50390625" style="148" customWidth="1"/>
    <col min="14853" max="14853" width="13.00390625" style="148" customWidth="1"/>
    <col min="14854" max="14854" width="14.625" style="148" customWidth="1"/>
    <col min="14855" max="14855" width="7.375" style="148" customWidth="1"/>
    <col min="14856" max="14856" width="6.625" style="148" customWidth="1"/>
    <col min="14857" max="14857" width="6.875" style="148" customWidth="1"/>
    <col min="14858" max="14858" width="6.50390625" style="148" customWidth="1"/>
    <col min="14859" max="14862" width="8.875" style="148" customWidth="1"/>
    <col min="14863" max="14863" width="21.375" style="148" customWidth="1"/>
    <col min="14864" max="14869" width="8.875" style="148" customWidth="1"/>
    <col min="14870" max="14870" width="0.37109375" style="148" customWidth="1"/>
    <col min="14871" max="15104" width="8.875" style="148" customWidth="1"/>
    <col min="15105" max="15105" width="34.50390625" style="148" customWidth="1"/>
    <col min="15106" max="15106" width="84.875" style="148" customWidth="1"/>
    <col min="15107" max="15107" width="13.875" style="148" customWidth="1"/>
    <col min="15108" max="15108" width="13.50390625" style="148" customWidth="1"/>
    <col min="15109" max="15109" width="13.00390625" style="148" customWidth="1"/>
    <col min="15110" max="15110" width="14.625" style="148" customWidth="1"/>
    <col min="15111" max="15111" width="7.375" style="148" customWidth="1"/>
    <col min="15112" max="15112" width="6.625" style="148" customWidth="1"/>
    <col min="15113" max="15113" width="6.875" style="148" customWidth="1"/>
    <col min="15114" max="15114" width="6.50390625" style="148" customWidth="1"/>
    <col min="15115" max="15118" width="8.875" style="148" customWidth="1"/>
    <col min="15119" max="15119" width="21.375" style="148" customWidth="1"/>
    <col min="15120" max="15125" width="8.875" style="148" customWidth="1"/>
    <col min="15126" max="15126" width="0.37109375" style="148" customWidth="1"/>
    <col min="15127" max="15360" width="8.875" style="148" customWidth="1"/>
    <col min="15361" max="15361" width="34.50390625" style="148" customWidth="1"/>
    <col min="15362" max="15362" width="84.875" style="148" customWidth="1"/>
    <col min="15363" max="15363" width="13.875" style="148" customWidth="1"/>
    <col min="15364" max="15364" width="13.50390625" style="148" customWidth="1"/>
    <col min="15365" max="15365" width="13.00390625" style="148" customWidth="1"/>
    <col min="15366" max="15366" width="14.625" style="148" customWidth="1"/>
    <col min="15367" max="15367" width="7.375" style="148" customWidth="1"/>
    <col min="15368" max="15368" width="6.625" style="148" customWidth="1"/>
    <col min="15369" max="15369" width="6.875" style="148" customWidth="1"/>
    <col min="15370" max="15370" width="6.50390625" style="148" customWidth="1"/>
    <col min="15371" max="15374" width="8.875" style="148" customWidth="1"/>
    <col min="15375" max="15375" width="21.375" style="148" customWidth="1"/>
    <col min="15376" max="15381" width="8.875" style="148" customWidth="1"/>
    <col min="15382" max="15382" width="0.37109375" style="148" customWidth="1"/>
    <col min="15383" max="15616" width="8.875" style="148" customWidth="1"/>
    <col min="15617" max="15617" width="34.50390625" style="148" customWidth="1"/>
    <col min="15618" max="15618" width="84.875" style="148" customWidth="1"/>
    <col min="15619" max="15619" width="13.875" style="148" customWidth="1"/>
    <col min="15620" max="15620" width="13.50390625" style="148" customWidth="1"/>
    <col min="15621" max="15621" width="13.00390625" style="148" customWidth="1"/>
    <col min="15622" max="15622" width="14.625" style="148" customWidth="1"/>
    <col min="15623" max="15623" width="7.375" style="148" customWidth="1"/>
    <col min="15624" max="15624" width="6.625" style="148" customWidth="1"/>
    <col min="15625" max="15625" width="6.875" style="148" customWidth="1"/>
    <col min="15626" max="15626" width="6.50390625" style="148" customWidth="1"/>
    <col min="15627" max="15630" width="8.875" style="148" customWidth="1"/>
    <col min="15631" max="15631" width="21.375" style="148" customWidth="1"/>
    <col min="15632" max="15637" width="8.875" style="148" customWidth="1"/>
    <col min="15638" max="15638" width="0.37109375" style="148" customWidth="1"/>
    <col min="15639" max="15872" width="8.875" style="148" customWidth="1"/>
    <col min="15873" max="15873" width="34.50390625" style="148" customWidth="1"/>
    <col min="15874" max="15874" width="84.875" style="148" customWidth="1"/>
    <col min="15875" max="15875" width="13.875" style="148" customWidth="1"/>
    <col min="15876" max="15876" width="13.50390625" style="148" customWidth="1"/>
    <col min="15877" max="15877" width="13.00390625" style="148" customWidth="1"/>
    <col min="15878" max="15878" width="14.625" style="148" customWidth="1"/>
    <col min="15879" max="15879" width="7.375" style="148" customWidth="1"/>
    <col min="15880" max="15880" width="6.625" style="148" customWidth="1"/>
    <col min="15881" max="15881" width="6.875" style="148" customWidth="1"/>
    <col min="15882" max="15882" width="6.50390625" style="148" customWidth="1"/>
    <col min="15883" max="15886" width="8.875" style="148" customWidth="1"/>
    <col min="15887" max="15887" width="21.375" style="148" customWidth="1"/>
    <col min="15888" max="15893" width="8.875" style="148" customWidth="1"/>
    <col min="15894" max="15894" width="0.37109375" style="148" customWidth="1"/>
    <col min="15895" max="16128" width="8.875" style="148" customWidth="1"/>
    <col min="16129" max="16129" width="34.50390625" style="148" customWidth="1"/>
    <col min="16130" max="16130" width="84.875" style="148" customWidth="1"/>
    <col min="16131" max="16131" width="13.875" style="148" customWidth="1"/>
    <col min="16132" max="16132" width="13.50390625" style="148" customWidth="1"/>
    <col min="16133" max="16133" width="13.00390625" style="148" customWidth="1"/>
    <col min="16134" max="16134" width="14.625" style="148" customWidth="1"/>
    <col min="16135" max="16135" width="7.375" style="148" customWidth="1"/>
    <col min="16136" max="16136" width="6.625" style="148" customWidth="1"/>
    <col min="16137" max="16137" width="6.875" style="148" customWidth="1"/>
    <col min="16138" max="16138" width="6.50390625" style="148" customWidth="1"/>
    <col min="16139" max="16142" width="8.875" style="148" customWidth="1"/>
    <col min="16143" max="16143" width="21.375" style="148" customWidth="1"/>
    <col min="16144" max="16149" width="8.875" style="148" customWidth="1"/>
    <col min="16150" max="16150" width="0.37109375" style="148" customWidth="1"/>
    <col min="16151" max="16384" width="8.875" style="148" customWidth="1"/>
  </cols>
  <sheetData>
    <row r="1" spans="1:5" ht="12.75">
      <c r="A1" s="145"/>
      <c r="B1" s="146"/>
      <c r="C1" s="205" t="s">
        <v>787</v>
      </c>
      <c r="D1" s="205"/>
      <c r="E1" s="205"/>
    </row>
    <row r="2" spans="1:5" ht="12.75">
      <c r="A2" s="145"/>
      <c r="B2" s="146"/>
      <c r="C2" s="205" t="s">
        <v>545</v>
      </c>
      <c r="D2" s="205"/>
      <c r="E2" s="205"/>
    </row>
    <row r="3" spans="1:5" ht="12.75">
      <c r="A3" s="145"/>
      <c r="B3" s="146"/>
      <c r="C3" s="205" t="s">
        <v>795</v>
      </c>
      <c r="D3" s="205"/>
      <c r="E3" s="205"/>
    </row>
    <row r="4" spans="1:2" ht="12.75">
      <c r="A4" s="145"/>
      <c r="B4" s="146"/>
    </row>
    <row r="5" spans="1:6" ht="34.2" customHeight="1">
      <c r="A5" s="206" t="s">
        <v>546</v>
      </c>
      <c r="B5" s="206"/>
      <c r="C5" s="206"/>
      <c r="D5" s="206"/>
      <c r="E5" s="206"/>
      <c r="F5" s="150"/>
    </row>
    <row r="6" spans="1:6" ht="12.75">
      <c r="A6" s="150"/>
      <c r="B6" s="150"/>
      <c r="C6" s="150"/>
      <c r="D6" s="150"/>
      <c r="E6" s="150"/>
      <c r="F6" s="150"/>
    </row>
    <row r="7" spans="1:5" ht="12.75">
      <c r="A7" s="207" t="s">
        <v>547</v>
      </c>
      <c r="B7" s="208" t="s">
        <v>548</v>
      </c>
      <c r="C7" s="209" t="s">
        <v>549</v>
      </c>
      <c r="D7" s="209"/>
      <c r="E7" s="209"/>
    </row>
    <row r="8" spans="1:174" s="9" customFormat="1" ht="12.75">
      <c r="A8" s="207"/>
      <c r="B8" s="208"/>
      <c r="C8" s="152" t="s">
        <v>446</v>
      </c>
      <c r="D8" s="152" t="s">
        <v>78</v>
      </c>
      <c r="E8" s="152" t="s">
        <v>114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4" s="159" customFormat="1" ht="12.75">
      <c r="A9" s="154" t="s">
        <v>550</v>
      </c>
      <c r="B9" s="155" t="s">
        <v>551</v>
      </c>
      <c r="C9" s="156">
        <f>C10+C21+C28+C36+C39+C50+C60+C69+C56+C15</f>
        <v>344239.4000000001</v>
      </c>
      <c r="D9" s="156">
        <f>D10+D21+D28+D36+D39+D50+D60+D69+D56+D15</f>
        <v>285112.9000000001</v>
      </c>
      <c r="E9" s="156">
        <f>E10+E21+E28+E36+E39+E50+E60+E69+E56+E15</f>
        <v>282562.5000000001</v>
      </c>
      <c r="F9" s="157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</row>
    <row r="10" spans="1:174" s="159" customFormat="1" ht="12.75">
      <c r="A10" s="154" t="s">
        <v>552</v>
      </c>
      <c r="B10" s="155" t="s">
        <v>553</v>
      </c>
      <c r="C10" s="156">
        <f>C11</f>
        <v>139685.4</v>
      </c>
      <c r="D10" s="156">
        <f>D11</f>
        <v>137088.5</v>
      </c>
      <c r="E10" s="156">
        <f>E11</f>
        <v>134437.7</v>
      </c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</row>
    <row r="11" spans="1:174" s="165" customFormat="1" ht="12.75">
      <c r="A11" s="160" t="s">
        <v>554</v>
      </c>
      <c r="B11" s="161" t="s">
        <v>555</v>
      </c>
      <c r="C11" s="162">
        <f>C12+C13+C14</f>
        <v>139685.4</v>
      </c>
      <c r="D11" s="162">
        <f>D12+D13+D14</f>
        <v>137088.5</v>
      </c>
      <c r="E11" s="162">
        <f>E12+E13+E14</f>
        <v>134437.7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</row>
    <row r="12" spans="1:9" ht="67.2">
      <c r="A12" s="160" t="s">
        <v>556</v>
      </c>
      <c r="B12" s="161" t="s">
        <v>557</v>
      </c>
      <c r="C12" s="162">
        <v>138157</v>
      </c>
      <c r="D12" s="162">
        <v>135683.8</v>
      </c>
      <c r="E12" s="162">
        <v>133147.3</v>
      </c>
      <c r="F12" s="149"/>
      <c r="G12" s="166"/>
      <c r="H12" s="166"/>
      <c r="I12" s="166"/>
    </row>
    <row r="13" spans="1:6" ht="100.8">
      <c r="A13" s="160" t="s">
        <v>558</v>
      </c>
      <c r="B13" s="161" t="s">
        <v>559</v>
      </c>
      <c r="C13" s="162">
        <v>728.3</v>
      </c>
      <c r="D13" s="162">
        <v>703.1</v>
      </c>
      <c r="E13" s="162">
        <v>675.7</v>
      </c>
      <c r="F13" s="149"/>
    </row>
    <row r="14" spans="1:6" ht="50.4">
      <c r="A14" s="160" t="s">
        <v>560</v>
      </c>
      <c r="B14" s="161" t="s">
        <v>561</v>
      </c>
      <c r="C14" s="162">
        <v>800.1</v>
      </c>
      <c r="D14" s="162">
        <v>701.6</v>
      </c>
      <c r="E14" s="162">
        <v>614.7</v>
      </c>
      <c r="F14" s="149"/>
    </row>
    <row r="15" spans="1:174" s="159" customFormat="1" ht="33.6">
      <c r="A15" s="154" t="s">
        <v>562</v>
      </c>
      <c r="B15" s="155" t="s">
        <v>563</v>
      </c>
      <c r="C15" s="156">
        <v>2407.9</v>
      </c>
      <c r="D15" s="156">
        <v>2489.7</v>
      </c>
      <c r="E15" s="156">
        <v>2609.2</v>
      </c>
      <c r="F15" s="16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</row>
    <row r="16" spans="1:174" s="165" customFormat="1" ht="33.6">
      <c r="A16" s="160" t="s">
        <v>564</v>
      </c>
      <c r="B16" s="161" t="s">
        <v>565</v>
      </c>
      <c r="C16" s="162">
        <f>C17+C18+C19+C20</f>
        <v>2407.9000000000005</v>
      </c>
      <c r="D16" s="162">
        <f>D17+D18+D19+D20</f>
        <v>2489.7</v>
      </c>
      <c r="E16" s="162">
        <f>E17+E18+E19+E20</f>
        <v>2609.2</v>
      </c>
      <c r="F16" s="168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</row>
    <row r="17" spans="1:6" ht="67.2">
      <c r="A17" s="160" t="s">
        <v>566</v>
      </c>
      <c r="B17" s="161" t="s">
        <v>567</v>
      </c>
      <c r="C17" s="162">
        <v>1196.2</v>
      </c>
      <c r="D17" s="162">
        <v>1236.8</v>
      </c>
      <c r="E17" s="162">
        <v>1296.1</v>
      </c>
      <c r="F17" s="149"/>
    </row>
    <row r="18" spans="1:6" ht="84">
      <c r="A18" s="160" t="s">
        <v>568</v>
      </c>
      <c r="B18" s="161" t="s">
        <v>569</v>
      </c>
      <c r="C18" s="162">
        <v>28.5</v>
      </c>
      <c r="D18" s="162">
        <v>29.5</v>
      </c>
      <c r="E18" s="162">
        <v>30.9</v>
      </c>
      <c r="F18" s="149"/>
    </row>
    <row r="19" spans="1:6" ht="67.2">
      <c r="A19" s="160" t="s">
        <v>570</v>
      </c>
      <c r="B19" s="161" t="s">
        <v>571</v>
      </c>
      <c r="C19" s="162">
        <v>1053.9</v>
      </c>
      <c r="D19" s="162">
        <v>1089.7</v>
      </c>
      <c r="E19" s="162">
        <v>1142</v>
      </c>
      <c r="F19" s="149"/>
    </row>
    <row r="20" spans="1:6" ht="67.2">
      <c r="A20" s="160" t="s">
        <v>572</v>
      </c>
      <c r="B20" s="161" t="s">
        <v>573</v>
      </c>
      <c r="C20" s="162">
        <v>129.3</v>
      </c>
      <c r="D20" s="162">
        <v>133.7</v>
      </c>
      <c r="E20" s="162">
        <v>140.2</v>
      </c>
      <c r="F20" s="149"/>
    </row>
    <row r="21" spans="1:6" ht="12.75">
      <c r="A21" s="154" t="s">
        <v>574</v>
      </c>
      <c r="B21" s="155" t="s">
        <v>575</v>
      </c>
      <c r="C21" s="156">
        <f>C22+C24+C26</f>
        <v>40049.6</v>
      </c>
      <c r="D21" s="156">
        <f>D22+D24+D26</f>
        <v>42099</v>
      </c>
      <c r="E21" s="156">
        <f>E22+E24+E26</f>
        <v>44175.5</v>
      </c>
      <c r="F21" s="149"/>
    </row>
    <row r="22" spans="1:174" s="165" customFormat="1" ht="12.75">
      <c r="A22" s="160" t="s">
        <v>576</v>
      </c>
      <c r="B22" s="161" t="s">
        <v>577</v>
      </c>
      <c r="C22" s="162">
        <f>C23</f>
        <v>38661</v>
      </c>
      <c r="D22" s="162">
        <f>D23</f>
        <v>40710</v>
      </c>
      <c r="E22" s="162">
        <f>E23</f>
        <v>42786</v>
      </c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</row>
    <row r="23" spans="1:6" ht="12.75">
      <c r="A23" s="160" t="s">
        <v>578</v>
      </c>
      <c r="B23" s="161" t="s">
        <v>577</v>
      </c>
      <c r="C23" s="162">
        <v>38661</v>
      </c>
      <c r="D23" s="162">
        <v>40710</v>
      </c>
      <c r="E23" s="162">
        <v>42786</v>
      </c>
      <c r="F23" s="169"/>
    </row>
    <row r="24" spans="1:174" s="165" customFormat="1" ht="12.75">
      <c r="A24" s="170" t="s">
        <v>579</v>
      </c>
      <c r="B24" s="161" t="s">
        <v>580</v>
      </c>
      <c r="C24" s="162">
        <f>C25</f>
        <v>8.6</v>
      </c>
      <c r="D24" s="162">
        <f>D25</f>
        <v>9</v>
      </c>
      <c r="E24" s="162">
        <f>E25</f>
        <v>9.5</v>
      </c>
      <c r="F24" s="168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</row>
    <row r="25" spans="1:6" ht="12.75">
      <c r="A25" s="170" t="s">
        <v>581</v>
      </c>
      <c r="B25" s="161" t="s">
        <v>580</v>
      </c>
      <c r="C25" s="162">
        <v>8.6</v>
      </c>
      <c r="D25" s="162">
        <v>9</v>
      </c>
      <c r="E25" s="162">
        <v>9.5</v>
      </c>
      <c r="F25" s="149"/>
    </row>
    <row r="26" spans="1:174" s="165" customFormat="1" ht="33.6">
      <c r="A26" s="170" t="s">
        <v>582</v>
      </c>
      <c r="B26" s="161" t="s">
        <v>583</v>
      </c>
      <c r="C26" s="162">
        <f>C27</f>
        <v>1380</v>
      </c>
      <c r="D26" s="162">
        <f>D27</f>
        <v>1380</v>
      </c>
      <c r="E26" s="162">
        <f>E27</f>
        <v>1380</v>
      </c>
      <c r="F26" s="168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</row>
    <row r="27" spans="1:6" ht="33.6">
      <c r="A27" s="170" t="s">
        <v>584</v>
      </c>
      <c r="B27" s="161" t="s">
        <v>585</v>
      </c>
      <c r="C27" s="162">
        <v>1380</v>
      </c>
      <c r="D27" s="162">
        <v>1380</v>
      </c>
      <c r="E27" s="162">
        <v>1380</v>
      </c>
      <c r="F27" s="149"/>
    </row>
    <row r="28" spans="1:174" s="159" customFormat="1" ht="12.75">
      <c r="A28" s="154" t="s">
        <v>586</v>
      </c>
      <c r="B28" s="155" t="s">
        <v>587</v>
      </c>
      <c r="C28" s="156">
        <f>C29+C31</f>
        <v>58397</v>
      </c>
      <c r="D28" s="156">
        <f>D29+D31</f>
        <v>58397</v>
      </c>
      <c r="E28" s="156">
        <f>E29+E31</f>
        <v>58397</v>
      </c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</row>
    <row r="29" spans="1:174" s="165" customFormat="1" ht="12.75">
      <c r="A29" s="160" t="s">
        <v>588</v>
      </c>
      <c r="B29" s="161" t="s">
        <v>589</v>
      </c>
      <c r="C29" s="162">
        <f>C30</f>
        <v>3956</v>
      </c>
      <c r="D29" s="162">
        <f>D30</f>
        <v>3956</v>
      </c>
      <c r="E29" s="162">
        <f>E30</f>
        <v>3956</v>
      </c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</row>
    <row r="30" spans="1:6" ht="33.6">
      <c r="A30" s="160" t="s">
        <v>590</v>
      </c>
      <c r="B30" s="161" t="s">
        <v>591</v>
      </c>
      <c r="C30" s="171">
        <v>3956</v>
      </c>
      <c r="D30" s="171">
        <v>3956</v>
      </c>
      <c r="E30" s="171">
        <v>3956</v>
      </c>
      <c r="F30" s="149"/>
    </row>
    <row r="31" spans="1:174" s="165" customFormat="1" ht="12.75">
      <c r="A31" s="160" t="s">
        <v>592</v>
      </c>
      <c r="B31" s="161" t="s">
        <v>593</v>
      </c>
      <c r="C31" s="162">
        <f>C32+C34</f>
        <v>54441</v>
      </c>
      <c r="D31" s="162">
        <f>D32+D34</f>
        <v>54441</v>
      </c>
      <c r="E31" s="162">
        <f>E32+E34</f>
        <v>54441</v>
      </c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</row>
    <row r="32" spans="1:6" ht="50.4">
      <c r="A32" s="160" t="s">
        <v>594</v>
      </c>
      <c r="B32" s="161" t="s">
        <v>595</v>
      </c>
      <c r="C32" s="162">
        <f>C33</f>
        <v>4790</v>
      </c>
      <c r="D32" s="162">
        <f>D33</f>
        <v>4790</v>
      </c>
      <c r="E32" s="162">
        <f>E33</f>
        <v>4790</v>
      </c>
      <c r="F32" s="169"/>
    </row>
    <row r="33" spans="1:6" ht="67.2">
      <c r="A33" s="160" t="s">
        <v>596</v>
      </c>
      <c r="B33" s="161" t="s">
        <v>597</v>
      </c>
      <c r="C33" s="171">
        <v>4790</v>
      </c>
      <c r="D33" s="171">
        <v>4790</v>
      </c>
      <c r="E33" s="171">
        <v>4790</v>
      </c>
      <c r="F33" s="149"/>
    </row>
    <row r="34" spans="1:6" ht="50.4">
      <c r="A34" s="160" t="s">
        <v>598</v>
      </c>
      <c r="B34" s="161" t="s">
        <v>599</v>
      </c>
      <c r="C34" s="162">
        <f>C35</f>
        <v>49651</v>
      </c>
      <c r="D34" s="162">
        <f>D35</f>
        <v>49651</v>
      </c>
      <c r="E34" s="162">
        <f>E35</f>
        <v>49651</v>
      </c>
      <c r="F34" s="169"/>
    </row>
    <row r="35" spans="1:6" ht="67.2">
      <c r="A35" s="160" t="s">
        <v>600</v>
      </c>
      <c r="B35" s="161" t="s">
        <v>601</v>
      </c>
      <c r="C35" s="171">
        <v>49651</v>
      </c>
      <c r="D35" s="171">
        <v>49651</v>
      </c>
      <c r="E35" s="171">
        <v>49651</v>
      </c>
      <c r="F35" s="149"/>
    </row>
    <row r="36" spans="1:174" s="159" customFormat="1" ht="12.75">
      <c r="A36" s="154" t="s">
        <v>602</v>
      </c>
      <c r="B36" s="155" t="s">
        <v>603</v>
      </c>
      <c r="C36" s="156">
        <f aca="true" t="shared" si="0" ref="C36:E37">C37</f>
        <v>3041</v>
      </c>
      <c r="D36" s="156">
        <f t="shared" si="0"/>
        <v>3041</v>
      </c>
      <c r="E36" s="156">
        <f t="shared" si="0"/>
        <v>3041</v>
      </c>
      <c r="F36" s="157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</row>
    <row r="37" spans="1:174" s="165" customFormat="1" ht="33.6">
      <c r="A37" s="160" t="s">
        <v>604</v>
      </c>
      <c r="B37" s="161" t="s">
        <v>605</v>
      </c>
      <c r="C37" s="162">
        <f t="shared" si="0"/>
        <v>3041</v>
      </c>
      <c r="D37" s="162">
        <f t="shared" si="0"/>
        <v>3041</v>
      </c>
      <c r="E37" s="162">
        <f t="shared" si="0"/>
        <v>3041</v>
      </c>
      <c r="F37" s="163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</row>
    <row r="38" spans="1:6" ht="50.4">
      <c r="A38" s="160" t="s">
        <v>606</v>
      </c>
      <c r="B38" s="161" t="s">
        <v>607</v>
      </c>
      <c r="C38" s="171">
        <v>3041</v>
      </c>
      <c r="D38" s="171">
        <v>3041</v>
      </c>
      <c r="E38" s="171">
        <v>3041</v>
      </c>
      <c r="F38" s="149"/>
    </row>
    <row r="39" spans="1:174" s="159" customFormat="1" ht="33.6">
      <c r="A39" s="154" t="s">
        <v>608</v>
      </c>
      <c r="B39" s="155" t="s">
        <v>609</v>
      </c>
      <c r="C39" s="156">
        <f>C40+C47</f>
        <v>29629.699999999997</v>
      </c>
      <c r="D39" s="156">
        <f>D40+D47</f>
        <v>29230.9</v>
      </c>
      <c r="E39" s="156">
        <f>E40+E47</f>
        <v>28624.9</v>
      </c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</row>
    <row r="40" spans="1:174" s="165" customFormat="1" ht="84">
      <c r="A40" s="160" t="s">
        <v>610</v>
      </c>
      <c r="B40" s="161" t="s">
        <v>611</v>
      </c>
      <c r="C40" s="162">
        <f>C41+C43+C45</f>
        <v>29527.6</v>
      </c>
      <c r="D40" s="162">
        <f>D41+D43+D45</f>
        <v>29123.4</v>
      </c>
      <c r="E40" s="162">
        <f>E41+E43+E45</f>
        <v>28511.9</v>
      </c>
      <c r="F40" s="163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</row>
    <row r="41" spans="1:6" ht="67.2">
      <c r="A41" s="160" t="s">
        <v>612</v>
      </c>
      <c r="B41" s="161" t="s">
        <v>613</v>
      </c>
      <c r="C41" s="162">
        <f>C42</f>
        <v>16529.3</v>
      </c>
      <c r="D41" s="162">
        <f>D42</f>
        <v>15510.4</v>
      </c>
      <c r="E41" s="162">
        <f>E42</f>
        <v>14257.9</v>
      </c>
      <c r="F41" s="169"/>
    </row>
    <row r="42" spans="1:6" ht="67.2">
      <c r="A42" s="160" t="s">
        <v>614</v>
      </c>
      <c r="B42" s="161" t="s">
        <v>615</v>
      </c>
      <c r="C42" s="162">
        <v>16529.3</v>
      </c>
      <c r="D42" s="162">
        <v>15510.4</v>
      </c>
      <c r="E42" s="162">
        <v>14257.9</v>
      </c>
      <c r="F42" s="149"/>
    </row>
    <row r="43" spans="1:6" ht="67.2">
      <c r="A43" s="160" t="s">
        <v>616</v>
      </c>
      <c r="B43" s="161" t="s">
        <v>617</v>
      </c>
      <c r="C43" s="171">
        <f>44:44</f>
        <v>946.9</v>
      </c>
      <c r="D43" s="171">
        <f>44:44</f>
        <v>946.9</v>
      </c>
      <c r="E43" s="171">
        <f>44:44</f>
        <v>946.9</v>
      </c>
      <c r="F43" s="172"/>
    </row>
    <row r="44" spans="1:6" ht="67.2">
      <c r="A44" s="160" t="s">
        <v>618</v>
      </c>
      <c r="B44" s="161" t="s">
        <v>619</v>
      </c>
      <c r="C44" s="162">
        <v>946.9</v>
      </c>
      <c r="D44" s="162">
        <v>946.9</v>
      </c>
      <c r="E44" s="162">
        <v>946.9</v>
      </c>
      <c r="F44" s="149"/>
    </row>
    <row r="45" spans="1:6" ht="33.6">
      <c r="A45" s="160" t="s">
        <v>620</v>
      </c>
      <c r="B45" s="161" t="s">
        <v>621</v>
      </c>
      <c r="C45" s="162">
        <f>C46</f>
        <v>12051.4</v>
      </c>
      <c r="D45" s="162">
        <f>D46</f>
        <v>12666.1</v>
      </c>
      <c r="E45" s="162">
        <f>E46</f>
        <v>13307.1</v>
      </c>
      <c r="F45" s="169"/>
    </row>
    <row r="46" spans="1:6" ht="33.6">
      <c r="A46" s="160" t="s">
        <v>622</v>
      </c>
      <c r="B46" s="161" t="s">
        <v>623</v>
      </c>
      <c r="C46" s="162">
        <v>12051.4</v>
      </c>
      <c r="D46" s="162">
        <v>12666.1</v>
      </c>
      <c r="E46" s="162">
        <v>13307.1</v>
      </c>
      <c r="F46" s="149"/>
    </row>
    <row r="47" spans="1:174" s="165" customFormat="1" ht="12.75">
      <c r="A47" s="160" t="s">
        <v>624</v>
      </c>
      <c r="B47" s="161" t="s">
        <v>625</v>
      </c>
      <c r="C47" s="162">
        <f aca="true" t="shared" si="1" ref="C47:E48">C48</f>
        <v>102.1</v>
      </c>
      <c r="D47" s="162">
        <f t="shared" si="1"/>
        <v>107.5</v>
      </c>
      <c r="E47" s="162">
        <f t="shared" si="1"/>
        <v>113</v>
      </c>
      <c r="F47" s="163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</row>
    <row r="48" spans="1:6" ht="50.4">
      <c r="A48" s="160" t="s">
        <v>626</v>
      </c>
      <c r="B48" s="161" t="s">
        <v>627</v>
      </c>
      <c r="C48" s="162">
        <f t="shared" si="1"/>
        <v>102.1</v>
      </c>
      <c r="D48" s="162">
        <f t="shared" si="1"/>
        <v>107.5</v>
      </c>
      <c r="E48" s="162">
        <f t="shared" si="1"/>
        <v>113</v>
      </c>
      <c r="F48" s="169"/>
    </row>
    <row r="49" spans="1:6" ht="50.4">
      <c r="A49" s="160" t="s">
        <v>628</v>
      </c>
      <c r="B49" s="161" t="s">
        <v>629</v>
      </c>
      <c r="C49" s="162">
        <v>102.1</v>
      </c>
      <c r="D49" s="162">
        <v>107.5</v>
      </c>
      <c r="E49" s="162">
        <v>113</v>
      </c>
      <c r="F49" s="149"/>
    </row>
    <row r="50" spans="1:174" s="159" customFormat="1" ht="12.75">
      <c r="A50" s="154" t="s">
        <v>630</v>
      </c>
      <c r="B50" s="155" t="s">
        <v>631</v>
      </c>
      <c r="C50" s="156">
        <f>C51</f>
        <v>1769.6999999999998</v>
      </c>
      <c r="D50" s="156">
        <f>D51</f>
        <v>1893.6</v>
      </c>
      <c r="E50" s="156">
        <f>E51</f>
        <v>2785.8999999999996</v>
      </c>
      <c r="F50" s="157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</row>
    <row r="51" spans="1:174" s="174" customFormat="1" ht="12.75">
      <c r="A51" s="160" t="s">
        <v>632</v>
      </c>
      <c r="B51" s="161" t="s">
        <v>633</v>
      </c>
      <c r="C51" s="162">
        <f>SUM(C52:C55)</f>
        <v>1769.6999999999998</v>
      </c>
      <c r="D51" s="162">
        <f>SUM(D52:D55)</f>
        <v>1893.6</v>
      </c>
      <c r="E51" s="162">
        <f>SUM(E52:E55)</f>
        <v>2785.8999999999996</v>
      </c>
      <c r="F51" s="16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</row>
    <row r="52" spans="1:174" s="159" customFormat="1" ht="33.6">
      <c r="A52" s="175" t="s">
        <v>634</v>
      </c>
      <c r="B52" s="161" t="s">
        <v>635</v>
      </c>
      <c r="C52" s="162">
        <v>231.3</v>
      </c>
      <c r="D52" s="162">
        <v>247.5</v>
      </c>
      <c r="E52" s="162">
        <v>364.1</v>
      </c>
      <c r="F52" s="149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</row>
    <row r="53" spans="1:174" s="159" customFormat="1" ht="33.6">
      <c r="A53" s="175" t="s">
        <v>636</v>
      </c>
      <c r="B53" s="161" t="s">
        <v>637</v>
      </c>
      <c r="C53" s="162">
        <v>47</v>
      </c>
      <c r="D53" s="162">
        <v>50.3</v>
      </c>
      <c r="E53" s="162">
        <v>74</v>
      </c>
      <c r="F53" s="149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</row>
    <row r="54" spans="1:174" s="159" customFormat="1" ht="12.75">
      <c r="A54" s="175" t="s">
        <v>638</v>
      </c>
      <c r="B54" s="161" t="s">
        <v>639</v>
      </c>
      <c r="C54" s="162">
        <v>1044.6</v>
      </c>
      <c r="D54" s="162">
        <v>1117.8</v>
      </c>
      <c r="E54" s="162">
        <v>1644.5</v>
      </c>
      <c r="F54" s="149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</row>
    <row r="55" spans="1:174" s="159" customFormat="1" ht="12.75">
      <c r="A55" s="175" t="s">
        <v>640</v>
      </c>
      <c r="B55" s="161" t="s">
        <v>641</v>
      </c>
      <c r="C55" s="162">
        <v>446.8</v>
      </c>
      <c r="D55" s="162">
        <v>478</v>
      </c>
      <c r="E55" s="162">
        <v>703.3</v>
      </c>
      <c r="F55" s="149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</row>
    <row r="56" spans="1:174" s="159" customFormat="1" ht="33.6">
      <c r="A56" s="154" t="s">
        <v>642</v>
      </c>
      <c r="B56" s="155" t="s">
        <v>643</v>
      </c>
      <c r="C56" s="156">
        <f aca="true" t="shared" si="2" ref="C56:E58">C57</f>
        <v>264.9</v>
      </c>
      <c r="D56" s="156">
        <f t="shared" si="2"/>
        <v>264.9</v>
      </c>
      <c r="E56" s="156">
        <f t="shared" si="2"/>
        <v>264.9</v>
      </c>
      <c r="F56" s="167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</row>
    <row r="57" spans="1:174" s="159" customFormat="1" ht="12.75">
      <c r="A57" s="175" t="s">
        <v>644</v>
      </c>
      <c r="B57" s="161" t="s">
        <v>645</v>
      </c>
      <c r="C57" s="162">
        <f t="shared" si="2"/>
        <v>264.9</v>
      </c>
      <c r="D57" s="162">
        <f t="shared" si="2"/>
        <v>264.9</v>
      </c>
      <c r="E57" s="162">
        <f t="shared" si="2"/>
        <v>264.9</v>
      </c>
      <c r="F57" s="167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</row>
    <row r="58" spans="1:174" s="174" customFormat="1" ht="12.75">
      <c r="A58" s="175" t="s">
        <v>646</v>
      </c>
      <c r="B58" s="161" t="s">
        <v>647</v>
      </c>
      <c r="C58" s="162">
        <f t="shared" si="2"/>
        <v>264.9</v>
      </c>
      <c r="D58" s="162">
        <f t="shared" si="2"/>
        <v>264.9</v>
      </c>
      <c r="E58" s="162">
        <f t="shared" si="2"/>
        <v>264.9</v>
      </c>
      <c r="F58" s="168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</row>
    <row r="59" spans="1:174" s="159" customFormat="1" ht="33.6">
      <c r="A59" s="175" t="s">
        <v>648</v>
      </c>
      <c r="B59" s="161" t="s">
        <v>649</v>
      </c>
      <c r="C59" s="162">
        <v>264.9</v>
      </c>
      <c r="D59" s="162">
        <v>264.9</v>
      </c>
      <c r="E59" s="162">
        <v>264.9</v>
      </c>
      <c r="F59" s="149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</row>
    <row r="60" spans="1:6" ht="33.6">
      <c r="A60" s="154" t="s">
        <v>650</v>
      </c>
      <c r="B60" s="155" t="s">
        <v>651</v>
      </c>
      <c r="C60" s="156">
        <f>C61+C64</f>
        <v>65910.3</v>
      </c>
      <c r="D60" s="156">
        <f>D61+D64</f>
        <v>7654.9</v>
      </c>
      <c r="E60" s="156">
        <f>E61+E64</f>
        <v>5256</v>
      </c>
      <c r="F60" s="149"/>
    </row>
    <row r="61" spans="1:174" s="165" customFormat="1" ht="67.2">
      <c r="A61" s="160" t="s">
        <v>652</v>
      </c>
      <c r="B61" s="161" t="s">
        <v>653</v>
      </c>
      <c r="C61" s="162">
        <f aca="true" t="shared" si="3" ref="C61:E62">C62</f>
        <v>49560.1</v>
      </c>
      <c r="D61" s="162">
        <f t="shared" si="3"/>
        <v>2585.6</v>
      </c>
      <c r="E61" s="162">
        <f t="shared" si="3"/>
        <v>1765</v>
      </c>
      <c r="F61" s="168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</row>
    <row r="62" spans="1:6" ht="84">
      <c r="A62" s="160" t="s">
        <v>654</v>
      </c>
      <c r="B62" s="161" t="s">
        <v>655</v>
      </c>
      <c r="C62" s="162">
        <f t="shared" si="3"/>
        <v>49560.1</v>
      </c>
      <c r="D62" s="162">
        <f t="shared" si="3"/>
        <v>2585.6</v>
      </c>
      <c r="E62" s="162">
        <f t="shared" si="3"/>
        <v>1765</v>
      </c>
      <c r="F62" s="149"/>
    </row>
    <row r="63" spans="1:6" ht="84">
      <c r="A63" s="160" t="s">
        <v>656</v>
      </c>
      <c r="B63" s="161" t="s">
        <v>657</v>
      </c>
      <c r="C63" s="162">
        <v>49560.1</v>
      </c>
      <c r="D63" s="162">
        <v>2585.6</v>
      </c>
      <c r="E63" s="162">
        <v>1765</v>
      </c>
      <c r="F63" s="149"/>
    </row>
    <row r="64" spans="1:174" s="174" customFormat="1" ht="33.6">
      <c r="A64" s="160" t="s">
        <v>658</v>
      </c>
      <c r="B64" s="161" t="s">
        <v>659</v>
      </c>
      <c r="C64" s="162">
        <f>C65+C67</f>
        <v>16350.2</v>
      </c>
      <c r="D64" s="162">
        <f>D65+D67</f>
        <v>5069.3</v>
      </c>
      <c r="E64" s="162">
        <f>E65+E67</f>
        <v>3491</v>
      </c>
      <c r="F64" s="176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</row>
    <row r="65" spans="1:6" ht="33.6">
      <c r="A65" s="160" t="s">
        <v>660</v>
      </c>
      <c r="B65" s="161" t="s">
        <v>661</v>
      </c>
      <c r="C65" s="162">
        <f>C66</f>
        <v>5617.2</v>
      </c>
      <c r="D65" s="162">
        <f>D66</f>
        <v>5069.3</v>
      </c>
      <c r="E65" s="162">
        <f>E66</f>
        <v>3491</v>
      </c>
      <c r="F65" s="169"/>
    </row>
    <row r="66" spans="1:6" ht="50.4">
      <c r="A66" s="160" t="s">
        <v>662</v>
      </c>
      <c r="B66" s="161" t="s">
        <v>663</v>
      </c>
      <c r="C66" s="162">
        <v>5617.2</v>
      </c>
      <c r="D66" s="162">
        <v>5069.3</v>
      </c>
      <c r="E66" s="162">
        <v>3491</v>
      </c>
      <c r="F66" s="169"/>
    </row>
    <row r="67" spans="1:6" ht="50.4">
      <c r="A67" s="11" t="s">
        <v>664</v>
      </c>
      <c r="B67" s="161" t="s">
        <v>665</v>
      </c>
      <c r="C67" s="162">
        <f>C68</f>
        <v>10733</v>
      </c>
      <c r="D67" s="162">
        <f>D68</f>
        <v>0</v>
      </c>
      <c r="E67" s="162">
        <f>E68</f>
        <v>0</v>
      </c>
      <c r="F67" s="149"/>
    </row>
    <row r="68" spans="1:6" ht="50.4">
      <c r="A68" s="11" t="s">
        <v>666</v>
      </c>
      <c r="B68" s="161" t="s">
        <v>667</v>
      </c>
      <c r="C68" s="162">
        <v>10733</v>
      </c>
      <c r="D68" s="162">
        <v>0</v>
      </c>
      <c r="E68" s="162">
        <v>0</v>
      </c>
      <c r="F68" s="169"/>
    </row>
    <row r="69" spans="1:6" ht="12.75">
      <c r="A69" s="154" t="s">
        <v>668</v>
      </c>
      <c r="B69" s="155" t="s">
        <v>669</v>
      </c>
      <c r="C69" s="156">
        <f>C70+C73+C75+C76+C78+C80</f>
        <v>3083.9</v>
      </c>
      <c r="D69" s="156">
        <f>D70+D73+D75+D76+D78+D80</f>
        <v>2953.4</v>
      </c>
      <c r="E69" s="156">
        <f>E70+E73+E75+E76+E78+E80</f>
        <v>2970.4</v>
      </c>
      <c r="F69" s="149"/>
    </row>
    <row r="70" spans="1:174" s="165" customFormat="1" ht="33.6">
      <c r="A70" s="160" t="s">
        <v>670</v>
      </c>
      <c r="B70" s="161" t="s">
        <v>671</v>
      </c>
      <c r="C70" s="162">
        <f>C71+C72</f>
        <v>130</v>
      </c>
      <c r="D70" s="162">
        <f>D71+D72</f>
        <v>117</v>
      </c>
      <c r="E70" s="162">
        <f>E71+E72</f>
        <v>105</v>
      </c>
      <c r="F70" s="177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</row>
    <row r="71" spans="1:6" ht="67.2">
      <c r="A71" s="160" t="s">
        <v>672</v>
      </c>
      <c r="B71" s="161" t="s">
        <v>673</v>
      </c>
      <c r="C71" s="162">
        <v>125</v>
      </c>
      <c r="D71" s="162">
        <v>114</v>
      </c>
      <c r="E71" s="162">
        <v>103</v>
      </c>
      <c r="F71" s="149"/>
    </row>
    <row r="72" spans="1:174" s="159" customFormat="1" ht="50.4">
      <c r="A72" s="160" t="s">
        <v>674</v>
      </c>
      <c r="B72" s="161" t="s">
        <v>675</v>
      </c>
      <c r="C72" s="162">
        <v>5</v>
      </c>
      <c r="D72" s="162">
        <v>3</v>
      </c>
      <c r="E72" s="162">
        <v>2</v>
      </c>
      <c r="F72" s="157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</row>
    <row r="73" spans="1:174" s="165" customFormat="1" ht="100.8">
      <c r="A73" s="160" t="s">
        <v>676</v>
      </c>
      <c r="B73" s="161" t="s">
        <v>677</v>
      </c>
      <c r="C73" s="162">
        <f>C74</f>
        <v>49</v>
      </c>
      <c r="D73" s="162">
        <f>D74</f>
        <v>48</v>
      </c>
      <c r="E73" s="162">
        <f>E74</f>
        <v>47</v>
      </c>
      <c r="F73" s="168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</row>
    <row r="74" spans="1:6" ht="12.75">
      <c r="A74" s="160" t="s">
        <v>678</v>
      </c>
      <c r="B74" s="161" t="s">
        <v>679</v>
      </c>
      <c r="C74" s="162">
        <v>49</v>
      </c>
      <c r="D74" s="162">
        <v>48</v>
      </c>
      <c r="E74" s="162">
        <v>47</v>
      </c>
      <c r="F74" s="149"/>
    </row>
    <row r="75" spans="1:174" s="165" customFormat="1" ht="50.4">
      <c r="A75" s="160" t="s">
        <v>680</v>
      </c>
      <c r="B75" s="161" t="s">
        <v>681</v>
      </c>
      <c r="C75" s="162">
        <v>1456</v>
      </c>
      <c r="D75" s="162">
        <v>1456</v>
      </c>
      <c r="E75" s="162">
        <v>1456</v>
      </c>
      <c r="F75" s="168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</row>
    <row r="76" spans="1:174" s="165" customFormat="1" ht="50.4">
      <c r="A76" s="160" t="s">
        <v>682</v>
      </c>
      <c r="B76" s="161" t="s">
        <v>683</v>
      </c>
      <c r="C76" s="162">
        <f>C77</f>
        <v>171.5</v>
      </c>
      <c r="D76" s="162">
        <f>D77</f>
        <v>33</v>
      </c>
      <c r="E76" s="162">
        <f>E77</f>
        <v>33</v>
      </c>
      <c r="F76" s="168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</row>
    <row r="77" spans="1:6" ht="67.2">
      <c r="A77" s="178" t="s">
        <v>684</v>
      </c>
      <c r="B77" s="161" t="s">
        <v>685</v>
      </c>
      <c r="C77" s="162">
        <v>171.5</v>
      </c>
      <c r="D77" s="162">
        <v>33</v>
      </c>
      <c r="E77" s="162">
        <v>33</v>
      </c>
      <c r="F77" s="149"/>
    </row>
    <row r="78" spans="1:174" s="165" customFormat="1" ht="33.6">
      <c r="A78" s="175" t="s">
        <v>686</v>
      </c>
      <c r="B78" s="161" t="s">
        <v>687</v>
      </c>
      <c r="C78" s="162">
        <f>C79</f>
        <v>72</v>
      </c>
      <c r="D78" s="162">
        <f>D79</f>
        <v>72</v>
      </c>
      <c r="E78" s="162">
        <f>E79</f>
        <v>72</v>
      </c>
      <c r="F78" s="168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</row>
    <row r="79" spans="1:6" ht="50.4">
      <c r="A79" s="175" t="s">
        <v>688</v>
      </c>
      <c r="B79" s="161" t="s">
        <v>689</v>
      </c>
      <c r="C79" s="162">
        <v>72</v>
      </c>
      <c r="D79" s="162">
        <v>72</v>
      </c>
      <c r="E79" s="162">
        <v>72</v>
      </c>
      <c r="F79" s="149"/>
    </row>
    <row r="80" spans="1:174" s="165" customFormat="1" ht="33.6">
      <c r="A80" s="160" t="s">
        <v>690</v>
      </c>
      <c r="B80" s="161" t="s">
        <v>691</v>
      </c>
      <c r="C80" s="162">
        <f>C81</f>
        <v>1205.4</v>
      </c>
      <c r="D80" s="162">
        <f>D81</f>
        <v>1227.4</v>
      </c>
      <c r="E80" s="162">
        <f>E81</f>
        <v>1257.4</v>
      </c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</row>
    <row r="81" spans="1:6" ht="33.6">
      <c r="A81" s="160" t="s">
        <v>692</v>
      </c>
      <c r="B81" s="161" t="s">
        <v>693</v>
      </c>
      <c r="C81" s="162">
        <v>1205.4</v>
      </c>
      <c r="D81" s="162">
        <v>1227.4</v>
      </c>
      <c r="E81" s="162">
        <v>1257.4</v>
      </c>
      <c r="F81" s="169"/>
    </row>
    <row r="82" spans="1:6" ht="12.75">
      <c r="A82" s="154" t="s">
        <v>694</v>
      </c>
      <c r="B82" s="155" t="s">
        <v>695</v>
      </c>
      <c r="C82" s="156">
        <f>C83+C133</f>
        <v>338388.9</v>
      </c>
      <c r="D82" s="156">
        <f>D83+D133</f>
        <v>269507.7</v>
      </c>
      <c r="E82" s="156">
        <f>E83+E133</f>
        <v>282589.1</v>
      </c>
      <c r="F82" s="169"/>
    </row>
    <row r="83" spans="1:6" ht="33.6">
      <c r="A83" s="179" t="s">
        <v>696</v>
      </c>
      <c r="B83" s="180" t="s">
        <v>697</v>
      </c>
      <c r="C83" s="156">
        <f>C84+C115+C87+C130</f>
        <v>330398.9</v>
      </c>
      <c r="D83" s="156">
        <f>D84+D115+D87+D130</f>
        <v>269507.7</v>
      </c>
      <c r="E83" s="156">
        <f>E84+E115+E87+E130</f>
        <v>282589.1</v>
      </c>
      <c r="F83" s="169"/>
    </row>
    <row r="84" spans="1:6" ht="33.6">
      <c r="A84" s="179" t="s">
        <v>698</v>
      </c>
      <c r="B84" s="180" t="s">
        <v>699</v>
      </c>
      <c r="C84" s="156">
        <f aca="true" t="shared" si="4" ref="C84:E85">C85</f>
        <v>363.7</v>
      </c>
      <c r="D84" s="156">
        <f t="shared" si="4"/>
        <v>2000</v>
      </c>
      <c r="E84" s="156">
        <f t="shared" si="4"/>
        <v>15321</v>
      </c>
      <c r="F84" s="169"/>
    </row>
    <row r="85" spans="1:6" ht="33.6">
      <c r="A85" s="181" t="s">
        <v>700</v>
      </c>
      <c r="B85" s="182" t="s">
        <v>701</v>
      </c>
      <c r="C85" s="162">
        <f t="shared" si="4"/>
        <v>363.7</v>
      </c>
      <c r="D85" s="162">
        <f t="shared" si="4"/>
        <v>2000</v>
      </c>
      <c r="E85" s="162">
        <f t="shared" si="4"/>
        <v>15321</v>
      </c>
      <c r="F85" s="169"/>
    </row>
    <row r="86" spans="1:6" ht="33.6">
      <c r="A86" s="181" t="s">
        <v>702</v>
      </c>
      <c r="B86" s="182" t="s">
        <v>703</v>
      </c>
      <c r="C86" s="162">
        <v>363.7</v>
      </c>
      <c r="D86" s="162">
        <v>2000</v>
      </c>
      <c r="E86" s="162">
        <v>15321</v>
      </c>
      <c r="F86" s="169"/>
    </row>
    <row r="87" spans="1:6" ht="33.6">
      <c r="A87" s="19" t="s">
        <v>704</v>
      </c>
      <c r="B87" s="183" t="s">
        <v>705</v>
      </c>
      <c r="C87" s="156">
        <f>C88+C90+C92+C94+C97+C100+C102+C104</f>
        <v>56169.4</v>
      </c>
      <c r="D87" s="156">
        <f>D88+D90+D92+D94+D97+D100+D102+D104</f>
        <v>0</v>
      </c>
      <c r="E87" s="156">
        <f>E88+E90+E92+E94+E97+E100+E102+E104</f>
        <v>0</v>
      </c>
      <c r="F87" s="169"/>
    </row>
    <row r="88" spans="1:174" s="165" customFormat="1" ht="12.75">
      <c r="A88" s="184" t="s">
        <v>706</v>
      </c>
      <c r="B88" s="182" t="s">
        <v>707</v>
      </c>
      <c r="C88" s="162">
        <f>C89</f>
        <v>141.9</v>
      </c>
      <c r="D88" s="162">
        <f>D89</f>
        <v>0</v>
      </c>
      <c r="E88" s="162">
        <f>E89</f>
        <v>0</v>
      </c>
      <c r="F88" s="163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</row>
    <row r="89" spans="1:6" ht="33.6">
      <c r="A89" s="184" t="s">
        <v>708</v>
      </c>
      <c r="B89" s="182" t="s">
        <v>709</v>
      </c>
      <c r="C89" s="162">
        <v>141.9</v>
      </c>
      <c r="D89" s="162">
        <v>0</v>
      </c>
      <c r="E89" s="162">
        <v>0</v>
      </c>
      <c r="F89" s="169"/>
    </row>
    <row r="90" spans="1:174" s="165" customFormat="1" ht="12.75">
      <c r="A90" s="184" t="s">
        <v>710</v>
      </c>
      <c r="B90" s="182" t="s">
        <v>711</v>
      </c>
      <c r="C90" s="162">
        <f>C91</f>
        <v>448.3</v>
      </c>
      <c r="D90" s="162">
        <f>D91</f>
        <v>0</v>
      </c>
      <c r="E90" s="162">
        <f>E91</f>
        <v>0</v>
      </c>
      <c r="F90" s="163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</row>
    <row r="91" spans="1:6" ht="33.6">
      <c r="A91" s="184" t="s">
        <v>712</v>
      </c>
      <c r="B91" s="182" t="s">
        <v>713</v>
      </c>
      <c r="C91" s="162">
        <v>448.3</v>
      </c>
      <c r="D91" s="162">
        <v>0</v>
      </c>
      <c r="E91" s="162">
        <v>0</v>
      </c>
      <c r="F91" s="169"/>
    </row>
    <row r="92" spans="1:6" ht="33.6">
      <c r="A92" s="184" t="s">
        <v>714</v>
      </c>
      <c r="B92" s="182" t="s">
        <v>715</v>
      </c>
      <c r="C92" s="162">
        <f>C93</f>
        <v>2478</v>
      </c>
      <c r="D92" s="162">
        <f>D93</f>
        <v>0</v>
      </c>
      <c r="E92" s="162">
        <f>E93</f>
        <v>0</v>
      </c>
      <c r="F92" s="169"/>
    </row>
    <row r="93" spans="1:6" ht="33.6">
      <c r="A93" s="184" t="s">
        <v>716</v>
      </c>
      <c r="B93" s="182" t="s">
        <v>717</v>
      </c>
      <c r="C93" s="162">
        <v>2478</v>
      </c>
      <c r="D93" s="162">
        <v>0</v>
      </c>
      <c r="E93" s="162">
        <v>0</v>
      </c>
      <c r="F93" s="169"/>
    </row>
    <row r="94" spans="1:6" ht="100.8">
      <c r="A94" s="184" t="s">
        <v>718</v>
      </c>
      <c r="B94" s="182" t="s">
        <v>719</v>
      </c>
      <c r="C94" s="162">
        <f aca="true" t="shared" si="5" ref="C94:E95">C95</f>
        <v>495.1</v>
      </c>
      <c r="D94" s="162">
        <f t="shared" si="5"/>
        <v>0</v>
      </c>
      <c r="E94" s="162">
        <f t="shared" si="5"/>
        <v>0</v>
      </c>
      <c r="F94" s="169"/>
    </row>
    <row r="95" spans="1:6" ht="100.8">
      <c r="A95" s="184" t="s">
        <v>720</v>
      </c>
      <c r="B95" s="182" t="s">
        <v>721</v>
      </c>
      <c r="C95" s="162">
        <f t="shared" si="5"/>
        <v>495.1</v>
      </c>
      <c r="D95" s="162">
        <f t="shared" si="5"/>
        <v>0</v>
      </c>
      <c r="E95" s="162">
        <f t="shared" si="5"/>
        <v>0</v>
      </c>
      <c r="F95" s="169"/>
    </row>
    <row r="96" spans="1:6" ht="84">
      <c r="A96" s="184" t="s">
        <v>718</v>
      </c>
      <c r="B96" s="182" t="s">
        <v>722</v>
      </c>
      <c r="C96" s="162">
        <v>495.1</v>
      </c>
      <c r="D96" s="162">
        <v>0</v>
      </c>
      <c r="E96" s="162">
        <v>0</v>
      </c>
      <c r="F96" s="169"/>
    </row>
    <row r="97" spans="1:6" ht="67.2">
      <c r="A97" s="184" t="s">
        <v>723</v>
      </c>
      <c r="B97" s="182" t="s">
        <v>724</v>
      </c>
      <c r="C97" s="162">
        <f aca="true" t="shared" si="6" ref="C97:E98">C98</f>
        <v>579.4</v>
      </c>
      <c r="D97" s="162">
        <f t="shared" si="6"/>
        <v>0</v>
      </c>
      <c r="E97" s="162">
        <f t="shared" si="6"/>
        <v>0</v>
      </c>
      <c r="F97" s="169"/>
    </row>
    <row r="98" spans="1:6" ht="67.2">
      <c r="A98" s="184" t="s">
        <v>725</v>
      </c>
      <c r="B98" s="182" t="s">
        <v>726</v>
      </c>
      <c r="C98" s="162">
        <f t="shared" si="6"/>
        <v>579.4</v>
      </c>
      <c r="D98" s="162">
        <f t="shared" si="6"/>
        <v>0</v>
      </c>
      <c r="E98" s="162">
        <f t="shared" si="6"/>
        <v>0</v>
      </c>
      <c r="F98" s="169"/>
    </row>
    <row r="99" spans="1:6" ht="67.2">
      <c r="A99" s="184" t="s">
        <v>727</v>
      </c>
      <c r="B99" s="182" t="s">
        <v>728</v>
      </c>
      <c r="C99" s="162">
        <v>579.4</v>
      </c>
      <c r="D99" s="162">
        <v>0</v>
      </c>
      <c r="E99" s="162">
        <v>0</v>
      </c>
      <c r="F99" s="169"/>
    </row>
    <row r="100" spans="1:6" ht="33.6">
      <c r="A100" s="184" t="s">
        <v>729</v>
      </c>
      <c r="B100" s="182" t="s">
        <v>730</v>
      </c>
      <c r="C100" s="162">
        <f>C101</f>
        <v>194.5</v>
      </c>
      <c r="D100" s="162">
        <f>D101</f>
        <v>0</v>
      </c>
      <c r="E100" s="162">
        <f>E101</f>
        <v>0</v>
      </c>
      <c r="F100" s="169"/>
    </row>
    <row r="101" spans="1:6" ht="33.6">
      <c r="A101" s="184" t="s">
        <v>731</v>
      </c>
      <c r="B101" s="182" t="s">
        <v>732</v>
      </c>
      <c r="C101" s="162">
        <v>194.5</v>
      </c>
      <c r="D101" s="162">
        <v>0</v>
      </c>
      <c r="E101" s="162">
        <v>0</v>
      </c>
      <c r="F101" s="169"/>
    </row>
    <row r="102" spans="1:6" ht="84">
      <c r="A102" s="175" t="s">
        <v>733</v>
      </c>
      <c r="B102" s="182" t="s">
        <v>734</v>
      </c>
      <c r="C102" s="162">
        <f>C103</f>
        <v>20479.2</v>
      </c>
      <c r="D102" s="162">
        <f>D103</f>
        <v>0</v>
      </c>
      <c r="E102" s="162">
        <f>E103</f>
        <v>0</v>
      </c>
      <c r="F102" s="169"/>
    </row>
    <row r="103" spans="1:6" ht="84">
      <c r="A103" s="175" t="s">
        <v>735</v>
      </c>
      <c r="B103" s="182" t="s">
        <v>736</v>
      </c>
      <c r="C103" s="162">
        <f>21934.5-1455.3</f>
        <v>20479.2</v>
      </c>
      <c r="D103" s="162">
        <v>0</v>
      </c>
      <c r="E103" s="162">
        <v>0</v>
      </c>
      <c r="F103" s="169"/>
    </row>
    <row r="104" spans="1:174" s="165" customFormat="1" ht="12.75">
      <c r="A104" s="184" t="s">
        <v>737</v>
      </c>
      <c r="B104" s="182" t="s">
        <v>738</v>
      </c>
      <c r="C104" s="162">
        <f>SUM(C105:C114)</f>
        <v>31353</v>
      </c>
      <c r="D104" s="162">
        <f aca="true" t="shared" si="7" ref="D104:E104">SUM(D105:D114)</f>
        <v>0</v>
      </c>
      <c r="E104" s="162">
        <f t="shared" si="7"/>
        <v>0</v>
      </c>
      <c r="F104" s="163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</row>
    <row r="105" spans="1:6" ht="33.6">
      <c r="A105" s="184" t="s">
        <v>739</v>
      </c>
      <c r="B105" s="182" t="s">
        <v>740</v>
      </c>
      <c r="C105" s="162">
        <v>4234</v>
      </c>
      <c r="D105" s="162">
        <v>0</v>
      </c>
      <c r="E105" s="162">
        <v>0</v>
      </c>
      <c r="F105" s="169"/>
    </row>
    <row r="106" spans="1:6" ht="12.75">
      <c r="A106" s="184" t="s">
        <v>739</v>
      </c>
      <c r="B106" s="185" t="s">
        <v>741</v>
      </c>
      <c r="C106" s="162">
        <v>2890.8</v>
      </c>
      <c r="D106" s="162">
        <v>0</v>
      </c>
      <c r="E106" s="162">
        <v>0</v>
      </c>
      <c r="F106" s="169"/>
    </row>
    <row r="107" spans="1:6" s="147" customFormat="1" ht="117.6">
      <c r="A107" s="184" t="s">
        <v>739</v>
      </c>
      <c r="B107" s="182" t="s">
        <v>742</v>
      </c>
      <c r="C107" s="162">
        <v>114.7</v>
      </c>
      <c r="D107" s="162">
        <v>0</v>
      </c>
      <c r="E107" s="162">
        <v>0</v>
      </c>
      <c r="F107" s="169"/>
    </row>
    <row r="108" spans="1:6" ht="12.75">
      <c r="A108" s="184" t="s">
        <v>739</v>
      </c>
      <c r="B108" s="182" t="s">
        <v>513</v>
      </c>
      <c r="C108" s="162">
        <v>521.6</v>
      </c>
      <c r="D108" s="162">
        <v>0</v>
      </c>
      <c r="E108" s="162">
        <v>0</v>
      </c>
      <c r="F108" s="169"/>
    </row>
    <row r="109" spans="1:6" ht="50.4">
      <c r="A109" s="184" t="s">
        <v>739</v>
      </c>
      <c r="B109" s="182" t="s">
        <v>743</v>
      </c>
      <c r="C109" s="162">
        <v>4369.4</v>
      </c>
      <c r="D109" s="162">
        <v>0</v>
      </c>
      <c r="E109" s="162">
        <v>0</v>
      </c>
      <c r="F109" s="169"/>
    </row>
    <row r="110" spans="1:6" ht="33.6">
      <c r="A110" s="184" t="s">
        <v>739</v>
      </c>
      <c r="B110" s="182" t="s">
        <v>744</v>
      </c>
      <c r="C110" s="162">
        <v>742.3</v>
      </c>
      <c r="D110" s="162">
        <v>0</v>
      </c>
      <c r="E110" s="162">
        <v>0</v>
      </c>
      <c r="F110" s="169"/>
    </row>
    <row r="111" spans="1:6" ht="12.75">
      <c r="A111" s="184" t="s">
        <v>739</v>
      </c>
      <c r="B111" s="182" t="s">
        <v>745</v>
      </c>
      <c r="C111" s="162">
        <v>45.1</v>
      </c>
      <c r="D111" s="162">
        <v>0</v>
      </c>
      <c r="E111" s="162">
        <v>0</v>
      </c>
      <c r="F111" s="169"/>
    </row>
    <row r="112" spans="1:6" ht="50.4">
      <c r="A112" s="184" t="s">
        <v>739</v>
      </c>
      <c r="B112" s="182" t="s">
        <v>746</v>
      </c>
      <c r="C112" s="162">
        <v>167.1</v>
      </c>
      <c r="D112" s="162">
        <v>0</v>
      </c>
      <c r="E112" s="162">
        <v>0</v>
      </c>
      <c r="F112" s="169"/>
    </row>
    <row r="113" spans="1:6" ht="33.6">
      <c r="A113" s="184" t="s">
        <v>739</v>
      </c>
      <c r="B113" s="182" t="s">
        <v>790</v>
      </c>
      <c r="C113" s="162">
        <v>12216.6</v>
      </c>
      <c r="D113" s="162">
        <v>0</v>
      </c>
      <c r="E113" s="162">
        <v>0</v>
      </c>
      <c r="F113" s="169"/>
    </row>
    <row r="114" spans="1:6" ht="67.2">
      <c r="A114" s="184" t="s">
        <v>739</v>
      </c>
      <c r="B114" s="182" t="s">
        <v>791</v>
      </c>
      <c r="C114" s="162">
        <v>6051.4</v>
      </c>
      <c r="D114" s="162">
        <v>0</v>
      </c>
      <c r="E114" s="162">
        <v>0</v>
      </c>
      <c r="F114" s="169"/>
    </row>
    <row r="115" spans="1:6" ht="33.6">
      <c r="A115" s="179" t="s">
        <v>747</v>
      </c>
      <c r="B115" s="180" t="s">
        <v>748</v>
      </c>
      <c r="C115" s="156">
        <f>C116+C118+C120+C122+C124</f>
        <v>273677.6</v>
      </c>
      <c r="D115" s="156">
        <f>D116+D118+D120+D122+D124</f>
        <v>267507.7</v>
      </c>
      <c r="E115" s="156">
        <f>E116+E118+E120+E122+E124</f>
        <v>267268.1</v>
      </c>
      <c r="F115" s="169"/>
    </row>
    <row r="116" spans="1:6" ht="33.6">
      <c r="A116" s="184" t="s">
        <v>749</v>
      </c>
      <c r="B116" s="185" t="s">
        <v>750</v>
      </c>
      <c r="C116" s="162">
        <f>C117</f>
        <v>1404</v>
      </c>
      <c r="D116" s="162">
        <f>D117</f>
        <v>1393</v>
      </c>
      <c r="E116" s="162">
        <f>E117</f>
        <v>1393</v>
      </c>
      <c r="F116" s="169"/>
    </row>
    <row r="117" spans="1:6" ht="33.6">
      <c r="A117" s="184" t="s">
        <v>751</v>
      </c>
      <c r="B117" s="185" t="s">
        <v>752</v>
      </c>
      <c r="C117" s="162">
        <v>1404</v>
      </c>
      <c r="D117" s="162">
        <v>1393</v>
      </c>
      <c r="E117" s="162">
        <v>1393</v>
      </c>
      <c r="F117" s="169"/>
    </row>
    <row r="118" spans="1:6" ht="50.4">
      <c r="A118" s="184" t="s">
        <v>753</v>
      </c>
      <c r="B118" s="185" t="s">
        <v>754</v>
      </c>
      <c r="C118" s="162">
        <f>C119</f>
        <v>0</v>
      </c>
      <c r="D118" s="162">
        <f>D119</f>
        <v>0</v>
      </c>
      <c r="E118" s="162">
        <f>E119</f>
        <v>56</v>
      </c>
      <c r="F118" s="169"/>
    </row>
    <row r="119" spans="1:6" ht="50.4">
      <c r="A119" s="184" t="s">
        <v>755</v>
      </c>
      <c r="B119" s="185" t="s">
        <v>756</v>
      </c>
      <c r="C119" s="162">
        <v>0</v>
      </c>
      <c r="D119" s="162">
        <v>0</v>
      </c>
      <c r="E119" s="162">
        <v>56</v>
      </c>
      <c r="F119" s="169"/>
    </row>
    <row r="120" spans="1:6" ht="67.2">
      <c r="A120" s="184" t="s">
        <v>757</v>
      </c>
      <c r="B120" s="185" t="s">
        <v>758</v>
      </c>
      <c r="C120" s="162">
        <f>C121</f>
        <v>5083.8</v>
      </c>
      <c r="D120" s="162">
        <f>D121</f>
        <v>5083.8</v>
      </c>
      <c r="E120" s="162">
        <f>E121</f>
        <v>5083.8</v>
      </c>
      <c r="F120" s="169"/>
    </row>
    <row r="121" spans="1:6" ht="67.2">
      <c r="A121" s="184" t="s">
        <v>759</v>
      </c>
      <c r="B121" s="185" t="s">
        <v>760</v>
      </c>
      <c r="C121" s="162">
        <v>5083.8</v>
      </c>
      <c r="D121" s="162">
        <v>5083.8</v>
      </c>
      <c r="E121" s="162">
        <v>5083.8</v>
      </c>
      <c r="F121" s="169"/>
    </row>
    <row r="122" spans="1:6" ht="67.2">
      <c r="A122" s="184" t="s">
        <v>761</v>
      </c>
      <c r="B122" s="185" t="s">
        <v>762</v>
      </c>
      <c r="C122" s="162">
        <f>C123</f>
        <v>6421.5</v>
      </c>
      <c r="D122" s="162">
        <f>D123</f>
        <v>4281</v>
      </c>
      <c r="E122" s="162">
        <f>E123</f>
        <v>4281</v>
      </c>
      <c r="F122" s="169"/>
    </row>
    <row r="123" spans="1:6" ht="67.2">
      <c r="A123" s="184" t="s">
        <v>763</v>
      </c>
      <c r="B123" s="185" t="s">
        <v>764</v>
      </c>
      <c r="C123" s="162">
        <v>6421.5</v>
      </c>
      <c r="D123" s="162">
        <v>4281</v>
      </c>
      <c r="E123" s="162">
        <v>4281</v>
      </c>
      <c r="F123" s="169"/>
    </row>
    <row r="124" spans="1:6" s="164" customFormat="1" ht="12.75">
      <c r="A124" s="184" t="s">
        <v>765</v>
      </c>
      <c r="B124" s="185" t="s">
        <v>766</v>
      </c>
      <c r="C124" s="162">
        <f>SUM(C125:C129)</f>
        <v>260768.29999999996</v>
      </c>
      <c r="D124" s="162">
        <f>SUM(D125:D129)</f>
        <v>256749.9</v>
      </c>
      <c r="E124" s="162">
        <f>SUM(E125:E129)</f>
        <v>256454.3</v>
      </c>
      <c r="F124" s="163"/>
    </row>
    <row r="125" spans="1:6" ht="84">
      <c r="A125" s="184" t="s">
        <v>767</v>
      </c>
      <c r="B125" s="185" t="s">
        <v>768</v>
      </c>
      <c r="C125" s="162">
        <f>170210+1778.9</f>
        <v>171988.9</v>
      </c>
      <c r="D125" s="162">
        <v>170210</v>
      </c>
      <c r="E125" s="162">
        <v>170210</v>
      </c>
      <c r="F125" s="169"/>
    </row>
    <row r="126" spans="1:6" ht="50.4">
      <c r="A126" s="184" t="s">
        <v>767</v>
      </c>
      <c r="B126" s="185" t="s">
        <v>769</v>
      </c>
      <c r="C126" s="162">
        <f>84922+2980.7</f>
        <v>87902.7</v>
      </c>
      <c r="D126" s="162">
        <v>84922</v>
      </c>
      <c r="E126" s="162">
        <v>84922</v>
      </c>
      <c r="F126" s="169"/>
    </row>
    <row r="127" spans="1:5" ht="50.4">
      <c r="A127" s="184" t="s">
        <v>767</v>
      </c>
      <c r="B127" s="185" t="s">
        <v>770</v>
      </c>
      <c r="C127" s="162">
        <v>623.4</v>
      </c>
      <c r="D127" s="162">
        <v>623.4</v>
      </c>
      <c r="E127" s="162">
        <v>623.4</v>
      </c>
    </row>
    <row r="128" spans="1:5" ht="67.2">
      <c r="A128" s="184" t="s">
        <v>767</v>
      </c>
      <c r="B128" s="185" t="s">
        <v>771</v>
      </c>
      <c r="C128" s="162">
        <v>253.3</v>
      </c>
      <c r="D128" s="162">
        <v>253.3</v>
      </c>
      <c r="E128" s="162">
        <v>253.3</v>
      </c>
    </row>
    <row r="129" spans="1:5" ht="67.2">
      <c r="A129" s="184" t="s">
        <v>767</v>
      </c>
      <c r="B129" s="185" t="s">
        <v>772</v>
      </c>
      <c r="C129" s="162">
        <v>0</v>
      </c>
      <c r="D129" s="162">
        <v>741.2</v>
      </c>
      <c r="E129" s="162">
        <v>445.6</v>
      </c>
    </row>
    <row r="130" spans="1:5" ht="12.75">
      <c r="A130" s="179" t="s">
        <v>773</v>
      </c>
      <c r="B130" s="180" t="s">
        <v>774</v>
      </c>
      <c r="C130" s="156">
        <f>C131</f>
        <v>188.2</v>
      </c>
      <c r="D130" s="156">
        <f>D132</f>
        <v>0</v>
      </c>
      <c r="E130" s="156">
        <f>E132</f>
        <v>0</v>
      </c>
    </row>
    <row r="131" spans="1:5" s="164" customFormat="1" ht="12.75">
      <c r="A131" s="184" t="s">
        <v>775</v>
      </c>
      <c r="B131" s="182" t="s">
        <v>776</v>
      </c>
      <c r="C131" s="162">
        <f>C132</f>
        <v>188.2</v>
      </c>
      <c r="D131" s="162">
        <f>D132</f>
        <v>0</v>
      </c>
      <c r="E131" s="162">
        <f>E132</f>
        <v>0</v>
      </c>
    </row>
    <row r="132" spans="1:5" ht="33.6">
      <c r="A132" s="184" t="s">
        <v>777</v>
      </c>
      <c r="B132" s="182" t="s">
        <v>778</v>
      </c>
      <c r="C132" s="162">
        <v>188.2</v>
      </c>
      <c r="D132" s="162">
        <v>0</v>
      </c>
      <c r="E132" s="162">
        <v>0</v>
      </c>
    </row>
    <row r="133" spans="1:5" ht="12.75">
      <c r="A133" s="179" t="s">
        <v>779</v>
      </c>
      <c r="B133" s="180" t="s">
        <v>780</v>
      </c>
      <c r="C133" s="156">
        <f>C134</f>
        <v>7990</v>
      </c>
      <c r="D133" s="156">
        <f>D134</f>
        <v>0</v>
      </c>
      <c r="E133" s="156">
        <f>E134</f>
        <v>0</v>
      </c>
    </row>
    <row r="134" spans="1:5" s="164" customFormat="1" ht="12.75">
      <c r="A134" s="184" t="s">
        <v>781</v>
      </c>
      <c r="B134" s="185" t="s">
        <v>782</v>
      </c>
      <c r="C134" s="162">
        <f>SUM(C135:C136)</f>
        <v>7990</v>
      </c>
      <c r="D134" s="162">
        <f>SUM(D135:D136)</f>
        <v>0</v>
      </c>
      <c r="E134" s="162">
        <f>SUM(E135:E136)</f>
        <v>0</v>
      </c>
    </row>
    <row r="135" spans="1:5" ht="67.2">
      <c r="A135" s="184" t="s">
        <v>783</v>
      </c>
      <c r="B135" s="185" t="s">
        <v>784</v>
      </c>
      <c r="C135" s="162">
        <v>400</v>
      </c>
      <c r="D135" s="162">
        <v>0</v>
      </c>
      <c r="E135" s="162">
        <v>0</v>
      </c>
    </row>
    <row r="136" spans="1:5" ht="12.75">
      <c r="A136" s="184" t="s">
        <v>785</v>
      </c>
      <c r="B136" s="185" t="s">
        <v>786</v>
      </c>
      <c r="C136" s="162">
        <v>7590</v>
      </c>
      <c r="D136" s="162">
        <v>0</v>
      </c>
      <c r="E136" s="162">
        <v>0</v>
      </c>
    </row>
    <row r="137" spans="1:5" ht="12.75">
      <c r="A137" s="154"/>
      <c r="B137" s="155" t="s">
        <v>63</v>
      </c>
      <c r="C137" s="156">
        <f>C9+C82</f>
        <v>682628.3</v>
      </c>
      <c r="D137" s="156">
        <f>D9+D82</f>
        <v>554620.6000000001</v>
      </c>
      <c r="E137" s="156">
        <f>E9+E82</f>
        <v>565151.6000000001</v>
      </c>
    </row>
    <row r="138" spans="1:5" ht="12.75">
      <c r="A138" s="145"/>
      <c r="B138" s="146"/>
      <c r="C138" s="169"/>
      <c r="D138" s="169"/>
      <c r="E138" s="169"/>
    </row>
    <row r="139" spans="1:2" ht="12.75">
      <c r="A139" s="145"/>
      <c r="B139" s="146"/>
    </row>
    <row r="140" spans="1:2" ht="12.75">
      <c r="A140" s="145"/>
      <c r="B140" s="146"/>
    </row>
    <row r="141" spans="1:2" ht="12.75">
      <c r="A141" s="145"/>
      <c r="B141" s="146"/>
    </row>
    <row r="142" spans="1:22" s="149" customFormat="1" ht="12.75">
      <c r="A142" s="145"/>
      <c r="B142" s="146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</row>
    <row r="143" spans="1:22" s="149" customFormat="1" ht="12.75">
      <c r="A143" s="145"/>
      <c r="B143" s="146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</row>
    <row r="144" spans="1:22" s="149" customFormat="1" ht="12.75">
      <c r="A144" s="145"/>
      <c r="B144" s="146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</row>
    <row r="145" spans="1:22" s="149" customFormat="1" ht="12.75">
      <c r="A145" s="145"/>
      <c r="B145" s="146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</row>
    <row r="146" spans="1:22" s="149" customFormat="1" ht="12.75">
      <c r="A146" s="145"/>
      <c r="B146" s="146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</row>
    <row r="147" spans="1:22" s="149" customFormat="1" ht="12.75">
      <c r="A147" s="145"/>
      <c r="B147" s="146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</row>
    <row r="148" spans="1:22" s="149" customFormat="1" ht="12.75">
      <c r="A148" s="145"/>
      <c r="B148" s="146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</row>
    <row r="149" spans="1:22" s="149" customFormat="1" ht="12.75">
      <c r="A149" s="145"/>
      <c r="B149" s="146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</row>
    <row r="150" spans="1:22" s="149" customFormat="1" ht="12.75">
      <c r="A150" s="145"/>
      <c r="B150" s="146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</row>
    <row r="151" spans="1:22" s="149" customFormat="1" ht="12.75">
      <c r="A151" s="145"/>
      <c r="B151" s="146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</row>
    <row r="152" spans="1:22" s="149" customFormat="1" ht="12.75">
      <c r="A152" s="145"/>
      <c r="B152" s="146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</row>
    <row r="153" spans="1:22" s="149" customFormat="1" ht="12.75">
      <c r="A153" s="145"/>
      <c r="B153" s="146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</row>
    <row r="154" spans="1:22" s="149" customFormat="1" ht="12.75">
      <c r="A154" s="145"/>
      <c r="B154" s="146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</row>
    <row r="155" spans="1:22" s="149" customFormat="1" ht="12.75">
      <c r="A155" s="145"/>
      <c r="B155" s="146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</row>
    <row r="156" spans="1:22" s="149" customFormat="1" ht="12.75">
      <c r="A156" s="145"/>
      <c r="B156" s="146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</row>
    <row r="157" spans="1:22" s="149" customFormat="1" ht="12.75">
      <c r="A157" s="145"/>
      <c r="B157" s="146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</row>
    <row r="158" spans="1:22" s="149" customFormat="1" ht="12.75">
      <c r="A158" s="145"/>
      <c r="B158" s="146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</row>
    <row r="159" spans="1:22" s="149" customFormat="1" ht="12.75">
      <c r="A159" s="145"/>
      <c r="B159" s="146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</row>
    <row r="160" spans="1:22" s="149" customFormat="1" ht="12.75">
      <c r="A160" s="145"/>
      <c r="B160" s="146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</row>
    <row r="161" spans="1:22" s="149" customFormat="1" ht="12.75">
      <c r="A161" s="145"/>
      <c r="B161" s="146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</row>
    <row r="162" spans="1:22" s="149" customFormat="1" ht="12.75">
      <c r="A162" s="145"/>
      <c r="B162" s="146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</row>
    <row r="163" spans="1:22" s="149" customFormat="1" ht="12.75">
      <c r="A163" s="145"/>
      <c r="B163" s="146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</row>
    <row r="164" spans="1:22" s="149" customFormat="1" ht="12.75">
      <c r="A164" s="145"/>
      <c r="B164" s="146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</row>
    <row r="165" spans="1:22" s="149" customFormat="1" ht="12.75">
      <c r="A165" s="145"/>
      <c r="B165" s="146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</row>
    <row r="166" spans="1:22" s="149" customFormat="1" ht="12.75">
      <c r="A166" s="145"/>
      <c r="B166" s="146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</row>
    <row r="167" spans="1:22" s="149" customFormat="1" ht="12.75">
      <c r="A167" s="145"/>
      <c r="B167" s="146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</row>
    <row r="168" spans="1:22" s="149" customFormat="1" ht="12.75">
      <c r="A168" s="145"/>
      <c r="B168" s="146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</row>
    <row r="169" spans="1:22" s="149" customFormat="1" ht="12.75">
      <c r="A169" s="145"/>
      <c r="B169" s="146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</row>
    <row r="170" spans="1:22" s="149" customFormat="1" ht="12.75">
      <c r="A170" s="145"/>
      <c r="B170" s="146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</row>
    <row r="171" spans="1:22" s="149" customFormat="1" ht="12.75">
      <c r="A171" s="145"/>
      <c r="B171" s="146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</row>
    <row r="172" spans="1:22" s="149" customFormat="1" ht="12.75">
      <c r="A172" s="145"/>
      <c r="B172" s="146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</row>
    <row r="173" spans="1:22" s="149" customFormat="1" ht="12.75">
      <c r="A173" s="145"/>
      <c r="B173" s="146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</row>
    <row r="174" spans="1:22" s="149" customFormat="1" ht="12.75">
      <c r="A174" s="145"/>
      <c r="B174" s="146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</row>
    <row r="175" spans="1:22" s="149" customFormat="1" ht="12.75">
      <c r="A175" s="145"/>
      <c r="B175" s="14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</row>
    <row r="176" spans="1:22" s="149" customFormat="1" ht="12.75">
      <c r="A176" s="145"/>
      <c r="B176" s="146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</row>
    <row r="177" spans="1:22" s="149" customFormat="1" ht="12.75">
      <c r="A177" s="145"/>
      <c r="B177" s="146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</row>
    <row r="178" spans="1:22" s="149" customFormat="1" ht="12.75">
      <c r="A178" s="145"/>
      <c r="B178" s="146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</row>
    <row r="179" spans="1:22" s="149" customFormat="1" ht="12.75">
      <c r="A179" s="145"/>
      <c r="B179" s="146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</row>
    <row r="180" spans="1:22" s="149" customFormat="1" ht="12.75">
      <c r="A180" s="145"/>
      <c r="B180" s="146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</row>
    <row r="181" spans="1:22" s="149" customFormat="1" ht="12.75">
      <c r="A181" s="145"/>
      <c r="B181" s="146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</row>
    <row r="182" spans="1:22" s="149" customFormat="1" ht="12.75">
      <c r="A182" s="145"/>
      <c r="B182" s="146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</row>
    <row r="183" spans="1:22" s="149" customFormat="1" ht="12.75">
      <c r="A183" s="145"/>
      <c r="B183" s="146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</row>
    <row r="184" spans="1:22" s="149" customFormat="1" ht="12.75">
      <c r="A184" s="145"/>
      <c r="B184" s="146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</row>
    <row r="185" spans="1:22" s="149" customFormat="1" ht="12.75">
      <c r="A185" s="145"/>
      <c r="B185" s="146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</row>
    <row r="186" spans="1:22" s="149" customFormat="1" ht="12.75">
      <c r="A186" s="145"/>
      <c r="B186" s="146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</row>
    <row r="187" spans="1:22" s="149" customFormat="1" ht="12.75">
      <c r="A187" s="145"/>
      <c r="B187" s="146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</row>
    <row r="188" spans="1:22" s="149" customFormat="1" ht="12.75">
      <c r="A188" s="145"/>
      <c r="B188" s="146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</row>
    <row r="189" spans="1:22" s="149" customFormat="1" ht="12.75">
      <c r="A189" s="145"/>
      <c r="B189" s="146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</row>
    <row r="190" spans="1:22" s="149" customFormat="1" ht="12.75">
      <c r="A190" s="145"/>
      <c r="B190" s="146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</row>
    <row r="191" spans="1:22" s="149" customFormat="1" ht="12.75">
      <c r="A191" s="145"/>
      <c r="B191" s="146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</row>
    <row r="192" spans="1:22" s="149" customFormat="1" ht="12.75">
      <c r="A192" s="145"/>
      <c r="B192" s="146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</row>
    <row r="193" spans="1:22" s="149" customFormat="1" ht="12.75">
      <c r="A193" s="145"/>
      <c r="B193" s="146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</row>
    <row r="194" spans="1:22" s="149" customFormat="1" ht="12.75">
      <c r="A194" s="145"/>
      <c r="B194" s="146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</row>
    <row r="195" spans="1:22" s="149" customFormat="1" ht="12.75">
      <c r="A195" s="145"/>
      <c r="B195" s="146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</row>
    <row r="196" spans="1:22" s="149" customFormat="1" ht="12.75">
      <c r="A196" s="145"/>
      <c r="B196" s="146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</row>
    <row r="197" spans="1:22" s="149" customFormat="1" ht="12.75">
      <c r="A197" s="145"/>
      <c r="B197" s="146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</row>
    <row r="198" spans="1:22" s="149" customFormat="1" ht="12.75">
      <c r="A198" s="145"/>
      <c r="B198" s="146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</row>
    <row r="199" spans="1:22" s="149" customFormat="1" ht="12.75">
      <c r="A199" s="145"/>
      <c r="B199" s="146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</row>
    <row r="200" spans="1:22" s="149" customFormat="1" ht="12.75">
      <c r="A200" s="145"/>
      <c r="B200" s="146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</row>
    <row r="201" spans="1:22" s="149" customFormat="1" ht="12.75">
      <c r="A201" s="145"/>
      <c r="B201" s="146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</row>
    <row r="202" spans="1:22" s="149" customFormat="1" ht="12.75">
      <c r="A202" s="145"/>
      <c r="B202" s="146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</row>
    <row r="203" spans="1:22" s="149" customFormat="1" ht="12.75">
      <c r="A203" s="145"/>
      <c r="B203" s="146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</row>
    <row r="204" spans="1:22" s="149" customFormat="1" ht="12.75">
      <c r="A204" s="145"/>
      <c r="B204" s="146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</row>
    <row r="205" spans="1:22" s="149" customFormat="1" ht="12.75">
      <c r="A205" s="145"/>
      <c r="B205" s="146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</row>
    <row r="206" spans="1:22" s="149" customFormat="1" ht="12.75">
      <c r="A206" s="145"/>
      <c r="B206" s="146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</row>
    <row r="207" spans="1:22" s="149" customFormat="1" ht="12.75">
      <c r="A207" s="145"/>
      <c r="B207" s="146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</row>
    <row r="208" spans="1:22" s="149" customFormat="1" ht="12.75">
      <c r="A208" s="145"/>
      <c r="B208" s="146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</row>
    <row r="209" spans="1:22" s="149" customFormat="1" ht="12.75">
      <c r="A209" s="145"/>
      <c r="B209" s="146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</row>
    <row r="210" spans="1:22" s="149" customFormat="1" ht="12.75">
      <c r="A210" s="145"/>
      <c r="B210" s="146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</row>
    <row r="211" spans="1:22" s="149" customFormat="1" ht="12.75">
      <c r="A211" s="145"/>
      <c r="B211" s="146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</row>
    <row r="212" spans="1:22" s="149" customFormat="1" ht="12.75">
      <c r="A212" s="145"/>
      <c r="B212" s="146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</row>
    <row r="213" spans="1:22" s="149" customFormat="1" ht="12.75">
      <c r="A213" s="145"/>
      <c r="B213" s="146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</row>
    <row r="214" spans="1:22" s="149" customFormat="1" ht="12.75">
      <c r="A214" s="145"/>
      <c r="B214" s="146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</row>
    <row r="215" spans="1:22" s="149" customFormat="1" ht="12.75">
      <c r="A215" s="145"/>
      <c r="B215" s="146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</row>
    <row r="216" spans="1:22" s="149" customFormat="1" ht="12.75">
      <c r="A216" s="145"/>
      <c r="B216" s="146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</row>
    <row r="217" spans="1:22" s="149" customFormat="1" ht="12.75">
      <c r="A217" s="145"/>
      <c r="B217" s="146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</row>
    <row r="218" spans="1:22" s="149" customFormat="1" ht="12.75">
      <c r="A218" s="145"/>
      <c r="B218" s="146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</row>
    <row r="219" spans="1:22" s="149" customFormat="1" ht="12.75">
      <c r="A219" s="145"/>
      <c r="B219" s="146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</row>
    <row r="220" spans="1:22" s="149" customFormat="1" ht="12.75">
      <c r="A220" s="145"/>
      <c r="B220" s="146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</row>
    <row r="221" spans="1:22" s="149" customFormat="1" ht="12.75">
      <c r="A221" s="145"/>
      <c r="B221" s="146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</row>
    <row r="222" spans="1:22" s="149" customFormat="1" ht="12.75">
      <c r="A222" s="145"/>
      <c r="B222" s="146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</row>
    <row r="223" spans="1:22" s="149" customFormat="1" ht="12.75">
      <c r="A223" s="145"/>
      <c r="B223" s="146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</row>
    <row r="224" spans="1:22" s="149" customFormat="1" ht="12.75">
      <c r="A224" s="145"/>
      <c r="B224" s="146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</row>
    <row r="225" spans="1:22" s="149" customFormat="1" ht="12.75">
      <c r="A225" s="145"/>
      <c r="B225" s="146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</row>
    <row r="226" spans="1:22" s="149" customFormat="1" ht="12.75">
      <c r="A226" s="145"/>
      <c r="B226" s="146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</row>
    <row r="227" spans="1:22" s="149" customFormat="1" ht="12.75">
      <c r="A227" s="145"/>
      <c r="B227" s="146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</row>
    <row r="228" spans="1:22" s="149" customFormat="1" ht="12.75">
      <c r="A228" s="145"/>
      <c r="B228" s="146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</row>
    <row r="229" spans="1:22" s="149" customFormat="1" ht="12.75">
      <c r="A229" s="145"/>
      <c r="B229" s="146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</row>
    <row r="230" spans="1:22" s="149" customFormat="1" ht="12.75">
      <c r="A230" s="145"/>
      <c r="B230" s="146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</row>
    <row r="231" spans="1:22" s="149" customFormat="1" ht="12.75">
      <c r="A231" s="145"/>
      <c r="B231" s="146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</row>
    <row r="232" spans="1:22" s="149" customFormat="1" ht="12.75">
      <c r="A232" s="145"/>
      <c r="B232" s="146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</row>
    <row r="233" spans="1:22" s="149" customFormat="1" ht="12.75">
      <c r="A233" s="145"/>
      <c r="B233" s="146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</row>
    <row r="234" spans="1:22" s="149" customFormat="1" ht="12.75">
      <c r="A234" s="145"/>
      <c r="B234" s="146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</row>
    <row r="235" spans="1:22" s="149" customFormat="1" ht="12.75">
      <c r="A235" s="145"/>
      <c r="B235" s="146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</row>
    <row r="236" spans="1:22" s="149" customFormat="1" ht="12.75">
      <c r="A236" s="145"/>
      <c r="B236" s="146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</row>
    <row r="237" spans="1:22" s="149" customFormat="1" ht="12.75">
      <c r="A237" s="145"/>
      <c r="B237" s="146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</row>
    <row r="238" spans="1:22" s="149" customFormat="1" ht="12.75">
      <c r="A238" s="145"/>
      <c r="B238" s="146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</row>
    <row r="239" spans="1:22" s="149" customFormat="1" ht="12.75">
      <c r="A239" s="145"/>
      <c r="B239" s="146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</row>
    <row r="240" spans="1:22" s="149" customFormat="1" ht="12.75">
      <c r="A240" s="145"/>
      <c r="B240" s="146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</row>
    <row r="241" spans="1:22" s="149" customFormat="1" ht="12.75">
      <c r="A241" s="145"/>
      <c r="B241" s="146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</row>
    <row r="242" spans="1:22" s="149" customFormat="1" ht="12.75">
      <c r="A242" s="145"/>
      <c r="B242" s="146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</row>
    <row r="243" spans="1:22" s="149" customFormat="1" ht="12.75">
      <c r="A243" s="145"/>
      <c r="B243" s="146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</row>
    <row r="244" spans="1:22" s="149" customFormat="1" ht="12.75">
      <c r="A244" s="145"/>
      <c r="B244" s="146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</row>
    <row r="245" spans="1:22" s="149" customFormat="1" ht="12.75">
      <c r="A245" s="145"/>
      <c r="B245" s="146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</row>
    <row r="246" spans="1:22" s="149" customFormat="1" ht="12.75">
      <c r="A246" s="145"/>
      <c r="B246" s="146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</row>
    <row r="247" spans="1:22" s="149" customFormat="1" ht="12.75">
      <c r="A247" s="145"/>
      <c r="B247" s="146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</row>
    <row r="248" spans="1:22" s="149" customFormat="1" ht="12.75">
      <c r="A248" s="145"/>
      <c r="B248" s="146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1:22" s="149" customFormat="1" ht="12.75">
      <c r="A249" s="145"/>
      <c r="B249" s="146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</row>
    <row r="250" spans="1:22" s="149" customFormat="1" ht="12.75">
      <c r="A250" s="145"/>
      <c r="B250" s="146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</row>
    <row r="251" spans="1:22" s="149" customFormat="1" ht="12.75">
      <c r="A251" s="145"/>
      <c r="B251" s="146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</row>
    <row r="252" spans="1:22" s="149" customFormat="1" ht="12.75">
      <c r="A252" s="145"/>
      <c r="B252" s="146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</row>
    <row r="253" spans="1:22" s="149" customFormat="1" ht="12.75">
      <c r="A253" s="145"/>
      <c r="B253" s="146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</row>
    <row r="254" spans="1:22" s="149" customFormat="1" ht="12.75">
      <c r="A254" s="145"/>
      <c r="B254" s="146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</row>
    <row r="255" spans="1:22" s="149" customFormat="1" ht="12.75">
      <c r="A255" s="145"/>
      <c r="B255" s="146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</row>
    <row r="256" spans="1:2" ht="12.75">
      <c r="A256" s="145"/>
      <c r="B256" s="146"/>
    </row>
    <row r="257" spans="1:2" ht="12.75">
      <c r="A257" s="145"/>
      <c r="B257" s="146"/>
    </row>
    <row r="258" spans="1:2" ht="12.75">
      <c r="A258" s="145"/>
      <c r="B258" s="146"/>
    </row>
    <row r="259" spans="1:2" ht="12.75">
      <c r="A259" s="145"/>
      <c r="B259" s="146"/>
    </row>
    <row r="260" spans="1:2" ht="12.75">
      <c r="A260" s="145"/>
      <c r="B260" s="146"/>
    </row>
    <row r="261" spans="1:2" ht="12.75">
      <c r="A261" s="145"/>
      <c r="B261" s="146"/>
    </row>
    <row r="262" spans="1:2" ht="12.75">
      <c r="A262" s="145"/>
      <c r="B262" s="146"/>
    </row>
    <row r="263" spans="1:2" ht="12.75">
      <c r="A263" s="145"/>
      <c r="B263" s="146"/>
    </row>
    <row r="264" spans="1:2" ht="12.75">
      <c r="A264" s="145"/>
      <c r="B264" s="146"/>
    </row>
    <row r="265" spans="1:2" ht="12.75">
      <c r="A265" s="145"/>
      <c r="B265" s="146"/>
    </row>
    <row r="266" spans="1:2" ht="12.75">
      <c r="A266" s="145"/>
      <c r="B266" s="146"/>
    </row>
    <row r="267" spans="1:2" ht="12.75">
      <c r="A267" s="145"/>
      <c r="B267" s="146"/>
    </row>
    <row r="268" spans="1:2" ht="12.75">
      <c r="A268" s="145"/>
      <c r="B268" s="146"/>
    </row>
    <row r="269" spans="1:2" ht="12.75">
      <c r="A269" s="145"/>
      <c r="B269" s="146"/>
    </row>
    <row r="270" spans="1:2" ht="12.75">
      <c r="A270" s="145"/>
      <c r="B270" s="146"/>
    </row>
    <row r="271" spans="1:2" ht="12.75">
      <c r="A271" s="145"/>
      <c r="B271" s="146"/>
    </row>
    <row r="272" spans="1:2" ht="12.75">
      <c r="A272" s="145"/>
      <c r="B272" s="146"/>
    </row>
    <row r="273" spans="1:2" ht="12.75">
      <c r="A273" s="145"/>
      <c r="B273" s="146"/>
    </row>
    <row r="274" spans="1:2" ht="12.75">
      <c r="A274" s="145"/>
      <c r="B274" s="146"/>
    </row>
    <row r="275" spans="1:2" ht="12.75">
      <c r="A275" s="145"/>
      <c r="B275" s="146"/>
    </row>
    <row r="276" spans="1:2" ht="12.75">
      <c r="A276" s="145"/>
      <c r="B276" s="146"/>
    </row>
    <row r="277" spans="1:2" ht="12.75">
      <c r="A277" s="145"/>
      <c r="B277" s="146"/>
    </row>
    <row r="278" spans="1:2" ht="12.75">
      <c r="A278" s="145"/>
      <c r="B278" s="146"/>
    </row>
    <row r="279" spans="1:2" ht="12.75">
      <c r="A279" s="145"/>
      <c r="B279" s="146"/>
    </row>
    <row r="280" spans="1:2" ht="12.75">
      <c r="A280" s="145"/>
      <c r="B280" s="146"/>
    </row>
    <row r="281" spans="1:2" ht="12.75">
      <c r="A281" s="145"/>
      <c r="B281" s="146"/>
    </row>
    <row r="282" spans="1:2" ht="12.75">
      <c r="A282" s="145"/>
      <c r="B282" s="146"/>
    </row>
    <row r="283" spans="1:2" ht="12.75">
      <c r="A283" s="145"/>
      <c r="B283" s="146"/>
    </row>
    <row r="284" spans="1:2" ht="12.75">
      <c r="A284" s="145"/>
      <c r="B284" s="146"/>
    </row>
    <row r="285" spans="1:2" ht="12.75">
      <c r="A285" s="145"/>
      <c r="B285" s="146"/>
    </row>
    <row r="286" spans="1:2" ht="12.75">
      <c r="A286" s="145"/>
      <c r="B286" s="146"/>
    </row>
    <row r="287" spans="1:2" ht="12.75">
      <c r="A287" s="145"/>
      <c r="B287" s="146"/>
    </row>
    <row r="288" spans="1:2" ht="12.75">
      <c r="A288" s="145"/>
      <c r="B288" s="146"/>
    </row>
    <row r="289" spans="1:2" ht="12.75">
      <c r="A289" s="145"/>
      <c r="B289" s="146"/>
    </row>
    <row r="290" spans="1:2" ht="12.75">
      <c r="A290" s="145"/>
      <c r="B290" s="146"/>
    </row>
    <row r="291" spans="1:2" ht="12.75">
      <c r="A291" s="145"/>
      <c r="B291" s="146"/>
    </row>
    <row r="292" spans="1:2" ht="12.75">
      <c r="A292" s="145"/>
      <c r="B292" s="146"/>
    </row>
    <row r="293" spans="1:2" ht="12.75">
      <c r="A293" s="145"/>
      <c r="B293" s="146"/>
    </row>
    <row r="294" spans="1:2" ht="12.75">
      <c r="A294" s="145"/>
      <c r="B294" s="146"/>
    </row>
    <row r="295" spans="1:2" ht="12.75">
      <c r="A295" s="145"/>
      <c r="B295" s="146"/>
    </row>
    <row r="296" spans="1:2" ht="12.75">
      <c r="A296" s="145"/>
      <c r="B296" s="146"/>
    </row>
    <row r="297" spans="1:2" ht="12.75">
      <c r="A297" s="145"/>
      <c r="B297" s="146"/>
    </row>
    <row r="298" spans="1:2" ht="12.75">
      <c r="A298" s="145"/>
      <c r="B298" s="146"/>
    </row>
    <row r="299" spans="1:2" ht="12.75">
      <c r="A299" s="145"/>
      <c r="B299" s="146"/>
    </row>
    <row r="300" spans="1:2" ht="12.75">
      <c r="A300" s="145"/>
      <c r="B300" s="146"/>
    </row>
    <row r="301" spans="1:2" ht="12.75">
      <c r="A301" s="145"/>
      <c r="B301" s="146"/>
    </row>
    <row r="302" spans="1:2" ht="12.75">
      <c r="A302" s="145"/>
      <c r="B302" s="146"/>
    </row>
    <row r="303" spans="1:2" ht="12.75">
      <c r="A303" s="145"/>
      <c r="B303" s="146"/>
    </row>
    <row r="304" spans="1:2" ht="12.75">
      <c r="A304" s="145"/>
      <c r="B304" s="146"/>
    </row>
    <row r="305" spans="1:2" ht="12.75">
      <c r="A305" s="145"/>
      <c r="B305" s="146"/>
    </row>
    <row r="306" spans="1:2" ht="12.75">
      <c r="A306" s="145"/>
      <c r="B306" s="146"/>
    </row>
    <row r="307" spans="1:2" ht="12.75">
      <c r="A307" s="145"/>
      <c r="B307" s="146"/>
    </row>
    <row r="308" spans="1:2" ht="12.75">
      <c r="A308" s="145"/>
      <c r="B308" s="146"/>
    </row>
    <row r="309" spans="1:2" ht="12.75">
      <c r="A309" s="145"/>
      <c r="B309" s="146"/>
    </row>
    <row r="310" spans="1:2" ht="12.75">
      <c r="A310" s="145"/>
      <c r="B310" s="146"/>
    </row>
    <row r="311" spans="1:2" ht="12.75">
      <c r="A311" s="145"/>
      <c r="B311" s="146"/>
    </row>
    <row r="312" spans="1:2" ht="12.75">
      <c r="A312" s="145"/>
      <c r="B312" s="146"/>
    </row>
    <row r="313" spans="1:2" ht="12.75">
      <c r="A313" s="145"/>
      <c r="B313" s="146"/>
    </row>
    <row r="314" spans="1:2" ht="12.75">
      <c r="A314" s="145"/>
      <c r="B314" s="146"/>
    </row>
    <row r="315" spans="1:2" ht="12.75">
      <c r="A315" s="145"/>
      <c r="B315" s="146"/>
    </row>
    <row r="316" spans="1:2" ht="12.75">
      <c r="A316" s="145"/>
      <c r="B316" s="146"/>
    </row>
    <row r="317" spans="1:2" ht="12.75">
      <c r="A317" s="145"/>
      <c r="B317" s="146"/>
    </row>
    <row r="318" spans="1:2" ht="12.75">
      <c r="A318" s="145"/>
      <c r="B318" s="146"/>
    </row>
    <row r="319" spans="1:2" ht="12.75">
      <c r="A319" s="145"/>
      <c r="B319" s="146"/>
    </row>
    <row r="320" spans="1:2" ht="12.75">
      <c r="A320" s="145"/>
      <c r="B320" s="146"/>
    </row>
    <row r="321" spans="1:2" ht="12.75">
      <c r="A321" s="145"/>
      <c r="B321" s="146"/>
    </row>
    <row r="322" spans="1:2" ht="12.75">
      <c r="A322" s="145"/>
      <c r="B322" s="146"/>
    </row>
    <row r="323" spans="1:2" ht="12.75">
      <c r="A323" s="145"/>
      <c r="B323" s="146"/>
    </row>
    <row r="324" spans="1:2" ht="12.75">
      <c r="A324" s="145"/>
      <c r="B324" s="146"/>
    </row>
    <row r="325" spans="1:2" ht="12.75">
      <c r="A325" s="145"/>
      <c r="B325" s="146"/>
    </row>
    <row r="326" spans="1:2" ht="12.75">
      <c r="A326" s="145"/>
      <c r="B326" s="146"/>
    </row>
    <row r="327" spans="1:2" ht="12.75">
      <c r="A327" s="145"/>
      <c r="B327" s="146"/>
    </row>
    <row r="328" spans="1:2" ht="12.75">
      <c r="A328" s="145"/>
      <c r="B328" s="146"/>
    </row>
    <row r="329" spans="1:2" ht="12.75">
      <c r="A329" s="145"/>
      <c r="B329" s="146"/>
    </row>
    <row r="330" spans="1:2" ht="12.75">
      <c r="A330" s="145"/>
      <c r="B330" s="146"/>
    </row>
    <row r="331" spans="1:2" ht="12.75">
      <c r="A331" s="145"/>
      <c r="B331" s="146"/>
    </row>
    <row r="332" spans="1:2" ht="12.75">
      <c r="A332" s="145"/>
      <c r="B332" s="146"/>
    </row>
    <row r="333" spans="1:2" ht="12.75">
      <c r="A333" s="145"/>
      <c r="B333" s="146"/>
    </row>
    <row r="334" spans="1:2" ht="12.75">
      <c r="A334" s="145"/>
      <c r="B334" s="146"/>
    </row>
    <row r="335" spans="1:2" ht="12.75">
      <c r="A335" s="145"/>
      <c r="B335" s="146"/>
    </row>
    <row r="336" spans="1:2" ht="12.75">
      <c r="A336" s="145"/>
      <c r="B336" s="146"/>
    </row>
    <row r="337" spans="1:2" ht="12.75">
      <c r="A337" s="145"/>
      <c r="B337" s="146"/>
    </row>
    <row r="338" spans="1:2" ht="12.75">
      <c r="A338" s="145"/>
      <c r="B338" s="146"/>
    </row>
    <row r="339" spans="1:2" ht="12.75">
      <c r="A339" s="145"/>
      <c r="B339" s="146"/>
    </row>
    <row r="340" spans="1:2" ht="12.75">
      <c r="A340" s="145"/>
      <c r="B340" s="146"/>
    </row>
    <row r="341" spans="1:2" ht="12.75">
      <c r="A341" s="145"/>
      <c r="B341" s="146"/>
    </row>
    <row r="342" spans="1:2" ht="12.75">
      <c r="A342" s="145"/>
      <c r="B342" s="146"/>
    </row>
    <row r="343" spans="1:2" ht="12.75">
      <c r="A343" s="145"/>
      <c r="B343" s="146"/>
    </row>
    <row r="344" spans="1:2" ht="12.75">
      <c r="A344" s="145"/>
      <c r="B344" s="146"/>
    </row>
    <row r="345" spans="1:2" ht="12.75">
      <c r="A345" s="145"/>
      <c r="B345" s="146"/>
    </row>
    <row r="346" spans="1:2" ht="12.75">
      <c r="A346" s="145"/>
      <c r="B346" s="146"/>
    </row>
    <row r="347" spans="1:2" ht="12.75">
      <c r="A347" s="145"/>
      <c r="B347" s="146"/>
    </row>
    <row r="348" spans="1:2" ht="12.75">
      <c r="A348" s="145"/>
      <c r="B348" s="146"/>
    </row>
    <row r="349" spans="1:2" ht="12.75">
      <c r="A349" s="145"/>
      <c r="B349" s="146"/>
    </row>
    <row r="350" spans="1:2" ht="12.75">
      <c r="A350" s="145"/>
      <c r="B350" s="146"/>
    </row>
    <row r="351" spans="1:2" ht="12.75">
      <c r="A351" s="145"/>
      <c r="B351" s="146"/>
    </row>
    <row r="352" spans="1:2" ht="12.75">
      <c r="A352" s="145"/>
      <c r="B352" s="146"/>
    </row>
    <row r="353" spans="1:2" ht="12.75">
      <c r="A353" s="145"/>
      <c r="B353" s="146"/>
    </row>
    <row r="354" spans="1:2" ht="12.75">
      <c r="A354" s="145"/>
      <c r="B354" s="146"/>
    </row>
    <row r="355" spans="1:2" ht="12.75">
      <c r="A355" s="145"/>
      <c r="B355" s="146"/>
    </row>
    <row r="356" spans="1:2" ht="12.75">
      <c r="A356" s="145"/>
      <c r="B356" s="146"/>
    </row>
    <row r="357" spans="1:2" ht="12.75">
      <c r="A357" s="145"/>
      <c r="B357" s="146"/>
    </row>
    <row r="358" spans="1:2" ht="12.75">
      <c r="A358" s="145"/>
      <c r="B358" s="146"/>
    </row>
    <row r="359" spans="1:2" ht="12.75">
      <c r="A359" s="145"/>
      <c r="B359" s="146"/>
    </row>
    <row r="360" spans="1:2" ht="12.75">
      <c r="A360" s="145"/>
      <c r="B360" s="146"/>
    </row>
    <row r="361" spans="1:2" ht="12.75">
      <c r="A361" s="145"/>
      <c r="B361" s="146"/>
    </row>
    <row r="362" spans="1:2" ht="12.75">
      <c r="A362" s="145"/>
      <c r="B362" s="146"/>
    </row>
    <row r="363" spans="1:2" ht="12.75">
      <c r="A363" s="145"/>
      <c r="B363" s="146"/>
    </row>
    <row r="364" spans="1:2" ht="12.75">
      <c r="A364" s="145"/>
      <c r="B364" s="146"/>
    </row>
    <row r="365" spans="1:2" ht="12.75">
      <c r="A365" s="145"/>
      <c r="B365" s="146"/>
    </row>
    <row r="366" spans="1:2" ht="12.75">
      <c r="A366" s="145"/>
      <c r="B366" s="146"/>
    </row>
    <row r="367" spans="1:2" ht="12.75">
      <c r="A367" s="145"/>
      <c r="B367" s="146"/>
    </row>
    <row r="368" spans="1:2" ht="12.75">
      <c r="A368" s="145"/>
      <c r="B368" s="146"/>
    </row>
    <row r="369" spans="1:2" ht="12.75">
      <c r="A369" s="145"/>
      <c r="B369" s="146"/>
    </row>
    <row r="370" spans="1:2" ht="12.75">
      <c r="A370" s="145"/>
      <c r="B370" s="146"/>
    </row>
    <row r="371" spans="1:2" ht="12.75">
      <c r="A371" s="145"/>
      <c r="B371" s="146"/>
    </row>
    <row r="372" spans="1:2" ht="12.75">
      <c r="A372" s="145"/>
      <c r="B372" s="146"/>
    </row>
    <row r="373" spans="1:2" ht="12.75">
      <c r="A373" s="145"/>
      <c r="B373" s="146"/>
    </row>
    <row r="374" spans="1:2" ht="12.75">
      <c r="A374" s="145"/>
      <c r="B374" s="146"/>
    </row>
    <row r="375" spans="1:2" ht="12.75">
      <c r="A375" s="145"/>
      <c r="B375" s="146"/>
    </row>
    <row r="376" spans="1:2" ht="12.75">
      <c r="A376" s="145"/>
      <c r="B376" s="146"/>
    </row>
    <row r="377" spans="1:2" ht="12.75">
      <c r="A377" s="145"/>
      <c r="B377" s="146"/>
    </row>
    <row r="378" spans="1:2" ht="12.75">
      <c r="A378" s="145"/>
      <c r="B378" s="146"/>
    </row>
    <row r="379" spans="1:2" ht="12.75">
      <c r="A379" s="145"/>
      <c r="B379" s="146"/>
    </row>
    <row r="380" spans="1:2" ht="12.75">
      <c r="A380" s="145"/>
      <c r="B380" s="146"/>
    </row>
    <row r="381" spans="1:2" ht="12.75">
      <c r="A381" s="145"/>
      <c r="B381" s="146"/>
    </row>
    <row r="382" spans="1:2" ht="12.75">
      <c r="A382" s="145"/>
      <c r="B382" s="146"/>
    </row>
    <row r="383" spans="1:2" ht="12.75">
      <c r="A383" s="145"/>
      <c r="B383" s="146"/>
    </row>
    <row r="384" spans="1:2" ht="12.75">
      <c r="A384" s="145"/>
      <c r="B384" s="146"/>
    </row>
    <row r="385" spans="1:2" ht="12.75">
      <c r="A385" s="145"/>
      <c r="B385" s="146"/>
    </row>
    <row r="386" spans="1:2" ht="12.75">
      <c r="A386" s="145"/>
      <c r="B386" s="146"/>
    </row>
    <row r="387" spans="1:2" ht="12.75">
      <c r="A387" s="145"/>
      <c r="B387" s="146"/>
    </row>
    <row r="388" spans="1:2" ht="12.75">
      <c r="A388" s="145"/>
      <c r="B388" s="146"/>
    </row>
    <row r="389" spans="1:2" ht="12.75">
      <c r="A389" s="145"/>
      <c r="B389" s="146"/>
    </row>
    <row r="390" spans="1:2" ht="12.75">
      <c r="A390" s="145"/>
      <c r="B390" s="146"/>
    </row>
    <row r="391" spans="1:2" ht="12.75">
      <c r="A391" s="145"/>
      <c r="B391" s="146"/>
    </row>
    <row r="392" spans="1:2" ht="12.75">
      <c r="A392" s="145"/>
      <c r="B392" s="146"/>
    </row>
    <row r="393" spans="1:2" ht="12.75">
      <c r="A393" s="145"/>
      <c r="B393" s="146"/>
    </row>
    <row r="394" spans="1:2" ht="12.75">
      <c r="A394" s="145"/>
      <c r="B394" s="146"/>
    </row>
    <row r="395" spans="1:2" ht="12.75">
      <c r="A395" s="145"/>
      <c r="B395" s="146"/>
    </row>
    <row r="396" spans="1:2" ht="12.75">
      <c r="A396" s="145"/>
      <c r="B396" s="146"/>
    </row>
    <row r="397" spans="1:2" ht="12.75">
      <c r="A397" s="145"/>
      <c r="B397" s="146"/>
    </row>
    <row r="398" spans="1:2" ht="12.75">
      <c r="A398" s="145"/>
      <c r="B398" s="146"/>
    </row>
    <row r="399" spans="1:2" ht="12.75">
      <c r="A399" s="145"/>
      <c r="B399" s="146"/>
    </row>
    <row r="400" spans="1:2" ht="12.75">
      <c r="A400" s="145"/>
      <c r="B400" s="146"/>
    </row>
    <row r="401" spans="1:2" ht="12.75">
      <c r="A401" s="145"/>
      <c r="B401" s="146"/>
    </row>
    <row r="402" spans="1:2" ht="12.75">
      <c r="A402" s="145"/>
      <c r="B402" s="146"/>
    </row>
    <row r="403" spans="1:2" ht="12.75">
      <c r="A403" s="145"/>
      <c r="B403" s="146"/>
    </row>
    <row r="404" spans="1:2" ht="12.75">
      <c r="A404" s="145"/>
      <c r="B404" s="146"/>
    </row>
    <row r="405" spans="1:2" ht="12.75">
      <c r="A405" s="145"/>
      <c r="B405" s="146"/>
    </row>
    <row r="406" spans="1:2" ht="12.75">
      <c r="A406" s="145"/>
      <c r="B406" s="146"/>
    </row>
    <row r="407" spans="1:2" ht="12.75">
      <c r="A407" s="145"/>
      <c r="B407" s="146"/>
    </row>
    <row r="408" spans="1:2" ht="12.75">
      <c r="A408" s="145"/>
      <c r="B408" s="146"/>
    </row>
    <row r="409" spans="1:2" ht="12.75">
      <c r="A409" s="145"/>
      <c r="B409" s="146"/>
    </row>
    <row r="410" spans="1:2" ht="12.75">
      <c r="A410" s="145"/>
      <c r="B410" s="146"/>
    </row>
    <row r="411" spans="1:2" ht="12.75">
      <c r="A411" s="145"/>
      <c r="B411" s="146"/>
    </row>
    <row r="412" spans="1:2" ht="12.75">
      <c r="A412" s="145"/>
      <c r="B412" s="146"/>
    </row>
    <row r="413" spans="1:2" ht="12.75">
      <c r="A413" s="145"/>
      <c r="B413" s="146"/>
    </row>
    <row r="414" spans="1:2" ht="12.75">
      <c r="A414" s="145"/>
      <c r="B414" s="146"/>
    </row>
    <row r="415" spans="1:2" ht="12.75">
      <c r="A415" s="145"/>
      <c r="B415" s="146"/>
    </row>
    <row r="416" spans="1:2" ht="12.75">
      <c r="A416" s="145"/>
      <c r="B416" s="146"/>
    </row>
    <row r="417" spans="1:2" ht="12.75">
      <c r="A417" s="145"/>
      <c r="B417" s="146"/>
    </row>
    <row r="418" spans="1:2" ht="12.75">
      <c r="A418" s="145"/>
      <c r="B418" s="146"/>
    </row>
    <row r="419" spans="1:2" ht="12.75">
      <c r="A419" s="145"/>
      <c r="B419" s="146"/>
    </row>
    <row r="420" spans="1:2" ht="12.75">
      <c r="A420" s="145"/>
      <c r="B420" s="146"/>
    </row>
    <row r="421" spans="1:2" ht="12.75">
      <c r="A421" s="145"/>
      <c r="B421" s="146"/>
    </row>
    <row r="422" spans="1:2" ht="12.75">
      <c r="A422" s="145"/>
      <c r="B422" s="146"/>
    </row>
    <row r="423" spans="1:2" ht="12.75">
      <c r="A423" s="145"/>
      <c r="B423" s="146"/>
    </row>
    <row r="424" spans="1:2" ht="12.75">
      <c r="A424" s="145"/>
      <c r="B424" s="146"/>
    </row>
    <row r="425" spans="1:2" ht="12.75">
      <c r="A425" s="145"/>
      <c r="B425" s="146"/>
    </row>
    <row r="426" spans="1:2" ht="12.75">
      <c r="A426" s="145"/>
      <c r="B426" s="146"/>
    </row>
    <row r="427" spans="1:2" ht="12.75">
      <c r="A427" s="145"/>
      <c r="B427" s="146"/>
    </row>
    <row r="428" spans="1:2" ht="12.75">
      <c r="A428" s="145"/>
      <c r="B428" s="146"/>
    </row>
    <row r="429" spans="1:2" ht="12.75">
      <c r="A429" s="145"/>
      <c r="B429" s="146"/>
    </row>
    <row r="430" spans="1:2" ht="12.75">
      <c r="A430" s="145"/>
      <c r="B430" s="146"/>
    </row>
    <row r="431" spans="1:2" ht="12.75">
      <c r="A431" s="145"/>
      <c r="B431" s="146"/>
    </row>
    <row r="432" spans="1:2" ht="12.75">
      <c r="A432" s="145"/>
      <c r="B432" s="146"/>
    </row>
    <row r="433" spans="1:2" ht="12.75">
      <c r="A433" s="145"/>
      <c r="B433" s="146"/>
    </row>
    <row r="434" spans="1:2" ht="12.75">
      <c r="A434" s="145"/>
      <c r="B434" s="146"/>
    </row>
    <row r="435" spans="1:2" ht="12.75">
      <c r="A435" s="145"/>
      <c r="B435" s="146"/>
    </row>
    <row r="436" spans="1:2" ht="12.75">
      <c r="A436" s="145"/>
      <c r="B436" s="146"/>
    </row>
    <row r="437" spans="1:2" ht="12.75">
      <c r="A437" s="145"/>
      <c r="B437" s="146"/>
    </row>
    <row r="438" spans="1:2" ht="12.75">
      <c r="A438" s="145"/>
      <c r="B438" s="146"/>
    </row>
    <row r="439" spans="1:2" ht="12.75">
      <c r="A439" s="145"/>
      <c r="B439" s="146"/>
    </row>
    <row r="440" spans="1:2" ht="12.75">
      <c r="A440" s="145"/>
      <c r="B440" s="146"/>
    </row>
    <row r="441" spans="1:2" ht="12.75">
      <c r="A441" s="145"/>
      <c r="B441" s="146"/>
    </row>
    <row r="442" spans="1:2" ht="12.75">
      <c r="A442" s="145"/>
      <c r="B442" s="146"/>
    </row>
    <row r="443" spans="1:2" ht="12.75">
      <c r="A443" s="145"/>
      <c r="B443" s="146"/>
    </row>
    <row r="444" spans="1:2" ht="12.75">
      <c r="A444" s="145"/>
      <c r="B444" s="146"/>
    </row>
    <row r="445" spans="1:2" ht="12.75">
      <c r="A445" s="145"/>
      <c r="B445" s="146"/>
    </row>
    <row r="446" spans="1:2" ht="12.75">
      <c r="A446" s="145"/>
      <c r="B446" s="146"/>
    </row>
    <row r="447" spans="1:2" ht="12.75">
      <c r="A447" s="145"/>
      <c r="B447" s="146"/>
    </row>
    <row r="448" spans="1:2" ht="12.75">
      <c r="A448" s="145"/>
      <c r="B448" s="146"/>
    </row>
    <row r="449" spans="1:2" ht="12.75">
      <c r="A449" s="145"/>
      <c r="B449" s="146"/>
    </row>
    <row r="450" spans="1:2" ht="12.75">
      <c r="A450" s="145"/>
      <c r="B450" s="146"/>
    </row>
    <row r="451" spans="1:2" ht="12.75">
      <c r="A451" s="145"/>
      <c r="B451" s="146"/>
    </row>
    <row r="452" spans="1:2" ht="12.75">
      <c r="A452" s="145"/>
      <c r="B452" s="146"/>
    </row>
    <row r="453" spans="1:2" ht="12.75">
      <c r="A453" s="145"/>
      <c r="B453" s="146"/>
    </row>
    <row r="454" spans="1:2" ht="12.75">
      <c r="A454" s="145"/>
      <c r="B454" s="146"/>
    </row>
    <row r="455" spans="1:2" ht="12.75">
      <c r="A455" s="145"/>
      <c r="B455" s="146"/>
    </row>
    <row r="456" spans="1:2" ht="12.75">
      <c r="A456" s="145"/>
      <c r="B456" s="146"/>
    </row>
    <row r="457" spans="1:2" ht="12.75">
      <c r="A457" s="145"/>
      <c r="B457" s="146"/>
    </row>
    <row r="458" spans="1:2" ht="12.75">
      <c r="A458" s="145"/>
      <c r="B458" s="146"/>
    </row>
    <row r="459" spans="1:2" ht="12.75">
      <c r="A459" s="145"/>
      <c r="B459" s="146"/>
    </row>
    <row r="460" spans="1:2" ht="12.75">
      <c r="A460" s="145"/>
      <c r="B460" s="146"/>
    </row>
    <row r="461" spans="1:2" ht="12.75">
      <c r="A461" s="145"/>
      <c r="B461" s="146"/>
    </row>
    <row r="462" spans="1:2" ht="12.75">
      <c r="A462" s="145"/>
      <c r="B462" s="146"/>
    </row>
    <row r="463" spans="1:2" ht="12.75">
      <c r="A463" s="145"/>
      <c r="B463" s="146"/>
    </row>
    <row r="464" spans="1:2" ht="12.75">
      <c r="A464" s="145"/>
      <c r="B464" s="146"/>
    </row>
    <row r="465" spans="1:2" ht="12.75">
      <c r="A465" s="145"/>
      <c r="B465" s="146"/>
    </row>
    <row r="466" spans="1:2" ht="12.75">
      <c r="A466" s="145"/>
      <c r="B466" s="146"/>
    </row>
    <row r="467" spans="1:2" ht="12.75">
      <c r="A467" s="145"/>
      <c r="B467" s="146"/>
    </row>
    <row r="468" spans="1:2" ht="12.75">
      <c r="A468" s="145"/>
      <c r="B468" s="146"/>
    </row>
    <row r="469" spans="1:2" ht="12.75">
      <c r="A469" s="145"/>
      <c r="B469" s="146"/>
    </row>
    <row r="470" spans="1:2" ht="12.75">
      <c r="A470" s="145"/>
      <c r="B470" s="146"/>
    </row>
    <row r="471" spans="1:2" ht="12.75">
      <c r="A471" s="145"/>
      <c r="B471" s="146"/>
    </row>
    <row r="472" spans="1:2" ht="12.75">
      <c r="A472" s="145"/>
      <c r="B472" s="146"/>
    </row>
    <row r="473" spans="1:2" ht="12.75">
      <c r="A473" s="145"/>
      <c r="B473" s="146"/>
    </row>
    <row r="474" spans="1:2" ht="12.75">
      <c r="A474" s="145"/>
      <c r="B474" s="146"/>
    </row>
    <row r="475" spans="1:2" ht="12.75">
      <c r="A475" s="145"/>
      <c r="B475" s="146"/>
    </row>
    <row r="476" spans="1:2" ht="12.75">
      <c r="A476" s="145"/>
      <c r="B476" s="146"/>
    </row>
    <row r="477" spans="1:2" ht="12.75">
      <c r="A477" s="145"/>
      <c r="B477" s="146"/>
    </row>
    <row r="478" spans="1:2" ht="12.75">
      <c r="A478" s="145"/>
      <c r="B478" s="146"/>
    </row>
    <row r="479" spans="1:2" ht="12.75">
      <c r="A479" s="145"/>
      <c r="B479" s="146"/>
    </row>
    <row r="480" spans="1:2" ht="12.75">
      <c r="A480" s="145"/>
      <c r="B480" s="146"/>
    </row>
    <row r="481" spans="1:2" ht="12.75">
      <c r="A481" s="145"/>
      <c r="B481" s="146"/>
    </row>
    <row r="482" spans="1:2" ht="12.75">
      <c r="A482" s="145"/>
      <c r="B482" s="146"/>
    </row>
    <row r="483" spans="1:2" ht="12.75">
      <c r="A483" s="145"/>
      <c r="B483" s="146"/>
    </row>
    <row r="484" spans="1:2" ht="12.75">
      <c r="A484" s="145"/>
      <c r="B484" s="146"/>
    </row>
    <row r="485" spans="1:2" ht="12.75">
      <c r="A485" s="145"/>
      <c r="B485" s="146"/>
    </row>
    <row r="486" spans="1:2" ht="12.75">
      <c r="A486" s="145"/>
      <c r="B486" s="146"/>
    </row>
    <row r="487" spans="1:2" ht="12.75">
      <c r="A487" s="145"/>
      <c r="B487" s="146"/>
    </row>
    <row r="488" spans="1:2" ht="12.75">
      <c r="A488" s="145"/>
      <c r="B488" s="146"/>
    </row>
    <row r="489" spans="1:2" ht="12.75">
      <c r="A489" s="145"/>
      <c r="B489" s="146"/>
    </row>
    <row r="490" spans="1:2" ht="12.75">
      <c r="A490" s="145"/>
      <c r="B490" s="146"/>
    </row>
    <row r="491" spans="1:2" ht="12.75">
      <c r="A491" s="145"/>
      <c r="B491" s="146"/>
    </row>
    <row r="492" spans="1:2" ht="12.75">
      <c r="A492" s="145"/>
      <c r="B492" s="146"/>
    </row>
    <row r="493" spans="1:2" ht="12.75">
      <c r="A493" s="145"/>
      <c r="B493" s="146"/>
    </row>
    <row r="494" spans="1:2" ht="12.75">
      <c r="A494" s="145"/>
      <c r="B494" s="146"/>
    </row>
    <row r="495" spans="1:2" ht="12.75">
      <c r="A495" s="145"/>
      <c r="B495" s="146"/>
    </row>
    <row r="496" spans="1:2" ht="12.75">
      <c r="A496" s="145"/>
      <c r="B496" s="146"/>
    </row>
    <row r="497" spans="1:2" ht="12.75">
      <c r="A497" s="145"/>
      <c r="B497" s="146"/>
    </row>
    <row r="498" spans="1:2" ht="12.75">
      <c r="A498" s="145"/>
      <c r="B498" s="146"/>
    </row>
    <row r="499" spans="1:2" ht="12.75">
      <c r="A499" s="145"/>
      <c r="B499" s="146"/>
    </row>
    <row r="500" spans="1:2" ht="12.75">
      <c r="A500" s="145"/>
      <c r="B500" s="146"/>
    </row>
    <row r="501" spans="1:2" ht="12.75">
      <c r="A501" s="145"/>
      <c r="B501" s="146"/>
    </row>
    <row r="502" spans="1:2" ht="12.75">
      <c r="A502" s="145"/>
      <c r="B502" s="146"/>
    </row>
    <row r="503" spans="1:2" ht="12.75">
      <c r="A503" s="145"/>
      <c r="B503" s="146"/>
    </row>
    <row r="504" spans="1:2" ht="12.75">
      <c r="A504" s="145"/>
      <c r="B504" s="146"/>
    </row>
    <row r="505" spans="1:2" ht="12.75">
      <c r="A505" s="145"/>
      <c r="B505" s="146"/>
    </row>
    <row r="506" spans="1:2" ht="12.75">
      <c r="A506" s="145"/>
      <c r="B506" s="146"/>
    </row>
    <row r="507" spans="1:2" ht="12.75">
      <c r="A507" s="145"/>
      <c r="B507" s="146"/>
    </row>
    <row r="508" spans="1:2" ht="12.75">
      <c r="A508" s="145"/>
      <c r="B508" s="146"/>
    </row>
    <row r="509" spans="1:2" ht="12.75">
      <c r="A509" s="145"/>
      <c r="B509" s="146"/>
    </row>
    <row r="510" spans="1:2" ht="12.75">
      <c r="A510" s="145"/>
      <c r="B510" s="146"/>
    </row>
    <row r="511" spans="1:2" ht="12.75">
      <c r="A511" s="145"/>
      <c r="B511" s="146"/>
    </row>
    <row r="512" spans="1:2" ht="12.75">
      <c r="A512" s="145"/>
      <c r="B512" s="146"/>
    </row>
    <row r="513" spans="1:2" ht="12.75">
      <c r="A513" s="145"/>
      <c r="B513" s="146"/>
    </row>
    <row r="514" spans="1:2" ht="12.75">
      <c r="A514" s="145"/>
      <c r="B514" s="146"/>
    </row>
    <row r="515" spans="1:2" ht="12.75">
      <c r="A515" s="145"/>
      <c r="B515" s="146"/>
    </row>
    <row r="516" spans="1:2" ht="12.75">
      <c r="A516" s="145"/>
      <c r="B516" s="146"/>
    </row>
    <row r="517" spans="1:2" ht="12.75">
      <c r="A517" s="145"/>
      <c r="B517" s="146"/>
    </row>
    <row r="518" spans="1:2" ht="12.75">
      <c r="A518" s="145"/>
      <c r="B518" s="146"/>
    </row>
    <row r="519" spans="1:2" ht="12.75">
      <c r="A519" s="145"/>
      <c r="B519" s="146"/>
    </row>
    <row r="520" spans="1:2" ht="12.75">
      <c r="A520" s="145"/>
      <c r="B520" s="146"/>
    </row>
    <row r="521" spans="1:2" ht="12.75">
      <c r="A521" s="145"/>
      <c r="B521" s="146"/>
    </row>
    <row r="522" spans="1:2" ht="12.75">
      <c r="A522" s="145"/>
      <c r="B522" s="146"/>
    </row>
    <row r="523" spans="1:2" ht="12.75">
      <c r="A523" s="145"/>
      <c r="B523" s="146"/>
    </row>
    <row r="524" spans="1:2" ht="12.75">
      <c r="A524" s="145"/>
      <c r="B524" s="146"/>
    </row>
    <row r="525" spans="1:2" ht="12.75">
      <c r="A525" s="145"/>
      <c r="B525" s="146"/>
    </row>
    <row r="526" spans="1:2" ht="12.75">
      <c r="A526" s="145"/>
      <c r="B526" s="146"/>
    </row>
    <row r="527" spans="1:2" ht="12.75">
      <c r="A527" s="145"/>
      <c r="B527" s="146"/>
    </row>
    <row r="528" spans="1:2" ht="12.75">
      <c r="A528" s="145"/>
      <c r="B528" s="146"/>
    </row>
    <row r="529" spans="1:2" ht="12.75">
      <c r="A529" s="145"/>
      <c r="B529" s="146"/>
    </row>
    <row r="530" spans="1:2" ht="12.75">
      <c r="A530" s="145"/>
      <c r="B530" s="146"/>
    </row>
    <row r="531" spans="1:2" ht="12.75">
      <c r="A531" s="145"/>
      <c r="B531" s="146"/>
    </row>
    <row r="532" spans="1:2" ht="12.75">
      <c r="A532" s="145"/>
      <c r="B532" s="146"/>
    </row>
    <row r="533" spans="1:2" ht="12.75">
      <c r="A533" s="145"/>
      <c r="B533" s="146"/>
    </row>
    <row r="534" spans="1:2" ht="12.75">
      <c r="A534" s="145"/>
      <c r="B534" s="146"/>
    </row>
    <row r="535" spans="1:2" ht="12.75">
      <c r="A535" s="145"/>
      <c r="B535" s="146"/>
    </row>
    <row r="536" spans="1:2" ht="12.75">
      <c r="A536" s="145"/>
      <c r="B536" s="146"/>
    </row>
    <row r="537" spans="1:2" ht="12.75">
      <c r="A537" s="145"/>
      <c r="B537" s="146"/>
    </row>
    <row r="538" spans="1:2" ht="12.75">
      <c r="A538" s="145"/>
      <c r="B538" s="146"/>
    </row>
    <row r="539" spans="1:2" ht="12.75">
      <c r="A539" s="145"/>
      <c r="B539" s="146"/>
    </row>
    <row r="540" spans="1:2" ht="12.75">
      <c r="A540" s="145"/>
      <c r="B540" s="146"/>
    </row>
    <row r="541" spans="1:2" ht="12.75">
      <c r="A541" s="145"/>
      <c r="B541" s="146"/>
    </row>
    <row r="542" spans="1:2" ht="12.75">
      <c r="A542" s="145"/>
      <c r="B542" s="146"/>
    </row>
    <row r="543" spans="1:2" ht="12.75">
      <c r="A543" s="145"/>
      <c r="B543" s="146"/>
    </row>
    <row r="544" spans="1:2" ht="12.75">
      <c r="A544" s="145"/>
      <c r="B544" s="146"/>
    </row>
    <row r="545" spans="1:2" ht="12.75">
      <c r="A545" s="145"/>
      <c r="B545" s="146"/>
    </row>
    <row r="546" spans="1:2" ht="12.75">
      <c r="A546" s="145"/>
      <c r="B546" s="146"/>
    </row>
    <row r="547" spans="1:2" ht="12.75">
      <c r="A547" s="145"/>
      <c r="B547" s="146"/>
    </row>
    <row r="548" spans="1:2" ht="12.75">
      <c r="A548" s="145"/>
      <c r="B548" s="146"/>
    </row>
    <row r="549" spans="1:2" ht="12.75">
      <c r="A549" s="145"/>
      <c r="B549" s="146"/>
    </row>
    <row r="550" spans="1:2" ht="12.75">
      <c r="A550" s="145"/>
      <c r="B550" s="146"/>
    </row>
    <row r="551" spans="1:2" ht="12.75">
      <c r="A551" s="145"/>
      <c r="B551" s="146"/>
    </row>
    <row r="552" spans="1:2" ht="12.75">
      <c r="A552" s="145"/>
      <c r="B552" s="146"/>
    </row>
    <row r="553" spans="1:2" ht="12.75">
      <c r="A553" s="145"/>
      <c r="B553" s="146"/>
    </row>
    <row r="554" spans="1:2" ht="12.75">
      <c r="A554" s="145"/>
      <c r="B554" s="146"/>
    </row>
    <row r="555" spans="1:2" ht="12.75">
      <c r="A555" s="145"/>
      <c r="B555" s="146"/>
    </row>
    <row r="556" spans="1:2" ht="12.75">
      <c r="A556" s="145"/>
      <c r="B556" s="146"/>
    </row>
    <row r="557" spans="1:2" ht="12.75">
      <c r="A557" s="145"/>
      <c r="B557" s="146"/>
    </row>
    <row r="558" spans="1:2" ht="12.75">
      <c r="A558" s="145"/>
      <c r="B558" s="146"/>
    </row>
    <row r="559" spans="1:2" ht="12.75">
      <c r="A559" s="145"/>
      <c r="B559" s="146"/>
    </row>
    <row r="560" spans="1:2" ht="12.75">
      <c r="A560" s="145"/>
      <c r="B560" s="146"/>
    </row>
    <row r="561" spans="1:2" ht="12.75">
      <c r="A561" s="145"/>
      <c r="B561" s="146"/>
    </row>
    <row r="562" spans="1:2" ht="12.75">
      <c r="A562" s="145"/>
      <c r="B562" s="146"/>
    </row>
    <row r="563" spans="1:2" ht="12.75">
      <c r="A563" s="145"/>
      <c r="B563" s="146"/>
    </row>
    <row r="564" spans="1:2" ht="12.75">
      <c r="A564" s="145"/>
      <c r="B564" s="146"/>
    </row>
    <row r="565" spans="1:2" ht="12.75">
      <c r="A565" s="145"/>
      <c r="B565" s="146"/>
    </row>
    <row r="566" spans="1:2" ht="12.75">
      <c r="A566" s="145"/>
      <c r="B566" s="146"/>
    </row>
    <row r="567" spans="1:2" ht="12.75">
      <c r="A567" s="145"/>
      <c r="B567" s="146"/>
    </row>
    <row r="568" spans="1:2" ht="12.75">
      <c r="A568" s="145"/>
      <c r="B568" s="146"/>
    </row>
    <row r="569" spans="1:2" ht="12.75">
      <c r="A569" s="145"/>
      <c r="B569" s="146"/>
    </row>
    <row r="570" spans="1:2" ht="12.75">
      <c r="A570" s="145"/>
      <c r="B570" s="146"/>
    </row>
    <row r="571" spans="1:2" ht="12.75">
      <c r="A571" s="145"/>
      <c r="B571" s="146"/>
    </row>
    <row r="572" spans="1:2" ht="12.75">
      <c r="A572" s="145"/>
      <c r="B572" s="146"/>
    </row>
    <row r="573" spans="1:2" ht="12.75">
      <c r="A573" s="145"/>
      <c r="B573" s="146"/>
    </row>
    <row r="574" spans="1:2" ht="12.75">
      <c r="A574" s="145"/>
      <c r="B574" s="146"/>
    </row>
    <row r="575" spans="1:2" ht="12.75">
      <c r="A575" s="145"/>
      <c r="B575" s="146"/>
    </row>
    <row r="576" spans="1:2" ht="12.75">
      <c r="A576" s="145"/>
      <c r="B576" s="146"/>
    </row>
    <row r="577" spans="1:2" ht="12.75">
      <c r="A577" s="145"/>
      <c r="B577" s="146"/>
    </row>
    <row r="578" spans="1:2" ht="12.75">
      <c r="A578" s="145"/>
      <c r="B578" s="146"/>
    </row>
    <row r="579" spans="1:2" ht="12.75">
      <c r="A579" s="145"/>
      <c r="B579" s="146"/>
    </row>
    <row r="580" spans="1:2" ht="12.75">
      <c r="A580" s="145"/>
      <c r="B580" s="146"/>
    </row>
    <row r="581" spans="1:2" ht="12.75">
      <c r="A581" s="145"/>
      <c r="B581" s="146"/>
    </row>
    <row r="582" spans="1:2" ht="12.75">
      <c r="A582" s="145"/>
      <c r="B582" s="146"/>
    </row>
    <row r="583" spans="1:2" ht="12.75">
      <c r="A583" s="145"/>
      <c r="B583" s="146"/>
    </row>
    <row r="584" spans="1:2" ht="12.75">
      <c r="A584" s="145"/>
      <c r="B584" s="146"/>
    </row>
    <row r="585" spans="1:2" ht="12.75">
      <c r="A585" s="145"/>
      <c r="B585" s="146"/>
    </row>
    <row r="586" spans="1:2" ht="12.75">
      <c r="A586" s="145"/>
      <c r="B586" s="146"/>
    </row>
    <row r="587" spans="1:2" ht="12.75">
      <c r="A587" s="145"/>
      <c r="B587" s="146"/>
    </row>
    <row r="588" spans="1:2" ht="12.75">
      <c r="A588" s="145"/>
      <c r="B588" s="146"/>
    </row>
    <row r="589" spans="1:2" ht="12.75">
      <c r="A589" s="145"/>
      <c r="B589" s="146"/>
    </row>
    <row r="590" spans="1:2" ht="12.75">
      <c r="A590" s="145"/>
      <c r="B590" s="146"/>
    </row>
    <row r="591" spans="1:2" ht="12.75">
      <c r="A591" s="145"/>
      <c r="B591" s="146"/>
    </row>
    <row r="592" spans="1:2" ht="12.75">
      <c r="A592" s="145"/>
      <c r="B592" s="146"/>
    </row>
    <row r="593" spans="1:2" ht="12.75">
      <c r="A593" s="145"/>
      <c r="B593" s="146"/>
    </row>
    <row r="594" spans="1:2" ht="12.75">
      <c r="A594" s="145"/>
      <c r="B594" s="146"/>
    </row>
    <row r="595" spans="1:2" ht="12.75">
      <c r="A595" s="145"/>
      <c r="B595" s="146"/>
    </row>
    <row r="596" spans="1:2" ht="12.75">
      <c r="A596" s="145"/>
      <c r="B596" s="146"/>
    </row>
    <row r="597" spans="1:2" ht="12.75">
      <c r="A597" s="145"/>
      <c r="B597" s="146"/>
    </row>
    <row r="598" spans="1:2" ht="12.75">
      <c r="A598" s="145"/>
      <c r="B598" s="146"/>
    </row>
    <row r="599" spans="1:2" ht="12.75">
      <c r="A599" s="145"/>
      <c r="B599" s="146"/>
    </row>
    <row r="600" spans="1:2" ht="12.75">
      <c r="A600" s="145"/>
      <c r="B600" s="146"/>
    </row>
    <row r="601" spans="1:2" ht="12.75">
      <c r="A601" s="145"/>
      <c r="B601" s="146"/>
    </row>
    <row r="602" spans="1:2" ht="12.75">
      <c r="A602" s="145"/>
      <c r="B602" s="146"/>
    </row>
    <row r="603" spans="1:2" ht="12.75">
      <c r="A603" s="145"/>
      <c r="B603" s="146"/>
    </row>
    <row r="604" spans="1:2" ht="12.75">
      <c r="A604" s="145"/>
      <c r="B604" s="146"/>
    </row>
    <row r="605" spans="1:2" ht="12.75">
      <c r="A605" s="145"/>
      <c r="B605" s="146"/>
    </row>
    <row r="606" spans="1:2" ht="12.75">
      <c r="A606" s="145"/>
      <c r="B606" s="146"/>
    </row>
    <row r="607" spans="1:2" ht="12.75">
      <c r="A607" s="145"/>
      <c r="B607" s="146"/>
    </row>
    <row r="608" spans="1:2" ht="12.75">
      <c r="A608" s="145"/>
      <c r="B608" s="146"/>
    </row>
    <row r="609" spans="1:2" ht="12.75">
      <c r="A609" s="145"/>
      <c r="B609" s="146"/>
    </row>
    <row r="610" spans="1:2" ht="12.75">
      <c r="A610" s="145"/>
      <c r="B610" s="146"/>
    </row>
    <row r="611" spans="1:2" ht="12.75">
      <c r="A611" s="145"/>
      <c r="B611" s="146"/>
    </row>
    <row r="612" spans="1:2" ht="12.75">
      <c r="A612" s="145"/>
      <c r="B612" s="146"/>
    </row>
    <row r="613" spans="1:2" ht="12.75">
      <c r="A613" s="145"/>
      <c r="B613" s="146"/>
    </row>
    <row r="614" spans="1:2" ht="12.75">
      <c r="A614" s="145"/>
      <c r="B614" s="146"/>
    </row>
    <row r="615" spans="1:2" ht="12.75">
      <c r="A615" s="145"/>
      <c r="B615" s="146"/>
    </row>
    <row r="616" spans="1:2" ht="12.75">
      <c r="A616" s="145"/>
      <c r="B616" s="146"/>
    </row>
    <row r="617" spans="1:2" ht="12.75">
      <c r="A617" s="145"/>
      <c r="B617" s="146"/>
    </row>
    <row r="618" spans="1:2" ht="12.75">
      <c r="A618" s="145"/>
      <c r="B618" s="146"/>
    </row>
    <row r="619" spans="1:2" ht="12.75">
      <c r="A619" s="145"/>
      <c r="B619" s="146"/>
    </row>
    <row r="620" spans="1:2" ht="12.75">
      <c r="A620" s="145"/>
      <c r="B620" s="146"/>
    </row>
    <row r="621" spans="1:2" ht="12.75">
      <c r="A621" s="145"/>
      <c r="B621" s="146"/>
    </row>
    <row r="622" spans="1:2" ht="12.75">
      <c r="A622" s="145"/>
      <c r="B622" s="146"/>
    </row>
    <row r="623" spans="1:2" ht="12.75">
      <c r="A623" s="145"/>
      <c r="B623" s="146"/>
    </row>
    <row r="624" spans="1:2" ht="12.75">
      <c r="A624" s="145"/>
      <c r="B624" s="146"/>
    </row>
    <row r="625" spans="1:2" ht="12.75">
      <c r="A625" s="145"/>
      <c r="B625" s="146"/>
    </row>
    <row r="626" spans="1:2" ht="12.75">
      <c r="A626" s="145"/>
      <c r="B626" s="146"/>
    </row>
    <row r="627" spans="1:2" ht="12.75">
      <c r="A627" s="145"/>
      <c r="B627" s="146"/>
    </row>
    <row r="628" spans="1:2" ht="12.75">
      <c r="A628" s="145"/>
      <c r="B628" s="146"/>
    </row>
    <row r="629" spans="1:2" ht="12.75">
      <c r="A629" s="145"/>
      <c r="B629" s="146"/>
    </row>
    <row r="630" spans="1:2" ht="12.75">
      <c r="A630" s="145"/>
      <c r="B630" s="146"/>
    </row>
    <row r="631" spans="1:2" ht="12.75">
      <c r="A631" s="145"/>
      <c r="B631" s="146"/>
    </row>
    <row r="632" spans="1:2" ht="12.75">
      <c r="A632" s="145"/>
      <c r="B632" s="146"/>
    </row>
    <row r="633" spans="1:2" ht="12.75">
      <c r="A633" s="145"/>
      <c r="B633" s="146"/>
    </row>
    <row r="634" spans="1:2" ht="12.75">
      <c r="A634" s="145"/>
      <c r="B634" s="146"/>
    </row>
    <row r="635" spans="1:2" ht="12.75">
      <c r="A635" s="145"/>
      <c r="B635" s="146"/>
    </row>
    <row r="636" spans="1:2" ht="12.75">
      <c r="A636" s="145"/>
      <c r="B636" s="146"/>
    </row>
    <row r="637" spans="1:2" ht="12.75">
      <c r="A637" s="145"/>
      <c r="B637" s="146"/>
    </row>
    <row r="638" spans="1:2" ht="12.75">
      <c r="A638" s="145"/>
      <c r="B638" s="146"/>
    </row>
    <row r="639" spans="1:2" ht="12.75">
      <c r="A639" s="145"/>
      <c r="B639" s="146"/>
    </row>
    <row r="640" spans="1:2" ht="12.75">
      <c r="A640" s="145"/>
      <c r="B640" s="146"/>
    </row>
    <row r="641" spans="1:2" ht="12.75">
      <c r="A641" s="145"/>
      <c r="B641" s="146"/>
    </row>
    <row r="642" spans="1:2" ht="12.75">
      <c r="A642" s="145"/>
      <c r="B642" s="146"/>
    </row>
    <row r="643" spans="1:2" ht="12.75">
      <c r="A643" s="145"/>
      <c r="B643" s="146"/>
    </row>
    <row r="644" spans="1:2" ht="12.75">
      <c r="A644" s="145"/>
      <c r="B644" s="146"/>
    </row>
    <row r="645" spans="1:2" ht="12.75">
      <c r="A645" s="145"/>
      <c r="B645" s="146"/>
    </row>
    <row r="646" spans="1:2" ht="12.75">
      <c r="A646" s="145"/>
      <c r="B646" s="146"/>
    </row>
    <row r="647" spans="1:2" ht="12.75">
      <c r="A647" s="145"/>
      <c r="B647" s="146"/>
    </row>
    <row r="648" spans="1:2" ht="12.75">
      <c r="A648" s="145"/>
      <c r="B648" s="146"/>
    </row>
    <row r="649" spans="1:2" ht="12.75">
      <c r="A649" s="145"/>
      <c r="B649" s="146"/>
    </row>
    <row r="650" spans="1:2" ht="12.75">
      <c r="A650" s="145"/>
      <c r="B650" s="146"/>
    </row>
    <row r="651" spans="1:2" ht="12.75">
      <c r="A651" s="145"/>
      <c r="B651" s="146"/>
    </row>
    <row r="652" spans="1:2" ht="12.75">
      <c r="A652" s="145"/>
      <c r="B652" s="146"/>
    </row>
    <row r="653" spans="1:2" ht="12.75">
      <c r="A653" s="145"/>
      <c r="B653" s="146"/>
    </row>
    <row r="654" spans="1:2" ht="12.75">
      <c r="A654" s="145"/>
      <c r="B654" s="146"/>
    </row>
    <row r="655" spans="1:2" ht="12.75">
      <c r="A655" s="145"/>
      <c r="B655" s="146"/>
    </row>
    <row r="656" spans="1:2" ht="12.75">
      <c r="A656" s="145"/>
      <c r="B656" s="146"/>
    </row>
    <row r="657" spans="1:2" ht="12.75">
      <c r="A657" s="145"/>
      <c r="B657" s="146"/>
    </row>
    <row r="658" spans="1:2" ht="12.75">
      <c r="A658" s="145"/>
      <c r="B658" s="146"/>
    </row>
    <row r="659" spans="1:2" ht="12.75">
      <c r="A659" s="145"/>
      <c r="B659" s="146"/>
    </row>
    <row r="660" spans="1:2" ht="12.75">
      <c r="A660" s="145"/>
      <c r="B660" s="146"/>
    </row>
    <row r="661" spans="1:2" ht="12.75">
      <c r="A661" s="145"/>
      <c r="B661" s="146"/>
    </row>
    <row r="662" spans="1:2" ht="12.75">
      <c r="A662" s="145"/>
      <c r="B662" s="146"/>
    </row>
    <row r="663" spans="1:2" ht="12.75">
      <c r="A663" s="145"/>
      <c r="B663" s="146"/>
    </row>
    <row r="664" spans="1:2" ht="12.75">
      <c r="A664" s="145"/>
      <c r="B664" s="146"/>
    </row>
    <row r="665" spans="1:2" ht="12.75">
      <c r="A665" s="145"/>
      <c r="B665" s="146"/>
    </row>
    <row r="666" spans="1:2" ht="12.75">
      <c r="A666" s="145"/>
      <c r="B666" s="146"/>
    </row>
    <row r="667" spans="1:2" ht="12.75">
      <c r="A667" s="145"/>
      <c r="B667" s="146"/>
    </row>
    <row r="668" spans="1:2" ht="12.75">
      <c r="A668" s="145"/>
      <c r="B668" s="146"/>
    </row>
    <row r="669" spans="1:2" ht="12.75">
      <c r="A669" s="145"/>
      <c r="B669" s="146"/>
    </row>
    <row r="670" spans="1:2" ht="12.75">
      <c r="A670" s="145"/>
      <c r="B670" s="146"/>
    </row>
    <row r="671" spans="1:2" ht="12.75">
      <c r="A671" s="145"/>
      <c r="B671" s="146"/>
    </row>
    <row r="672" spans="1:2" ht="12.75">
      <c r="A672" s="145"/>
      <c r="B672" s="146"/>
    </row>
    <row r="673" spans="1:2" ht="12.75">
      <c r="A673" s="145"/>
      <c r="B673" s="146"/>
    </row>
    <row r="674" spans="1:2" ht="12.75">
      <c r="A674" s="145"/>
      <c r="B674" s="146"/>
    </row>
    <row r="675" spans="1:2" ht="12.75">
      <c r="A675" s="145"/>
      <c r="B675" s="146"/>
    </row>
    <row r="676" spans="1:2" ht="12.75">
      <c r="A676" s="145"/>
      <c r="B676" s="146"/>
    </row>
    <row r="677" spans="1:2" ht="12.75">
      <c r="A677" s="145"/>
      <c r="B677" s="146"/>
    </row>
    <row r="678" spans="1:2" ht="12.75">
      <c r="A678" s="145"/>
      <c r="B678" s="146"/>
    </row>
    <row r="679" spans="1:2" ht="12.75">
      <c r="A679" s="145"/>
      <c r="B679" s="146"/>
    </row>
    <row r="680" spans="1:2" ht="12.75">
      <c r="A680" s="145"/>
      <c r="B680" s="146"/>
    </row>
    <row r="681" spans="1:2" ht="12.75">
      <c r="A681" s="145"/>
      <c r="B681" s="146"/>
    </row>
    <row r="682" spans="1:2" ht="12.75">
      <c r="A682" s="145"/>
      <c r="B682" s="146"/>
    </row>
    <row r="683" spans="1:2" ht="12.75">
      <c r="A683" s="145"/>
      <c r="B683" s="146"/>
    </row>
    <row r="684" spans="1:2" ht="12.75">
      <c r="A684" s="145"/>
      <c r="B684" s="146"/>
    </row>
    <row r="685" spans="1:2" ht="12.75">
      <c r="A685" s="145"/>
      <c r="B685" s="146"/>
    </row>
    <row r="686" spans="1:2" ht="12.75">
      <c r="A686" s="145"/>
      <c r="B686" s="146"/>
    </row>
    <row r="687" spans="1:2" ht="12.75">
      <c r="A687" s="145"/>
      <c r="B687" s="146"/>
    </row>
    <row r="688" spans="1:2" ht="12.75">
      <c r="A688" s="145"/>
      <c r="B688" s="146"/>
    </row>
    <row r="689" spans="1:2" ht="12.75">
      <c r="A689" s="145"/>
      <c r="B689" s="146"/>
    </row>
    <row r="690" spans="1:2" ht="12.75">
      <c r="A690" s="145"/>
      <c r="B690" s="146"/>
    </row>
    <row r="691" spans="1:2" ht="12.75">
      <c r="A691" s="145"/>
      <c r="B691" s="146"/>
    </row>
    <row r="692" spans="1:2" ht="12.75">
      <c r="A692" s="145"/>
      <c r="B692" s="146"/>
    </row>
    <row r="693" spans="1:2" ht="12.75">
      <c r="A693" s="145"/>
      <c r="B693" s="146"/>
    </row>
    <row r="694" spans="1:2" ht="12.75">
      <c r="A694" s="145"/>
      <c r="B694" s="146"/>
    </row>
    <row r="695" spans="1:2" ht="12.75">
      <c r="A695" s="145"/>
      <c r="B695" s="146"/>
    </row>
    <row r="696" spans="1:2" ht="12.75">
      <c r="A696" s="145"/>
      <c r="B696" s="146"/>
    </row>
    <row r="697" spans="1:2" ht="12.75">
      <c r="A697" s="145"/>
      <c r="B697" s="146"/>
    </row>
    <row r="698" spans="1:2" ht="12.75">
      <c r="A698" s="145"/>
      <c r="B698" s="146"/>
    </row>
    <row r="699" spans="1:2" ht="12.75">
      <c r="A699" s="145"/>
      <c r="B699" s="146"/>
    </row>
    <row r="700" spans="1:2" ht="12.75">
      <c r="A700" s="145"/>
      <c r="B700" s="146"/>
    </row>
    <row r="701" spans="1:2" ht="12.75">
      <c r="A701" s="145"/>
      <c r="B701" s="146"/>
    </row>
    <row r="702" spans="1:2" ht="12.75">
      <c r="A702" s="145"/>
      <c r="B702" s="146"/>
    </row>
    <row r="703" spans="1:2" ht="12.75">
      <c r="A703" s="145"/>
      <c r="B703" s="146"/>
    </row>
    <row r="704" spans="1:2" ht="12.75">
      <c r="A704" s="145"/>
      <c r="B704" s="146"/>
    </row>
    <row r="705" spans="1:2" ht="12.75">
      <c r="A705" s="145"/>
      <c r="B705" s="146"/>
    </row>
    <row r="706" spans="1:2" ht="12.75">
      <c r="A706" s="145"/>
      <c r="B706" s="146"/>
    </row>
    <row r="707" spans="1:2" ht="12.75">
      <c r="A707" s="145"/>
      <c r="B707" s="146"/>
    </row>
    <row r="708" spans="1:2" ht="12.75">
      <c r="A708" s="145"/>
      <c r="B708" s="146"/>
    </row>
    <row r="709" spans="1:2" ht="12.75">
      <c r="A709" s="145"/>
      <c r="B709" s="146"/>
    </row>
    <row r="710" spans="1:2" ht="12.75">
      <c r="A710" s="145"/>
      <c r="B710" s="146"/>
    </row>
    <row r="711" spans="1:2" ht="12.75">
      <c r="A711" s="145"/>
      <c r="B711" s="146"/>
    </row>
    <row r="712" spans="1:2" ht="12.75">
      <c r="A712" s="145"/>
      <c r="B712" s="146"/>
    </row>
    <row r="713" spans="1:2" ht="12.75">
      <c r="A713" s="145"/>
      <c r="B713" s="146"/>
    </row>
    <row r="714" spans="1:2" ht="12.75">
      <c r="A714" s="145"/>
      <c r="B714" s="146"/>
    </row>
    <row r="715" spans="1:2" ht="12.75">
      <c r="A715" s="145"/>
      <c r="B715" s="146"/>
    </row>
    <row r="716" spans="1:2" ht="12.75">
      <c r="A716" s="145"/>
      <c r="B716" s="146"/>
    </row>
    <row r="717" spans="1:2" ht="12.75">
      <c r="A717" s="145"/>
      <c r="B717" s="146"/>
    </row>
    <row r="718" spans="1:2" ht="12.75">
      <c r="A718" s="145"/>
      <c r="B718" s="146"/>
    </row>
    <row r="719" spans="1:2" ht="12.75">
      <c r="A719" s="145"/>
      <c r="B719" s="146"/>
    </row>
    <row r="720" spans="1:2" ht="12.75">
      <c r="A720" s="145"/>
      <c r="B720" s="146"/>
    </row>
    <row r="721" spans="1:2" ht="12.75">
      <c r="A721" s="145"/>
      <c r="B721" s="146"/>
    </row>
    <row r="722" spans="1:2" ht="12.75">
      <c r="A722" s="145"/>
      <c r="B722" s="146"/>
    </row>
    <row r="723" spans="1:2" ht="12.75">
      <c r="A723" s="145"/>
      <c r="B723" s="146"/>
    </row>
    <row r="724" spans="1:2" ht="12.75">
      <c r="A724" s="145"/>
      <c r="B724" s="146"/>
    </row>
    <row r="725" spans="1:2" ht="12.75">
      <c r="A725" s="145"/>
      <c r="B725" s="146"/>
    </row>
    <row r="726" spans="1:2" ht="12.75">
      <c r="A726" s="145"/>
      <c r="B726" s="146"/>
    </row>
    <row r="727" spans="1:2" ht="12.75">
      <c r="A727" s="145"/>
      <c r="B727" s="146"/>
    </row>
    <row r="728" spans="1:2" ht="12.75">
      <c r="A728" s="145"/>
      <c r="B728" s="146"/>
    </row>
    <row r="729" spans="1:2" ht="12.75">
      <c r="A729" s="145"/>
      <c r="B729" s="146"/>
    </row>
    <row r="730" spans="1:2" ht="12.75">
      <c r="A730" s="145"/>
      <c r="B730" s="146"/>
    </row>
    <row r="731" spans="1:2" ht="12.75">
      <c r="A731" s="145"/>
      <c r="B731" s="146"/>
    </row>
    <row r="732" spans="1:2" ht="12.75">
      <c r="A732" s="145"/>
      <c r="B732" s="146"/>
    </row>
    <row r="733" spans="1:2" ht="12.75">
      <c r="A733" s="145"/>
      <c r="B733" s="146"/>
    </row>
    <row r="734" spans="1:2" ht="12.75">
      <c r="A734" s="145"/>
      <c r="B734" s="146"/>
    </row>
    <row r="735" spans="1:2" ht="12.75">
      <c r="A735" s="145"/>
      <c r="B735" s="146"/>
    </row>
    <row r="736" spans="1:2" ht="12.75">
      <c r="A736" s="145"/>
      <c r="B736" s="146"/>
    </row>
    <row r="737" spans="1:2" ht="12.75">
      <c r="A737" s="145"/>
      <c r="B737" s="146"/>
    </row>
    <row r="738" spans="1:2" ht="12.75">
      <c r="A738" s="145"/>
      <c r="B738" s="146"/>
    </row>
    <row r="739" spans="1:2" ht="12.75">
      <c r="A739" s="145"/>
      <c r="B739" s="146"/>
    </row>
    <row r="740" spans="1:2" ht="12.75">
      <c r="A740" s="145"/>
      <c r="B740" s="146"/>
    </row>
    <row r="741" spans="1:2" ht="12.75">
      <c r="A741" s="145"/>
      <c r="B741" s="146"/>
    </row>
    <row r="742" spans="1:2" ht="12.75">
      <c r="A742" s="145"/>
      <c r="B742" s="146"/>
    </row>
    <row r="743" spans="1:2" ht="12.75">
      <c r="A743" s="145"/>
      <c r="B743" s="146"/>
    </row>
    <row r="744" spans="1:2" ht="12.75">
      <c r="A744" s="145"/>
      <c r="B744" s="146"/>
    </row>
    <row r="745" spans="1:2" ht="12.75">
      <c r="A745" s="145"/>
      <c r="B745" s="146"/>
    </row>
    <row r="746" spans="1:2" ht="12.75">
      <c r="A746" s="145"/>
      <c r="B746" s="146"/>
    </row>
    <row r="747" spans="1:2" ht="12.75">
      <c r="A747" s="145"/>
      <c r="B747" s="146"/>
    </row>
    <row r="748" spans="1:2" ht="12.75">
      <c r="A748" s="145"/>
      <c r="B748" s="146"/>
    </row>
    <row r="749" spans="1:2" ht="12.75">
      <c r="A749" s="145"/>
      <c r="B749" s="146"/>
    </row>
    <row r="750" spans="1:2" ht="12.75">
      <c r="A750" s="145"/>
      <c r="B750" s="146"/>
    </row>
    <row r="751" spans="1:2" ht="12.75">
      <c r="A751" s="145"/>
      <c r="B751" s="146"/>
    </row>
    <row r="752" spans="1:2" ht="12.75">
      <c r="A752" s="145"/>
      <c r="B752" s="146"/>
    </row>
    <row r="753" spans="1:2" ht="12.75">
      <c r="A753" s="145"/>
      <c r="B753" s="146"/>
    </row>
    <row r="754" spans="1:2" ht="12.75">
      <c r="A754" s="145"/>
      <c r="B754" s="146"/>
    </row>
    <row r="755" spans="1:2" ht="12.75">
      <c r="A755" s="145"/>
      <c r="B755" s="146"/>
    </row>
    <row r="756" spans="1:2" ht="12.75">
      <c r="A756" s="145"/>
      <c r="B756" s="146"/>
    </row>
    <row r="757" spans="1:2" ht="12.75">
      <c r="A757" s="145"/>
      <c r="B757" s="146"/>
    </row>
    <row r="758" spans="1:2" ht="12.75">
      <c r="A758" s="145"/>
      <c r="B758" s="146"/>
    </row>
    <row r="759" spans="1:2" ht="12.75">
      <c r="A759" s="145"/>
      <c r="B759" s="146"/>
    </row>
    <row r="760" spans="1:2" ht="12.75">
      <c r="A760" s="145"/>
      <c r="B760" s="146"/>
    </row>
    <row r="761" spans="1:2" ht="12.75">
      <c r="A761" s="145"/>
      <c r="B761" s="146"/>
    </row>
    <row r="762" spans="1:2" ht="12.75">
      <c r="A762" s="145"/>
      <c r="B762" s="146"/>
    </row>
    <row r="763" spans="1:2" ht="12.75">
      <c r="A763" s="145"/>
      <c r="B763" s="146"/>
    </row>
    <row r="764" spans="1:2" ht="12.75">
      <c r="A764" s="145"/>
      <c r="B764" s="146"/>
    </row>
    <row r="765" spans="1:2" ht="12.75">
      <c r="A765" s="145"/>
      <c r="B765" s="146"/>
    </row>
    <row r="766" spans="1:2" ht="12.75">
      <c r="A766" s="145"/>
      <c r="B766" s="146"/>
    </row>
    <row r="767" spans="1:2" ht="12.75">
      <c r="A767" s="145"/>
      <c r="B767" s="146"/>
    </row>
    <row r="768" spans="1:2" ht="12.75">
      <c r="A768" s="145"/>
      <c r="B768" s="146"/>
    </row>
    <row r="769" spans="1:2" ht="12.75">
      <c r="A769" s="145"/>
      <c r="B769" s="146"/>
    </row>
    <row r="770" spans="1:2" ht="12.75">
      <c r="A770" s="145"/>
      <c r="B770" s="146"/>
    </row>
    <row r="771" spans="1:2" ht="12.75">
      <c r="A771" s="145"/>
      <c r="B771" s="146"/>
    </row>
    <row r="772" spans="1:2" ht="12.75">
      <c r="A772" s="145"/>
      <c r="B772" s="146"/>
    </row>
    <row r="773" spans="1:2" ht="12.75">
      <c r="A773" s="145"/>
      <c r="B773" s="146"/>
    </row>
    <row r="774" spans="1:2" ht="12.75">
      <c r="A774" s="145"/>
      <c r="B774" s="146"/>
    </row>
    <row r="775" spans="1:2" ht="12.75">
      <c r="A775" s="145"/>
      <c r="B775" s="146"/>
    </row>
    <row r="776" spans="1:2" ht="12.75">
      <c r="A776" s="145"/>
      <c r="B776" s="146"/>
    </row>
    <row r="777" spans="1:2" ht="12.75">
      <c r="A777" s="145"/>
      <c r="B777" s="146"/>
    </row>
    <row r="778" spans="1:2" ht="12.75">
      <c r="A778" s="145"/>
      <c r="B778" s="146"/>
    </row>
    <row r="779" spans="1:2" ht="12.75">
      <c r="A779" s="145"/>
      <c r="B779" s="146"/>
    </row>
    <row r="780" spans="1:2" ht="12.75">
      <c r="A780" s="145"/>
      <c r="B780" s="146"/>
    </row>
    <row r="781" spans="1:2" ht="12.75">
      <c r="A781" s="145"/>
      <c r="B781" s="146"/>
    </row>
    <row r="782" spans="1:2" ht="12.75">
      <c r="A782" s="145"/>
      <c r="B782" s="146"/>
    </row>
    <row r="783" spans="1:2" ht="12.75">
      <c r="A783" s="145"/>
      <c r="B783" s="146"/>
    </row>
    <row r="784" spans="1:2" ht="12.75">
      <c r="A784" s="145"/>
      <c r="B784" s="146"/>
    </row>
    <row r="785" spans="1:2" ht="12.75">
      <c r="A785" s="145"/>
      <c r="B785" s="146"/>
    </row>
    <row r="786" spans="1:2" ht="12.75">
      <c r="A786" s="145"/>
      <c r="B786" s="146"/>
    </row>
    <row r="787" spans="1:2" ht="12.75">
      <c r="A787" s="145"/>
      <c r="B787" s="146"/>
    </row>
    <row r="788" spans="1:2" ht="12.75">
      <c r="A788" s="145"/>
      <c r="B788" s="146"/>
    </row>
    <row r="789" spans="1:2" ht="12.75">
      <c r="A789" s="145"/>
      <c r="B789" s="146"/>
    </row>
    <row r="790" spans="1:2" ht="12.75">
      <c r="A790" s="145"/>
      <c r="B790" s="146"/>
    </row>
    <row r="791" spans="1:2" ht="12.75">
      <c r="A791" s="145"/>
      <c r="B791" s="146"/>
    </row>
    <row r="792" spans="1:2" ht="12.75">
      <c r="A792" s="145"/>
      <c r="B792" s="146"/>
    </row>
    <row r="793" spans="1:2" ht="12.75">
      <c r="A793" s="145"/>
      <c r="B793" s="146"/>
    </row>
    <row r="794" spans="1:2" ht="12.75">
      <c r="A794" s="145"/>
      <c r="B794" s="146"/>
    </row>
    <row r="795" spans="1:2" ht="12.75">
      <c r="A795" s="145"/>
      <c r="B795" s="146"/>
    </row>
    <row r="796" spans="1:2" ht="12.75">
      <c r="A796" s="145"/>
      <c r="B796" s="146"/>
    </row>
    <row r="797" spans="1:2" ht="12.75">
      <c r="A797" s="145"/>
      <c r="B797" s="146"/>
    </row>
    <row r="798" spans="1:2" ht="12.75">
      <c r="A798" s="145"/>
      <c r="B798" s="146"/>
    </row>
    <row r="799" spans="1:2" ht="12.75">
      <c r="A799" s="145"/>
      <c r="B799" s="146"/>
    </row>
    <row r="800" spans="1:2" ht="12.75">
      <c r="A800" s="145"/>
      <c r="B800" s="146"/>
    </row>
    <row r="801" spans="1:2" ht="12.75">
      <c r="A801" s="145"/>
      <c r="B801" s="146"/>
    </row>
    <row r="802" spans="1:2" ht="12.75">
      <c r="A802" s="145"/>
      <c r="B802" s="146"/>
    </row>
    <row r="803" spans="1:2" ht="12.75">
      <c r="A803" s="145"/>
      <c r="B803" s="146"/>
    </row>
    <row r="804" spans="1:2" ht="12.75">
      <c r="A804" s="145"/>
      <c r="B804" s="146"/>
    </row>
    <row r="805" spans="1:2" ht="12.75">
      <c r="A805" s="145"/>
      <c r="B805" s="146"/>
    </row>
    <row r="806" spans="1:2" ht="12.75">
      <c r="A806" s="145"/>
      <c r="B806" s="146"/>
    </row>
    <row r="807" spans="1:2" ht="12.75">
      <c r="A807" s="145"/>
      <c r="B807" s="146"/>
    </row>
    <row r="808" spans="1:2" ht="12.75">
      <c r="A808" s="145"/>
      <c r="B808" s="146"/>
    </row>
    <row r="809" spans="1:2" ht="12.75">
      <c r="A809" s="145"/>
      <c r="B809" s="146"/>
    </row>
    <row r="810" spans="1:2" ht="12.75">
      <c r="A810" s="145"/>
      <c r="B810" s="146"/>
    </row>
    <row r="811" spans="1:2" ht="12.75">
      <c r="A811" s="145"/>
      <c r="B811" s="146"/>
    </row>
    <row r="812" spans="1:2" ht="12.75">
      <c r="A812" s="145"/>
      <c r="B812" s="146"/>
    </row>
    <row r="813" spans="1:2" ht="12.75">
      <c r="A813" s="145"/>
      <c r="B813" s="146"/>
    </row>
    <row r="814" spans="1:2" ht="12.75">
      <c r="A814" s="145"/>
      <c r="B814" s="146"/>
    </row>
    <row r="815" spans="1:2" ht="12.75">
      <c r="A815" s="145"/>
      <c r="B815" s="146"/>
    </row>
    <row r="816" spans="1:2" ht="12.75">
      <c r="A816" s="145"/>
      <c r="B816" s="146"/>
    </row>
    <row r="817" spans="1:2" ht="12.75">
      <c r="A817" s="145"/>
      <c r="B817" s="146"/>
    </row>
    <row r="818" spans="1:2" ht="12.75">
      <c r="A818" s="145"/>
      <c r="B818" s="146"/>
    </row>
    <row r="819" spans="1:2" ht="12.75">
      <c r="A819" s="145"/>
      <c r="B819" s="146"/>
    </row>
    <row r="820" spans="1:2" ht="12.75">
      <c r="A820" s="145"/>
      <c r="B820" s="146"/>
    </row>
    <row r="821" spans="1:2" ht="12.75">
      <c r="A821" s="145"/>
      <c r="B821" s="146"/>
    </row>
    <row r="822" spans="1:2" ht="12.75">
      <c r="A822" s="145"/>
      <c r="B822" s="146"/>
    </row>
    <row r="823" spans="1:2" ht="12.75">
      <c r="A823" s="145"/>
      <c r="B823" s="146"/>
    </row>
    <row r="824" spans="1:2" ht="12.75">
      <c r="A824" s="145"/>
      <c r="B824" s="146"/>
    </row>
    <row r="825" spans="1:2" ht="12.75">
      <c r="A825" s="145"/>
      <c r="B825" s="146"/>
    </row>
    <row r="826" spans="1:2" ht="12.75">
      <c r="A826" s="145"/>
      <c r="B826" s="146"/>
    </row>
    <row r="827" spans="1:2" ht="12.75">
      <c r="A827" s="145"/>
      <c r="B827" s="146"/>
    </row>
    <row r="828" spans="1:2" ht="12.75">
      <c r="A828" s="145"/>
      <c r="B828" s="146"/>
    </row>
    <row r="829" spans="1:2" ht="12.75">
      <c r="A829" s="145"/>
      <c r="B829" s="146"/>
    </row>
    <row r="830" spans="1:2" ht="12.75">
      <c r="A830" s="145"/>
      <c r="B830" s="146"/>
    </row>
    <row r="831" spans="1:2" ht="12.75">
      <c r="A831" s="145"/>
      <c r="B831" s="146"/>
    </row>
    <row r="832" spans="1:2" ht="12.75">
      <c r="A832" s="145"/>
      <c r="B832" s="146"/>
    </row>
    <row r="833" spans="1:2" ht="12.75">
      <c r="A833" s="145"/>
      <c r="B833" s="146"/>
    </row>
    <row r="834" spans="1:2" ht="12.75">
      <c r="A834" s="145"/>
      <c r="B834" s="146"/>
    </row>
    <row r="835" spans="1:2" ht="12.75">
      <c r="A835" s="145"/>
      <c r="B835" s="146"/>
    </row>
    <row r="836" spans="1:2" ht="12.75">
      <c r="A836" s="145"/>
      <c r="B836" s="146"/>
    </row>
    <row r="837" spans="1:2" ht="12.75">
      <c r="A837" s="145"/>
      <c r="B837" s="146"/>
    </row>
    <row r="838" spans="1:2" ht="12.75">
      <c r="A838" s="145"/>
      <c r="B838" s="146"/>
    </row>
    <row r="839" spans="1:2" ht="12.75">
      <c r="A839" s="145"/>
      <c r="B839" s="146"/>
    </row>
    <row r="840" spans="1:2" ht="12.75">
      <c r="A840" s="145"/>
      <c r="B840" s="146"/>
    </row>
    <row r="841" spans="1:2" ht="12.75">
      <c r="A841" s="145"/>
      <c r="B841" s="146"/>
    </row>
    <row r="842" spans="1:2" ht="12.75">
      <c r="A842" s="145"/>
      <c r="B842" s="146"/>
    </row>
    <row r="843" spans="1:2" ht="12.75">
      <c r="A843" s="145"/>
      <c r="B843" s="146"/>
    </row>
    <row r="844" spans="1:2" ht="12.75">
      <c r="A844" s="145"/>
      <c r="B844" s="146"/>
    </row>
    <row r="845" spans="1:2" ht="12.75">
      <c r="A845" s="145"/>
      <c r="B845" s="146"/>
    </row>
    <row r="846" spans="1:2" ht="12.75">
      <c r="A846" s="145"/>
      <c r="B846" s="146"/>
    </row>
    <row r="847" spans="1:2" ht="12.75">
      <c r="A847" s="145"/>
      <c r="B847" s="146"/>
    </row>
    <row r="848" spans="1:2" ht="12.75">
      <c r="A848" s="145"/>
      <c r="B848" s="146"/>
    </row>
    <row r="849" spans="1:2" ht="12.75">
      <c r="A849" s="145"/>
      <c r="B849" s="146"/>
    </row>
    <row r="850" spans="1:2" ht="12.75">
      <c r="A850" s="145"/>
      <c r="B850" s="146"/>
    </row>
    <row r="851" spans="1:2" ht="12.75">
      <c r="A851" s="145"/>
      <c r="B851" s="146"/>
    </row>
    <row r="852" spans="1:2" ht="12.75">
      <c r="A852" s="145"/>
      <c r="B852" s="146"/>
    </row>
    <row r="853" spans="1:2" ht="12.75">
      <c r="A853" s="145"/>
      <c r="B853" s="146"/>
    </row>
    <row r="854" spans="1:2" ht="12.75">
      <c r="A854" s="145"/>
      <c r="B854" s="146"/>
    </row>
    <row r="855" spans="1:2" ht="12.75">
      <c r="A855" s="145"/>
      <c r="B855" s="146"/>
    </row>
    <row r="856" spans="1:2" ht="12.75">
      <c r="A856" s="145"/>
      <c r="B856" s="146"/>
    </row>
    <row r="857" spans="1:2" ht="12.75">
      <c r="A857" s="145"/>
      <c r="B857" s="146"/>
    </row>
    <row r="858" spans="1:2" ht="12.75">
      <c r="A858" s="145"/>
      <c r="B858" s="146"/>
    </row>
    <row r="859" spans="1:2" ht="12.75">
      <c r="A859" s="145"/>
      <c r="B859" s="146"/>
    </row>
    <row r="860" spans="1:2" ht="12.75">
      <c r="A860" s="145"/>
      <c r="B860" s="146"/>
    </row>
    <row r="861" spans="1:2" ht="12.75">
      <c r="A861" s="145"/>
      <c r="B861" s="146"/>
    </row>
    <row r="862" spans="1:2" ht="12.75">
      <c r="A862" s="145"/>
      <c r="B862" s="146"/>
    </row>
    <row r="863" spans="1:2" ht="12.75">
      <c r="A863" s="145"/>
      <c r="B863" s="146"/>
    </row>
    <row r="864" spans="1:2" ht="12.75">
      <c r="A864" s="145"/>
      <c r="B864" s="146"/>
    </row>
    <row r="865" spans="1:2" ht="12.75">
      <c r="A865" s="145"/>
      <c r="B865" s="146"/>
    </row>
    <row r="866" spans="1:2" ht="12.75">
      <c r="A866" s="145"/>
      <c r="B866" s="146"/>
    </row>
    <row r="867" spans="1:2" ht="12.75">
      <c r="A867" s="145"/>
      <c r="B867" s="146"/>
    </row>
    <row r="868" spans="1:2" ht="12.75">
      <c r="A868" s="145"/>
      <c r="B868" s="146"/>
    </row>
    <row r="869" spans="1:2" ht="12.75">
      <c r="A869" s="145"/>
      <c r="B869" s="146"/>
    </row>
    <row r="870" spans="1:2" ht="12.75">
      <c r="A870" s="145"/>
      <c r="B870" s="146"/>
    </row>
    <row r="871" spans="1:2" ht="12.75">
      <c r="A871" s="145"/>
      <c r="B871" s="146"/>
    </row>
    <row r="872" spans="1:2" ht="12.75">
      <c r="A872" s="145"/>
      <c r="B872" s="146"/>
    </row>
    <row r="873" spans="1:2" ht="12.75">
      <c r="A873" s="145"/>
      <c r="B873" s="146"/>
    </row>
    <row r="874" spans="1:2" ht="12.75">
      <c r="A874" s="145"/>
      <c r="B874" s="146"/>
    </row>
    <row r="875" spans="1:2" ht="12.75">
      <c r="A875" s="145"/>
      <c r="B875" s="146"/>
    </row>
    <row r="876" spans="1:2" ht="12.75">
      <c r="A876" s="145"/>
      <c r="B876" s="146"/>
    </row>
    <row r="877" spans="1:2" ht="12.75">
      <c r="A877" s="145"/>
      <c r="B877" s="146"/>
    </row>
    <row r="878" spans="1:2" ht="12.75">
      <c r="A878" s="145"/>
      <c r="B878" s="146"/>
    </row>
    <row r="879" spans="1:2" ht="12.75">
      <c r="A879" s="145"/>
      <c r="B879" s="146"/>
    </row>
    <row r="880" spans="1:2" ht="12.75">
      <c r="A880" s="145"/>
      <c r="B880" s="146"/>
    </row>
    <row r="881" spans="1:2" ht="12.75">
      <c r="A881" s="145"/>
      <c r="B881" s="146"/>
    </row>
    <row r="882" spans="1:2" ht="12.75">
      <c r="A882" s="145"/>
      <c r="B882" s="146"/>
    </row>
    <row r="883" spans="1:2" ht="12.75">
      <c r="A883" s="145"/>
      <c r="B883" s="146"/>
    </row>
    <row r="884" spans="1:2" ht="12.75">
      <c r="A884" s="145"/>
      <c r="B884" s="146"/>
    </row>
    <row r="885" spans="1:2" ht="12.75">
      <c r="A885" s="145"/>
      <c r="B885" s="146"/>
    </row>
    <row r="886" spans="1:2" ht="12.75">
      <c r="A886" s="145"/>
      <c r="B886" s="146"/>
    </row>
    <row r="887" spans="1:2" ht="12.75">
      <c r="A887" s="145"/>
      <c r="B887" s="146"/>
    </row>
    <row r="888" spans="1:2" ht="12.75">
      <c r="A888" s="145"/>
      <c r="B888" s="146"/>
    </row>
    <row r="889" spans="1:2" ht="12.75">
      <c r="A889" s="145"/>
      <c r="B889" s="146"/>
    </row>
    <row r="890" spans="1:2" ht="12.75">
      <c r="A890" s="145"/>
      <c r="B890" s="146"/>
    </row>
    <row r="891" spans="1:2" ht="12.75">
      <c r="A891" s="145"/>
      <c r="B891" s="146"/>
    </row>
    <row r="892" spans="1:2" ht="12.75">
      <c r="A892" s="145"/>
      <c r="B892" s="146"/>
    </row>
    <row r="893" spans="1:2" ht="12.75">
      <c r="A893" s="145"/>
      <c r="B893" s="146"/>
    </row>
    <row r="894" spans="1:2" ht="12.75">
      <c r="A894" s="145"/>
      <c r="B894" s="146"/>
    </row>
    <row r="895" spans="1:2" ht="12.75">
      <c r="A895" s="145"/>
      <c r="B895" s="146"/>
    </row>
    <row r="896" spans="1:2" ht="12.75">
      <c r="A896" s="145"/>
      <c r="B896" s="146"/>
    </row>
    <row r="897" spans="1:2" ht="12.75">
      <c r="A897" s="145"/>
      <c r="B897" s="146"/>
    </row>
    <row r="898" spans="1:2" ht="12.75">
      <c r="A898" s="145"/>
      <c r="B898" s="146"/>
    </row>
    <row r="899" spans="1:2" ht="12.75">
      <c r="A899" s="145"/>
      <c r="B899" s="146"/>
    </row>
    <row r="900" spans="1:2" ht="12.75">
      <c r="A900" s="145"/>
      <c r="B900" s="146"/>
    </row>
    <row r="901" spans="1:2" ht="12.75">
      <c r="A901" s="145"/>
      <c r="B901" s="146"/>
    </row>
    <row r="902" spans="1:2" ht="12.75">
      <c r="A902" s="145"/>
      <c r="B902" s="146"/>
    </row>
    <row r="903" spans="1:2" ht="12.75">
      <c r="A903" s="145"/>
      <c r="B903" s="146"/>
    </row>
    <row r="904" spans="1:2" ht="12.75">
      <c r="A904" s="145"/>
      <c r="B904" s="146"/>
    </row>
    <row r="905" spans="1:2" ht="12.75">
      <c r="A905" s="145"/>
      <c r="B905" s="146"/>
    </row>
    <row r="906" spans="1:2" ht="12.75">
      <c r="A906" s="145"/>
      <c r="B906" s="146"/>
    </row>
    <row r="907" spans="1:2" ht="12.75">
      <c r="A907" s="145"/>
      <c r="B907" s="146"/>
    </row>
    <row r="908" spans="1:2" ht="12.75">
      <c r="A908" s="145"/>
      <c r="B908" s="146"/>
    </row>
    <row r="909" spans="1:2" ht="12.75">
      <c r="A909" s="145"/>
      <c r="B909" s="146"/>
    </row>
    <row r="910" spans="1:2" ht="12.75">
      <c r="A910" s="145"/>
      <c r="B910" s="146"/>
    </row>
    <row r="911" spans="1:2" ht="12.75">
      <c r="A911" s="145"/>
      <c r="B911" s="146"/>
    </row>
    <row r="912" spans="1:2" ht="12.75">
      <c r="A912" s="145"/>
      <c r="B912" s="146"/>
    </row>
    <row r="913" spans="1:2" ht="12.75">
      <c r="A913" s="145"/>
      <c r="B913" s="146"/>
    </row>
    <row r="914" spans="1:2" ht="12.75">
      <c r="A914" s="145"/>
      <c r="B914" s="146"/>
    </row>
    <row r="915" spans="1:2" ht="12.75">
      <c r="A915" s="145"/>
      <c r="B915" s="146"/>
    </row>
    <row r="916" spans="1:2" ht="12.75">
      <c r="A916" s="145"/>
      <c r="B916" s="146"/>
    </row>
    <row r="917" spans="1:2" ht="12.75">
      <c r="A917" s="145"/>
      <c r="B917" s="146"/>
    </row>
    <row r="918" spans="1:2" ht="12.75">
      <c r="A918" s="145"/>
      <c r="B918" s="146"/>
    </row>
    <row r="919" spans="1:2" ht="12.75">
      <c r="A919" s="145"/>
      <c r="B919" s="146"/>
    </row>
    <row r="920" spans="1:2" ht="12.75">
      <c r="A920" s="145"/>
      <c r="B920" s="146"/>
    </row>
    <row r="921" spans="1:2" ht="12.75">
      <c r="A921" s="145"/>
      <c r="B921" s="146"/>
    </row>
    <row r="922" spans="1:2" ht="12.75">
      <c r="A922" s="145"/>
      <c r="B922" s="146"/>
    </row>
    <row r="923" spans="1:2" ht="12.75">
      <c r="A923" s="145"/>
      <c r="B923" s="146"/>
    </row>
    <row r="924" spans="1:2" ht="12.75">
      <c r="A924" s="145"/>
      <c r="B924" s="146"/>
    </row>
    <row r="925" spans="1:2" ht="12.75">
      <c r="A925" s="145"/>
      <c r="B925" s="146"/>
    </row>
    <row r="926" spans="1:2" ht="12.75">
      <c r="A926" s="145"/>
      <c r="B926" s="146"/>
    </row>
    <row r="927" spans="1:2" ht="12.75">
      <c r="A927" s="145"/>
      <c r="B927" s="146"/>
    </row>
    <row r="928" spans="1:2" ht="12.75">
      <c r="A928" s="145"/>
      <c r="B928" s="146"/>
    </row>
    <row r="929" spans="1:2" ht="12.75">
      <c r="A929" s="145"/>
      <c r="B929" s="146"/>
    </row>
    <row r="930" spans="1:2" ht="12.75">
      <c r="A930" s="145"/>
      <c r="B930" s="146"/>
    </row>
    <row r="931" spans="1:2" ht="12.75">
      <c r="A931" s="145"/>
      <c r="B931" s="146"/>
    </row>
    <row r="932" spans="1:2" ht="12.75">
      <c r="A932" s="145"/>
      <c r="B932" s="146"/>
    </row>
    <row r="933" spans="1:2" ht="12.75">
      <c r="A933" s="145"/>
      <c r="B933" s="146"/>
    </row>
    <row r="934" spans="1:2" ht="12.75">
      <c r="A934" s="145"/>
      <c r="B934" s="146"/>
    </row>
    <row r="935" spans="1:2" ht="12.75">
      <c r="A935" s="145"/>
      <c r="B935" s="146"/>
    </row>
    <row r="936" spans="1:2" ht="12.75">
      <c r="A936" s="145"/>
      <c r="B936" s="146"/>
    </row>
    <row r="937" spans="1:2" ht="12.75">
      <c r="A937" s="145"/>
      <c r="B937" s="146"/>
    </row>
    <row r="938" spans="1:2" ht="12.75">
      <c r="A938" s="145"/>
      <c r="B938" s="146"/>
    </row>
    <row r="939" spans="1:2" ht="12.75">
      <c r="A939" s="145"/>
      <c r="B939" s="146"/>
    </row>
    <row r="940" spans="1:2" ht="12.75">
      <c r="A940" s="145"/>
      <c r="B940" s="146"/>
    </row>
    <row r="941" spans="1:2" ht="12.75">
      <c r="A941" s="145"/>
      <c r="B941" s="146"/>
    </row>
    <row r="942" spans="1:2" ht="12.75">
      <c r="A942" s="145"/>
      <c r="B942" s="146"/>
    </row>
    <row r="943" spans="1:2" ht="12.75">
      <c r="A943" s="145"/>
      <c r="B943" s="146"/>
    </row>
    <row r="944" spans="1:2" ht="12.75">
      <c r="A944" s="145"/>
      <c r="B944" s="146"/>
    </row>
    <row r="945" spans="1:2" ht="12.75">
      <c r="A945" s="145"/>
      <c r="B945" s="146"/>
    </row>
    <row r="946" spans="1:2" ht="12.75">
      <c r="A946" s="145"/>
      <c r="B946" s="146"/>
    </row>
    <row r="947" spans="1:2" ht="12.75">
      <c r="A947" s="145"/>
      <c r="B947" s="146"/>
    </row>
    <row r="948" spans="1:2" ht="12.75">
      <c r="A948" s="145"/>
      <c r="B948" s="146"/>
    </row>
    <row r="949" spans="1:2" ht="12.75">
      <c r="A949" s="145"/>
      <c r="B949" s="146"/>
    </row>
    <row r="950" spans="1:2" ht="12.75">
      <c r="A950" s="145"/>
      <c r="B950" s="146"/>
    </row>
    <row r="951" spans="1:2" ht="12.75">
      <c r="A951" s="145"/>
      <c r="B951" s="146"/>
    </row>
    <row r="952" spans="1:2" ht="12.75">
      <c r="A952" s="145"/>
      <c r="B952" s="146"/>
    </row>
    <row r="953" spans="1:2" ht="12.75">
      <c r="A953" s="145"/>
      <c r="B953" s="146"/>
    </row>
    <row r="954" spans="1:2" ht="12.75">
      <c r="A954" s="145"/>
      <c r="B954" s="146"/>
    </row>
    <row r="955" spans="1:2" ht="12.75">
      <c r="A955" s="145"/>
      <c r="B955" s="146"/>
    </row>
    <row r="956" spans="1:2" ht="12.75">
      <c r="A956" s="145"/>
      <c r="B956" s="146"/>
    </row>
    <row r="957" spans="1:2" ht="12.75">
      <c r="A957" s="145"/>
      <c r="B957" s="146"/>
    </row>
    <row r="958" spans="1:2" ht="12.75">
      <c r="A958" s="145"/>
      <c r="B958" s="146"/>
    </row>
    <row r="959" spans="1:2" ht="12.75">
      <c r="A959" s="145"/>
      <c r="B959" s="146"/>
    </row>
    <row r="960" spans="1:2" ht="12.75">
      <c r="A960" s="145"/>
      <c r="B960" s="146"/>
    </row>
    <row r="961" spans="1:2" ht="12.75">
      <c r="A961" s="145"/>
      <c r="B961" s="146"/>
    </row>
    <row r="962" spans="1:2" ht="12.75">
      <c r="A962" s="145"/>
      <c r="B962" s="146"/>
    </row>
    <row r="963" spans="1:2" ht="12.75">
      <c r="A963" s="145"/>
      <c r="B963" s="146"/>
    </row>
    <row r="964" spans="1:2" ht="12.75">
      <c r="A964" s="145"/>
      <c r="B964" s="146"/>
    </row>
    <row r="965" spans="1:2" ht="12.75">
      <c r="A965" s="145"/>
      <c r="B965" s="146"/>
    </row>
    <row r="966" spans="1:2" ht="12.75">
      <c r="A966" s="145"/>
      <c r="B966" s="146"/>
    </row>
    <row r="967" spans="1:2" ht="12.75">
      <c r="A967" s="145"/>
      <c r="B967" s="146"/>
    </row>
    <row r="968" spans="1:2" ht="12.75">
      <c r="A968" s="145"/>
      <c r="B968" s="146"/>
    </row>
    <row r="969" spans="1:2" ht="12.75">
      <c r="A969" s="145"/>
      <c r="B969" s="146"/>
    </row>
    <row r="970" spans="1:2" ht="12.75">
      <c r="A970" s="145"/>
      <c r="B970" s="146"/>
    </row>
    <row r="971" spans="1:2" ht="12.75">
      <c r="A971" s="145"/>
      <c r="B971" s="146"/>
    </row>
    <row r="972" spans="1:2" ht="12.75">
      <c r="A972" s="145"/>
      <c r="B972" s="146"/>
    </row>
    <row r="973" spans="1:2" ht="12.75">
      <c r="A973" s="145"/>
      <c r="B973" s="146"/>
    </row>
    <row r="974" spans="1:2" ht="12.75">
      <c r="A974" s="145"/>
      <c r="B974" s="146"/>
    </row>
    <row r="975" spans="1:2" ht="12.75">
      <c r="A975" s="145"/>
      <c r="B975" s="146"/>
    </row>
    <row r="976" spans="1:2" ht="12.75">
      <c r="A976" s="145"/>
      <c r="B976" s="146"/>
    </row>
    <row r="977" spans="1:2" ht="12.75">
      <c r="A977" s="145"/>
      <c r="B977" s="146"/>
    </row>
    <row r="978" spans="1:2" ht="12.75">
      <c r="A978" s="145"/>
      <c r="B978" s="146"/>
    </row>
    <row r="979" spans="1:2" ht="12.75">
      <c r="A979" s="145"/>
      <c r="B979" s="146"/>
    </row>
    <row r="980" spans="1:2" ht="12.75">
      <c r="A980" s="145"/>
      <c r="B980" s="146"/>
    </row>
    <row r="981" spans="1:2" ht="12.75">
      <c r="A981" s="145"/>
      <c r="B981" s="146"/>
    </row>
    <row r="982" spans="1:2" ht="12.75">
      <c r="A982" s="145"/>
      <c r="B982" s="146"/>
    </row>
    <row r="983" spans="1:2" ht="12.75">
      <c r="A983" s="145"/>
      <c r="B983" s="146"/>
    </row>
    <row r="984" spans="1:2" ht="12.75">
      <c r="A984" s="145"/>
      <c r="B984" s="146"/>
    </row>
    <row r="985" spans="1:2" ht="12.75">
      <c r="A985" s="145"/>
      <c r="B985" s="146"/>
    </row>
    <row r="986" spans="1:2" ht="12.75">
      <c r="A986" s="145"/>
      <c r="B986" s="146"/>
    </row>
    <row r="987" spans="1:2" ht="12.75">
      <c r="A987" s="145"/>
      <c r="B987" s="146"/>
    </row>
    <row r="988" spans="1:2" ht="12.75">
      <c r="A988" s="145"/>
      <c r="B988" s="146"/>
    </row>
    <row r="989" spans="1:2" ht="12.75">
      <c r="A989" s="145"/>
      <c r="B989" s="146"/>
    </row>
    <row r="990" spans="1:2" ht="12.75">
      <c r="A990" s="145"/>
      <c r="B990" s="146"/>
    </row>
    <row r="991" spans="1:2" ht="12.75">
      <c r="A991" s="145"/>
      <c r="B991" s="146"/>
    </row>
    <row r="992" spans="1:2" ht="12.75">
      <c r="A992" s="145"/>
      <c r="B992" s="146"/>
    </row>
    <row r="993" spans="1:2" ht="12.75">
      <c r="A993" s="145"/>
      <c r="B993" s="146"/>
    </row>
    <row r="994" spans="1:2" ht="12.75">
      <c r="A994" s="145"/>
      <c r="B994" s="146"/>
    </row>
    <row r="995" spans="1:2" ht="12.75">
      <c r="A995" s="145"/>
      <c r="B995" s="146"/>
    </row>
    <row r="996" spans="1:2" ht="12.75">
      <c r="A996" s="145"/>
      <c r="B996" s="146"/>
    </row>
    <row r="997" spans="1:2" ht="12.75">
      <c r="A997" s="145"/>
      <c r="B997" s="146"/>
    </row>
    <row r="998" spans="1:2" ht="12.75">
      <c r="A998" s="145"/>
      <c r="B998" s="146"/>
    </row>
    <row r="999" spans="1:2" ht="12.75">
      <c r="A999" s="145"/>
      <c r="B999" s="146"/>
    </row>
    <row r="1000" spans="1:2" ht="12.75">
      <c r="A1000" s="145"/>
      <c r="B1000" s="146"/>
    </row>
    <row r="1001" spans="1:2" ht="12.75">
      <c r="A1001" s="145"/>
      <c r="B1001" s="146"/>
    </row>
    <row r="1002" spans="1:2" ht="12.75">
      <c r="A1002" s="145"/>
      <c r="B1002" s="146"/>
    </row>
    <row r="1003" spans="1:2" ht="12.75">
      <c r="A1003" s="145"/>
      <c r="B1003" s="146"/>
    </row>
    <row r="1004" spans="1:2" ht="12.75">
      <c r="A1004" s="145"/>
      <c r="B1004" s="146"/>
    </row>
    <row r="1005" spans="1:2" ht="12.75">
      <c r="A1005" s="145"/>
      <c r="B1005" s="146"/>
    </row>
    <row r="1006" spans="1:2" ht="12.75">
      <c r="A1006" s="145"/>
      <c r="B1006" s="146"/>
    </row>
    <row r="1007" spans="1:2" ht="12.75">
      <c r="A1007" s="145"/>
      <c r="B1007" s="146"/>
    </row>
    <row r="1008" spans="1:2" ht="12.75">
      <c r="A1008" s="145"/>
      <c r="B1008" s="146"/>
    </row>
    <row r="1009" spans="1:2" ht="12.75">
      <c r="A1009" s="145"/>
      <c r="B1009" s="146"/>
    </row>
    <row r="1010" spans="1:2" ht="12.75">
      <c r="A1010" s="145"/>
      <c r="B1010" s="146"/>
    </row>
    <row r="1011" spans="1:2" ht="12.75">
      <c r="A1011" s="145"/>
      <c r="B1011" s="146"/>
    </row>
    <row r="1012" spans="1:2" ht="12.75">
      <c r="A1012" s="145"/>
      <c r="B1012" s="146"/>
    </row>
    <row r="1013" spans="1:2" ht="12.75">
      <c r="A1013" s="145"/>
      <c r="B1013" s="146"/>
    </row>
    <row r="1014" spans="1:2" ht="12.75">
      <c r="A1014" s="145"/>
      <c r="B1014" s="146"/>
    </row>
    <row r="1015" spans="1:2" ht="12.75">
      <c r="A1015" s="145"/>
      <c r="B1015" s="146"/>
    </row>
    <row r="1016" spans="1:2" ht="12.75">
      <c r="A1016" s="145"/>
      <c r="B1016" s="146"/>
    </row>
    <row r="1017" spans="1:2" ht="12.75">
      <c r="A1017" s="145"/>
      <c r="B1017" s="146"/>
    </row>
    <row r="1018" spans="1:2" ht="12.75">
      <c r="A1018" s="145"/>
      <c r="B1018" s="146"/>
    </row>
    <row r="1019" spans="1:2" ht="12.75">
      <c r="A1019" s="145"/>
      <c r="B1019" s="146"/>
    </row>
    <row r="1020" spans="1:2" ht="12.75">
      <c r="A1020" s="145"/>
      <c r="B1020" s="146"/>
    </row>
    <row r="1021" spans="1:2" ht="12.75">
      <c r="A1021" s="145"/>
      <c r="B1021" s="146"/>
    </row>
    <row r="1022" spans="1:2" ht="12.75">
      <c r="A1022" s="145"/>
      <c r="B1022" s="146"/>
    </row>
    <row r="1023" spans="1:2" ht="12.75">
      <c r="A1023" s="145"/>
      <c r="B1023" s="146"/>
    </row>
    <row r="1024" spans="1:2" ht="12.75">
      <c r="A1024" s="145"/>
      <c r="B1024" s="146"/>
    </row>
    <row r="1025" spans="1:2" ht="12.75">
      <c r="A1025" s="145"/>
      <c r="B1025" s="146"/>
    </row>
    <row r="1026" spans="1:2" ht="12.75">
      <c r="A1026" s="145"/>
      <c r="B1026" s="146"/>
    </row>
    <row r="1027" spans="1:2" ht="12.75">
      <c r="A1027" s="145"/>
      <c r="B1027" s="146"/>
    </row>
    <row r="1028" spans="1:2" ht="12.75">
      <c r="A1028" s="145"/>
      <c r="B1028" s="146"/>
    </row>
    <row r="1029" spans="1:2" ht="12.75">
      <c r="A1029" s="145"/>
      <c r="B1029" s="146"/>
    </row>
    <row r="1030" spans="1:2" ht="12.75">
      <c r="A1030" s="145"/>
      <c r="B1030" s="146"/>
    </row>
    <row r="1031" spans="1:2" ht="12.75">
      <c r="A1031" s="145"/>
      <c r="B1031" s="146"/>
    </row>
    <row r="1032" spans="1:2" ht="12.75">
      <c r="A1032" s="145"/>
      <c r="B1032" s="146"/>
    </row>
    <row r="1033" spans="1:2" ht="12.75">
      <c r="A1033" s="145"/>
      <c r="B1033" s="146"/>
    </row>
    <row r="1034" spans="1:2" ht="12.75">
      <c r="A1034" s="145"/>
      <c r="B1034" s="146"/>
    </row>
    <row r="1035" spans="1:2" ht="12.75">
      <c r="A1035" s="145"/>
      <c r="B1035" s="146"/>
    </row>
    <row r="1036" spans="1:2" ht="12.75">
      <c r="A1036" s="145"/>
      <c r="B1036" s="146"/>
    </row>
    <row r="1037" spans="1:2" ht="12.75">
      <c r="A1037" s="145"/>
      <c r="B1037" s="146"/>
    </row>
    <row r="1038" spans="1:2" ht="12.75">
      <c r="A1038" s="145"/>
      <c r="B1038" s="146"/>
    </row>
    <row r="1039" spans="1:2" ht="12.75">
      <c r="A1039" s="145"/>
      <c r="B1039" s="146"/>
    </row>
    <row r="1040" spans="1:2" ht="12.75">
      <c r="A1040" s="145"/>
      <c r="B1040" s="146"/>
    </row>
    <row r="1041" spans="1:2" ht="12.75">
      <c r="A1041" s="145"/>
      <c r="B1041" s="146"/>
    </row>
    <row r="1042" spans="1:2" ht="12.75">
      <c r="A1042" s="145"/>
      <c r="B1042" s="146"/>
    </row>
    <row r="1043" spans="1:2" ht="12.75">
      <c r="A1043" s="145"/>
      <c r="B1043" s="146"/>
    </row>
    <row r="1044" spans="1:2" ht="12.75">
      <c r="A1044" s="145"/>
      <c r="B1044" s="146"/>
    </row>
    <row r="1045" spans="1:2" ht="12.75">
      <c r="A1045" s="145"/>
      <c r="B1045" s="146"/>
    </row>
    <row r="1046" spans="1:2" ht="12.75">
      <c r="A1046" s="145"/>
      <c r="B1046" s="146"/>
    </row>
    <row r="1047" spans="1:2" ht="12.75">
      <c r="A1047" s="145"/>
      <c r="B1047" s="146"/>
    </row>
    <row r="1048" spans="1:2" ht="12.75">
      <c r="A1048" s="145"/>
      <c r="B1048" s="146"/>
    </row>
    <row r="1049" spans="1:2" ht="12.75">
      <c r="A1049" s="145"/>
      <c r="B1049" s="146"/>
    </row>
    <row r="1050" spans="1:2" ht="12.75">
      <c r="A1050" s="145"/>
      <c r="B1050" s="146"/>
    </row>
    <row r="1051" spans="1:2" ht="12.75">
      <c r="A1051" s="145"/>
      <c r="B1051" s="146"/>
    </row>
    <row r="1052" spans="1:2" ht="12.75">
      <c r="A1052" s="145"/>
      <c r="B1052" s="146"/>
    </row>
    <row r="1053" spans="1:2" ht="12.75">
      <c r="A1053" s="145"/>
      <c r="B1053" s="146"/>
    </row>
    <row r="1054" spans="1:2" ht="12.75">
      <c r="A1054" s="145"/>
      <c r="B1054" s="146"/>
    </row>
    <row r="1055" spans="1:2" ht="12.75">
      <c r="A1055" s="145"/>
      <c r="B1055" s="146"/>
    </row>
    <row r="1056" spans="1:2" ht="12.75">
      <c r="A1056" s="145"/>
      <c r="B1056" s="146"/>
    </row>
    <row r="1057" spans="1:2" ht="12.75">
      <c r="A1057" s="145"/>
      <c r="B1057" s="146"/>
    </row>
    <row r="1058" spans="1:2" ht="12.75">
      <c r="A1058" s="145"/>
      <c r="B1058" s="146"/>
    </row>
    <row r="1059" spans="1:2" ht="12.75">
      <c r="A1059" s="145"/>
      <c r="B1059" s="146"/>
    </row>
    <row r="1060" spans="1:2" ht="12.75">
      <c r="A1060" s="145"/>
      <c r="B1060" s="146"/>
    </row>
    <row r="1061" spans="1:2" ht="12.75">
      <c r="A1061" s="145"/>
      <c r="B1061" s="146"/>
    </row>
    <row r="1062" spans="1:2" ht="12.75">
      <c r="A1062" s="145"/>
      <c r="B1062" s="146"/>
    </row>
    <row r="1063" spans="1:2" ht="12.75">
      <c r="A1063" s="145"/>
      <c r="B1063" s="146"/>
    </row>
    <row r="1064" spans="1:2" ht="12.75">
      <c r="A1064" s="145"/>
      <c r="B1064" s="146"/>
    </row>
    <row r="1065" spans="1:2" ht="12.75">
      <c r="A1065" s="145"/>
      <c r="B1065" s="146"/>
    </row>
    <row r="1066" spans="1:2" ht="12.75">
      <c r="A1066" s="145"/>
      <c r="B1066" s="146"/>
    </row>
    <row r="1067" spans="1:2" ht="12.75">
      <c r="A1067" s="145"/>
      <c r="B1067" s="146"/>
    </row>
    <row r="1068" spans="1:2" ht="12.75">
      <c r="A1068" s="145"/>
      <c r="B1068" s="146"/>
    </row>
    <row r="1069" spans="1:2" ht="12.75">
      <c r="A1069" s="145"/>
      <c r="B1069" s="146"/>
    </row>
    <row r="1070" spans="1:2" ht="12.75">
      <c r="A1070" s="145"/>
      <c r="B1070" s="146"/>
    </row>
    <row r="1071" spans="1:2" ht="12.75">
      <c r="A1071" s="145"/>
      <c r="B1071" s="146"/>
    </row>
    <row r="1072" spans="1:2" ht="12.75">
      <c r="A1072" s="145"/>
      <c r="B1072" s="146"/>
    </row>
    <row r="1073" spans="1:2" ht="12.75">
      <c r="A1073" s="145"/>
      <c r="B1073" s="146"/>
    </row>
    <row r="1074" spans="1:2" ht="12.75">
      <c r="A1074" s="145"/>
      <c r="B1074" s="146"/>
    </row>
    <row r="1075" spans="1:2" ht="12.75">
      <c r="A1075" s="145"/>
      <c r="B1075" s="146"/>
    </row>
    <row r="1076" spans="1:2" ht="12.75">
      <c r="A1076" s="145"/>
      <c r="B1076" s="146"/>
    </row>
    <row r="1077" spans="1:2" ht="12.75">
      <c r="A1077" s="145"/>
      <c r="B1077" s="146"/>
    </row>
    <row r="1078" spans="1:2" ht="12.75">
      <c r="A1078" s="145"/>
      <c r="B1078" s="146"/>
    </row>
    <row r="1079" spans="1:2" ht="12.75">
      <c r="A1079" s="145"/>
      <c r="B1079" s="146"/>
    </row>
    <row r="1080" spans="1:2" ht="12.75">
      <c r="A1080" s="145"/>
      <c r="B1080" s="146"/>
    </row>
    <row r="1081" spans="1:2" ht="12.75">
      <c r="A1081" s="145"/>
      <c r="B1081" s="146"/>
    </row>
    <row r="1082" spans="1:2" ht="12.75">
      <c r="A1082" s="145"/>
      <c r="B1082" s="146"/>
    </row>
    <row r="1083" spans="1:2" ht="12.75">
      <c r="A1083" s="145"/>
      <c r="B1083" s="146"/>
    </row>
    <row r="1084" spans="1:2" ht="12.75">
      <c r="A1084" s="145"/>
      <c r="B1084" s="146"/>
    </row>
    <row r="1085" spans="1:2" ht="12.75">
      <c r="A1085" s="145"/>
      <c r="B1085" s="146"/>
    </row>
    <row r="1086" spans="1:2" ht="12.75">
      <c r="A1086" s="145"/>
      <c r="B1086" s="146"/>
    </row>
    <row r="1087" spans="1:2" ht="12.75">
      <c r="A1087" s="145"/>
      <c r="B1087" s="146"/>
    </row>
    <row r="1088" spans="1:2" ht="12.75">
      <c r="A1088" s="145"/>
      <c r="B1088" s="146"/>
    </row>
    <row r="1089" spans="1:2" ht="12.75">
      <c r="A1089" s="145"/>
      <c r="B1089" s="146"/>
    </row>
    <row r="1090" spans="1:2" ht="12.75">
      <c r="A1090" s="145"/>
      <c r="B1090" s="146"/>
    </row>
    <row r="1091" spans="1:2" ht="12.75">
      <c r="A1091" s="145"/>
      <c r="B1091" s="146"/>
    </row>
    <row r="1092" spans="1:2" ht="12.75">
      <c r="A1092" s="145"/>
      <c r="B1092" s="146"/>
    </row>
    <row r="1093" spans="1:2" ht="12.75">
      <c r="A1093" s="145"/>
      <c r="B1093" s="146"/>
    </row>
    <row r="1094" spans="1:2" ht="12.75">
      <c r="A1094" s="145"/>
      <c r="B1094" s="146"/>
    </row>
    <row r="1095" spans="1:2" ht="12.75">
      <c r="A1095" s="145"/>
      <c r="B1095" s="146"/>
    </row>
    <row r="1096" spans="1:2" ht="12.75">
      <c r="A1096" s="145"/>
      <c r="B1096" s="146"/>
    </row>
    <row r="1097" spans="1:2" ht="12.75">
      <c r="A1097" s="145"/>
      <c r="B1097" s="146"/>
    </row>
    <row r="1098" spans="1:2" ht="12.75">
      <c r="A1098" s="145"/>
      <c r="B1098" s="146"/>
    </row>
    <row r="1099" spans="1:2" ht="12.75">
      <c r="A1099" s="145"/>
      <c r="B1099" s="146"/>
    </row>
    <row r="1100" spans="1:2" ht="12.75">
      <c r="A1100" s="145"/>
      <c r="B1100" s="146"/>
    </row>
    <row r="1101" spans="1:2" ht="12.75">
      <c r="A1101" s="145"/>
      <c r="B1101" s="146"/>
    </row>
    <row r="1102" spans="1:2" ht="12.75">
      <c r="A1102" s="145"/>
      <c r="B1102" s="146"/>
    </row>
    <row r="1103" spans="1:2" ht="12.75">
      <c r="A1103" s="145"/>
      <c r="B1103" s="146"/>
    </row>
    <row r="1104" spans="1:2" ht="12.75">
      <c r="A1104" s="145"/>
      <c r="B1104" s="146"/>
    </row>
    <row r="1105" spans="1:2" ht="12.75">
      <c r="A1105" s="145"/>
      <c r="B1105" s="146"/>
    </row>
    <row r="1106" spans="1:2" ht="12.75">
      <c r="A1106" s="145"/>
      <c r="B1106" s="146"/>
    </row>
    <row r="1107" spans="1:2" ht="12.75">
      <c r="A1107" s="145"/>
      <c r="B1107" s="146"/>
    </row>
    <row r="1108" spans="1:2" ht="12.75">
      <c r="A1108" s="145"/>
      <c r="B1108" s="146"/>
    </row>
    <row r="1109" spans="1:2" ht="12.75">
      <c r="A1109" s="145"/>
      <c r="B1109" s="146"/>
    </row>
    <row r="1110" spans="1:2" ht="12.75">
      <c r="A1110" s="145"/>
      <c r="B1110" s="146"/>
    </row>
    <row r="1111" spans="1:2" ht="12.75">
      <c r="A1111" s="145"/>
      <c r="B1111" s="146"/>
    </row>
    <row r="1112" spans="1:2" ht="12.75">
      <c r="A1112" s="145"/>
      <c r="B1112" s="146"/>
    </row>
    <row r="1113" spans="1:2" ht="12.75">
      <c r="A1113" s="145"/>
      <c r="B1113" s="146"/>
    </row>
    <row r="1114" spans="1:2" ht="12.75">
      <c r="A1114" s="145"/>
      <c r="B1114" s="146"/>
    </row>
    <row r="1115" spans="1:2" ht="12.75">
      <c r="A1115" s="145"/>
      <c r="B1115" s="146"/>
    </row>
    <row r="1116" spans="1:2" ht="12.75">
      <c r="A1116" s="145"/>
      <c r="B1116" s="146"/>
    </row>
    <row r="1117" spans="1:2" ht="12.75">
      <c r="A1117" s="145"/>
      <c r="B1117" s="146"/>
    </row>
    <row r="1118" spans="1:2" ht="12.75">
      <c r="A1118" s="145"/>
      <c r="B1118" s="146"/>
    </row>
    <row r="1119" spans="1:2" ht="12.75">
      <c r="A1119" s="145"/>
      <c r="B1119" s="146"/>
    </row>
    <row r="1120" spans="1:2" ht="12.75">
      <c r="A1120" s="145"/>
      <c r="B1120" s="146"/>
    </row>
    <row r="1121" spans="1:2" ht="12.75">
      <c r="A1121" s="145"/>
      <c r="B1121" s="146"/>
    </row>
    <row r="1122" spans="1:2" ht="12.75">
      <c r="A1122" s="145"/>
      <c r="B1122" s="146"/>
    </row>
    <row r="1123" spans="1:2" ht="12.75">
      <c r="A1123" s="145"/>
      <c r="B1123" s="146"/>
    </row>
    <row r="1124" spans="1:2" ht="12.75">
      <c r="A1124" s="145"/>
      <c r="B1124" s="146"/>
    </row>
    <row r="1125" spans="1:2" ht="12.75">
      <c r="A1125" s="145"/>
      <c r="B1125" s="146"/>
    </row>
    <row r="1126" spans="1:2" ht="12.75">
      <c r="A1126" s="145"/>
      <c r="B1126" s="146"/>
    </row>
    <row r="1127" spans="1:2" ht="12.75">
      <c r="A1127" s="145"/>
      <c r="B1127" s="146"/>
    </row>
    <row r="1128" spans="1:2" ht="12.75">
      <c r="A1128" s="145"/>
      <c r="B1128" s="146"/>
    </row>
    <row r="1129" spans="1:2" ht="12.75">
      <c r="A1129" s="145"/>
      <c r="B1129" s="146"/>
    </row>
    <row r="1130" spans="1:2" ht="12.75">
      <c r="A1130" s="145"/>
      <c r="B1130" s="146"/>
    </row>
    <row r="1131" spans="1:2" ht="12.75">
      <c r="A1131" s="145"/>
      <c r="B1131" s="146"/>
    </row>
    <row r="1132" spans="1:2" ht="12.75">
      <c r="A1132" s="145"/>
      <c r="B1132" s="146"/>
    </row>
    <row r="1133" spans="1:2" ht="12.75">
      <c r="A1133" s="145"/>
      <c r="B1133" s="146"/>
    </row>
    <row r="1134" spans="1:2" ht="12.75">
      <c r="A1134" s="145"/>
      <c r="B1134" s="146"/>
    </row>
    <row r="1135" spans="1:2" ht="12.75">
      <c r="A1135" s="145"/>
      <c r="B1135" s="146"/>
    </row>
    <row r="1136" spans="1:2" ht="12.75">
      <c r="A1136" s="145"/>
      <c r="B1136" s="146"/>
    </row>
    <row r="1137" spans="1:2" ht="12.75">
      <c r="A1137" s="145"/>
      <c r="B1137" s="146"/>
    </row>
    <row r="1138" spans="1:2" ht="12.75">
      <c r="A1138" s="145"/>
      <c r="B1138" s="146"/>
    </row>
    <row r="1139" spans="1:2" ht="12.75">
      <c r="A1139" s="145"/>
      <c r="B1139" s="146"/>
    </row>
    <row r="1140" spans="1:2" ht="12.75">
      <c r="A1140" s="145"/>
      <c r="B1140" s="146"/>
    </row>
    <row r="1141" spans="1:2" ht="12.75">
      <c r="A1141" s="145"/>
      <c r="B1141" s="146"/>
    </row>
    <row r="1142" spans="1:2" ht="12.75">
      <c r="A1142" s="145"/>
      <c r="B1142" s="146"/>
    </row>
    <row r="1143" spans="1:2" ht="12.75">
      <c r="A1143" s="145"/>
      <c r="B1143" s="146"/>
    </row>
    <row r="1144" spans="1:2" ht="12.75">
      <c r="A1144" s="145"/>
      <c r="B1144" s="146"/>
    </row>
    <row r="1145" spans="1:2" ht="12.75">
      <c r="A1145" s="145"/>
      <c r="B1145" s="146"/>
    </row>
    <row r="1146" spans="1:2" ht="12.75">
      <c r="A1146" s="145"/>
      <c r="B1146" s="146"/>
    </row>
    <row r="1147" spans="1:2" ht="12.75">
      <c r="A1147" s="145"/>
      <c r="B1147" s="146"/>
    </row>
    <row r="1148" spans="1:2" ht="12.75">
      <c r="A1148" s="145"/>
      <c r="B1148" s="146"/>
    </row>
    <row r="1149" spans="1:2" ht="12.75">
      <c r="A1149" s="145"/>
      <c r="B1149" s="146"/>
    </row>
    <row r="1150" spans="1:2" ht="12.75">
      <c r="A1150" s="145"/>
      <c r="B1150" s="146"/>
    </row>
    <row r="1151" spans="1:2" ht="12.75">
      <c r="A1151" s="145"/>
      <c r="B1151" s="146"/>
    </row>
    <row r="1152" spans="1:2" ht="12.75">
      <c r="A1152" s="145"/>
      <c r="B1152" s="146"/>
    </row>
    <row r="1153" spans="1:2" ht="12.75">
      <c r="A1153" s="145"/>
      <c r="B1153" s="146"/>
    </row>
    <row r="1154" spans="1:2" ht="12.75">
      <c r="A1154" s="145"/>
      <c r="B1154" s="146"/>
    </row>
    <row r="1155" spans="1:2" ht="12.75">
      <c r="A1155" s="145"/>
      <c r="B1155" s="146"/>
    </row>
    <row r="1156" spans="1:2" ht="12.75">
      <c r="A1156" s="145"/>
      <c r="B1156" s="146"/>
    </row>
    <row r="1157" spans="1:2" ht="12.75">
      <c r="A1157" s="145"/>
      <c r="B1157" s="146"/>
    </row>
    <row r="1158" spans="1:2" ht="12.75">
      <c r="A1158" s="145"/>
      <c r="B1158" s="146"/>
    </row>
    <row r="1159" spans="1:2" ht="12.75">
      <c r="A1159" s="145"/>
      <c r="B1159" s="146"/>
    </row>
    <row r="1160" spans="1:2" ht="12.75">
      <c r="A1160" s="145"/>
      <c r="B1160" s="146"/>
    </row>
    <row r="1161" spans="1:2" ht="12.75">
      <c r="A1161" s="145"/>
      <c r="B1161" s="146"/>
    </row>
    <row r="1162" spans="1:2" ht="12.75">
      <c r="A1162" s="145"/>
      <c r="B1162" s="146"/>
    </row>
    <row r="1163" spans="1:2" ht="12.75">
      <c r="A1163" s="145"/>
      <c r="B1163" s="146"/>
    </row>
    <row r="1164" spans="1:2" ht="12.75">
      <c r="A1164" s="145"/>
      <c r="B1164" s="146"/>
    </row>
    <row r="1165" spans="1:2" ht="12.75">
      <c r="A1165" s="145"/>
      <c r="B1165" s="146"/>
    </row>
    <row r="1166" spans="1:2" ht="12.75">
      <c r="A1166" s="145"/>
      <c r="B1166" s="146"/>
    </row>
    <row r="1167" spans="1:2" ht="12.75">
      <c r="A1167" s="145"/>
      <c r="B1167" s="146"/>
    </row>
    <row r="1168" spans="1:2" ht="12.75">
      <c r="A1168" s="145"/>
      <c r="B1168" s="146"/>
    </row>
    <row r="1169" spans="1:2" ht="12.75">
      <c r="A1169" s="145"/>
      <c r="B1169" s="146"/>
    </row>
    <row r="1170" spans="1:2" ht="12.75">
      <c r="A1170" s="145"/>
      <c r="B1170" s="146"/>
    </row>
    <row r="1171" spans="1:2" ht="12.75">
      <c r="A1171" s="145"/>
      <c r="B1171" s="146"/>
    </row>
    <row r="1172" spans="1:2" ht="12.75">
      <c r="A1172" s="145"/>
      <c r="B1172" s="146"/>
    </row>
    <row r="1173" spans="1:2" ht="12.75">
      <c r="A1173" s="145"/>
      <c r="B1173" s="146"/>
    </row>
    <row r="1174" spans="1:2" ht="12.75">
      <c r="A1174" s="145"/>
      <c r="B1174" s="146"/>
    </row>
    <row r="1175" spans="1:2" ht="12.75">
      <c r="A1175" s="145"/>
      <c r="B1175" s="146"/>
    </row>
    <row r="1176" spans="1:2" ht="12.75">
      <c r="A1176" s="145"/>
      <c r="B1176" s="146"/>
    </row>
    <row r="1177" spans="1:2" ht="12.75">
      <c r="A1177" s="145"/>
      <c r="B1177" s="146"/>
    </row>
    <row r="1178" spans="1:2" ht="12.75">
      <c r="A1178" s="145"/>
      <c r="B1178" s="146"/>
    </row>
    <row r="1179" spans="1:2" ht="12.75">
      <c r="A1179" s="145"/>
      <c r="B1179" s="146"/>
    </row>
    <row r="1180" spans="1:2" ht="12.75">
      <c r="A1180" s="145"/>
      <c r="B1180" s="146"/>
    </row>
    <row r="1181" spans="1:2" ht="12.75">
      <c r="A1181" s="145"/>
      <c r="B1181" s="146"/>
    </row>
    <row r="1182" spans="1:2" ht="12.75">
      <c r="A1182" s="145"/>
      <c r="B1182" s="146"/>
    </row>
    <row r="1183" spans="1:2" ht="12.75">
      <c r="A1183" s="145"/>
      <c r="B1183" s="146"/>
    </row>
    <row r="1184" spans="1:2" ht="12.75">
      <c r="A1184" s="145"/>
      <c r="B1184" s="146"/>
    </row>
    <row r="1185" spans="1:2" ht="12.75">
      <c r="A1185" s="145"/>
      <c r="B1185" s="146"/>
    </row>
    <row r="1186" spans="1:2" ht="12.75">
      <c r="A1186" s="145"/>
      <c r="B1186" s="146"/>
    </row>
    <row r="1187" spans="1:2" ht="12.75">
      <c r="A1187" s="145"/>
      <c r="B1187" s="146"/>
    </row>
    <row r="1188" spans="1:2" ht="12.75">
      <c r="A1188" s="145"/>
      <c r="B1188" s="146"/>
    </row>
    <row r="1189" spans="1:2" ht="12.75">
      <c r="A1189" s="145"/>
      <c r="B1189" s="146"/>
    </row>
    <row r="1190" spans="1:2" ht="12.75">
      <c r="A1190" s="145"/>
      <c r="B1190" s="146"/>
    </row>
    <row r="1191" spans="1:2" ht="12.75">
      <c r="A1191" s="145"/>
      <c r="B1191" s="146"/>
    </row>
    <row r="1192" spans="1:2" ht="12.75">
      <c r="A1192" s="145"/>
      <c r="B1192" s="146"/>
    </row>
    <row r="1193" spans="1:2" ht="12.75">
      <c r="A1193" s="145"/>
      <c r="B1193" s="146"/>
    </row>
    <row r="1194" spans="1:2" ht="12.75">
      <c r="A1194" s="145"/>
      <c r="B1194" s="146"/>
    </row>
    <row r="1195" spans="1:2" ht="12.75">
      <c r="A1195" s="145"/>
      <c r="B1195" s="146"/>
    </row>
    <row r="1196" spans="1:2" ht="12.75">
      <c r="A1196" s="145"/>
      <c r="B1196" s="146"/>
    </row>
    <row r="1197" spans="1:2" ht="12.75">
      <c r="A1197" s="145"/>
      <c r="B1197" s="146"/>
    </row>
    <row r="1198" spans="1:2" ht="12.75">
      <c r="A1198" s="145"/>
      <c r="B1198" s="146"/>
    </row>
    <row r="1199" spans="1:2" ht="12.75">
      <c r="A1199" s="145"/>
      <c r="B1199" s="146"/>
    </row>
    <row r="1200" spans="1:2" ht="12.75">
      <c r="A1200" s="145"/>
      <c r="B1200" s="146"/>
    </row>
    <row r="1201" spans="1:2" ht="12.75">
      <c r="A1201" s="145"/>
      <c r="B1201" s="146"/>
    </row>
    <row r="1202" spans="1:2" ht="12.75">
      <c r="A1202" s="145"/>
      <c r="B1202" s="146"/>
    </row>
    <row r="1203" spans="1:2" ht="12.75">
      <c r="A1203" s="145"/>
      <c r="B1203" s="146"/>
    </row>
    <row r="1204" spans="1:2" ht="12.75">
      <c r="A1204" s="145"/>
      <c r="B1204" s="146"/>
    </row>
    <row r="1205" spans="1:2" ht="12.75">
      <c r="A1205" s="145"/>
      <c r="B1205" s="146"/>
    </row>
    <row r="1206" spans="1:2" ht="12.75">
      <c r="A1206" s="145"/>
      <c r="B1206" s="146"/>
    </row>
    <row r="1207" spans="1:2" ht="12.75">
      <c r="A1207" s="145"/>
      <c r="B1207" s="146"/>
    </row>
    <row r="1208" spans="1:2" ht="12.75">
      <c r="A1208" s="145"/>
      <c r="B1208" s="146"/>
    </row>
    <row r="1209" spans="1:2" ht="12.75">
      <c r="A1209" s="145"/>
      <c r="B1209" s="146"/>
    </row>
    <row r="1210" spans="1:2" ht="12.75">
      <c r="A1210" s="145"/>
      <c r="B1210" s="146"/>
    </row>
    <row r="1211" spans="1:2" ht="12.75">
      <c r="A1211" s="145"/>
      <c r="B1211" s="146"/>
    </row>
    <row r="1212" spans="1:2" ht="12.75">
      <c r="A1212" s="145"/>
      <c r="B1212" s="146"/>
    </row>
    <row r="1213" spans="1:2" ht="12.75">
      <c r="A1213" s="145"/>
      <c r="B1213" s="146"/>
    </row>
    <row r="1214" spans="1:2" ht="12.75">
      <c r="A1214" s="145"/>
      <c r="B1214" s="146"/>
    </row>
    <row r="1215" spans="1:2" ht="12.75">
      <c r="A1215" s="145"/>
      <c r="B1215" s="146"/>
    </row>
    <row r="1216" spans="1:2" ht="12.75">
      <c r="A1216" s="145"/>
      <c r="B1216" s="146"/>
    </row>
    <row r="1217" spans="1:2" ht="12.75">
      <c r="A1217" s="145"/>
      <c r="B1217" s="146"/>
    </row>
    <row r="1218" spans="1:2" ht="12.75">
      <c r="A1218" s="145"/>
      <c r="B1218" s="146"/>
    </row>
    <row r="1219" spans="1:2" ht="12.75">
      <c r="A1219" s="145"/>
      <c r="B1219" s="146"/>
    </row>
    <row r="1220" spans="1:2" ht="12.75">
      <c r="A1220" s="145"/>
      <c r="B1220" s="146"/>
    </row>
    <row r="1221" spans="1:2" ht="12.75">
      <c r="A1221" s="145"/>
      <c r="B1221" s="146"/>
    </row>
    <row r="1222" spans="1:2" ht="12.75">
      <c r="A1222" s="145"/>
      <c r="B1222" s="146"/>
    </row>
    <row r="1223" spans="1:2" ht="12.75">
      <c r="A1223" s="145"/>
      <c r="B1223" s="146"/>
    </row>
    <row r="1224" spans="1:2" ht="12.75">
      <c r="A1224" s="145"/>
      <c r="B1224" s="146"/>
    </row>
    <row r="1225" spans="1:2" ht="12.75">
      <c r="A1225" s="145"/>
      <c r="B1225" s="146"/>
    </row>
    <row r="1226" spans="1:2" ht="12.75">
      <c r="A1226" s="145"/>
      <c r="B1226" s="146"/>
    </row>
    <row r="1227" spans="1:2" ht="12.75">
      <c r="A1227" s="145"/>
      <c r="B1227" s="146"/>
    </row>
    <row r="1228" spans="1:2" ht="12.75">
      <c r="A1228" s="145"/>
      <c r="B1228" s="146"/>
    </row>
    <row r="1229" spans="1:2" ht="12.75">
      <c r="A1229" s="145"/>
      <c r="B1229" s="146"/>
    </row>
    <row r="1230" spans="1:2" ht="12.75">
      <c r="A1230" s="145"/>
      <c r="B1230" s="146"/>
    </row>
    <row r="1231" spans="1:2" ht="12.75">
      <c r="A1231" s="145"/>
      <c r="B1231" s="146"/>
    </row>
    <row r="1232" spans="1:2" ht="12.75">
      <c r="A1232" s="145"/>
      <c r="B1232" s="146"/>
    </row>
    <row r="1233" spans="1:2" ht="12.75">
      <c r="A1233" s="145"/>
      <c r="B1233" s="146"/>
    </row>
    <row r="1234" spans="1:2" ht="12.75">
      <c r="A1234" s="145"/>
      <c r="B1234" s="146"/>
    </row>
    <row r="1235" spans="1:2" ht="12.75">
      <c r="A1235" s="145"/>
      <c r="B1235" s="146"/>
    </row>
    <row r="1236" spans="1:2" ht="12.75">
      <c r="A1236" s="145"/>
      <c r="B1236" s="146"/>
    </row>
    <row r="1237" spans="1:2" ht="12.75">
      <c r="A1237" s="145"/>
      <c r="B1237" s="146"/>
    </row>
    <row r="1238" spans="1:2" ht="12.75">
      <c r="A1238" s="145"/>
      <c r="B1238" s="146"/>
    </row>
    <row r="1239" spans="1:2" ht="12.75">
      <c r="A1239" s="145"/>
      <c r="B1239" s="146"/>
    </row>
    <row r="1240" spans="1:2" ht="12.75">
      <c r="A1240" s="145"/>
      <c r="B1240" s="146"/>
    </row>
    <row r="1241" spans="1:2" ht="12.75">
      <c r="A1241" s="145"/>
      <c r="B1241" s="146"/>
    </row>
    <row r="1242" spans="1:2" ht="12.75">
      <c r="A1242" s="145"/>
      <c r="B1242" s="146"/>
    </row>
    <row r="1243" spans="1:2" ht="12.75">
      <c r="A1243" s="145"/>
      <c r="B1243" s="146"/>
    </row>
    <row r="1244" spans="1:2" ht="12.75">
      <c r="A1244" s="145"/>
      <c r="B1244" s="146"/>
    </row>
    <row r="1245" spans="1:2" ht="12.75">
      <c r="A1245" s="145"/>
      <c r="B1245" s="146"/>
    </row>
    <row r="1246" spans="1:2" ht="12.75">
      <c r="A1246" s="145"/>
      <c r="B1246" s="146"/>
    </row>
    <row r="1247" spans="1:2" ht="12.75">
      <c r="A1247" s="145"/>
      <c r="B1247" s="146"/>
    </row>
    <row r="1248" spans="1:2" ht="12.75">
      <c r="A1248" s="145"/>
      <c r="B1248" s="146"/>
    </row>
    <row r="1249" spans="1:2" ht="12.75">
      <c r="A1249" s="145"/>
      <c r="B1249" s="146"/>
    </row>
    <row r="1250" spans="1:2" ht="12.75">
      <c r="A1250" s="145"/>
      <c r="B1250" s="146"/>
    </row>
    <row r="1251" spans="1:2" ht="12.75">
      <c r="A1251" s="145"/>
      <c r="B1251" s="146"/>
    </row>
    <row r="1252" spans="1:2" ht="12.75">
      <c r="A1252" s="145"/>
      <c r="B1252" s="146"/>
    </row>
    <row r="1253" spans="1:2" ht="12.75">
      <c r="A1253" s="145"/>
      <c r="B1253" s="146"/>
    </row>
    <row r="1254" spans="1:2" ht="12.75">
      <c r="A1254" s="145"/>
      <c r="B1254" s="146"/>
    </row>
    <row r="1255" spans="1:2" ht="12.75">
      <c r="A1255" s="145"/>
      <c r="B1255" s="146"/>
    </row>
    <row r="1256" spans="1:2" ht="12.75">
      <c r="A1256" s="145"/>
      <c r="B1256" s="146"/>
    </row>
    <row r="1257" spans="1:2" ht="12.75">
      <c r="A1257" s="145"/>
      <c r="B1257" s="146"/>
    </row>
    <row r="1258" spans="1:2" ht="12.75">
      <c r="A1258" s="145"/>
      <c r="B1258" s="146"/>
    </row>
    <row r="1259" spans="1:2" ht="12.75">
      <c r="A1259" s="145"/>
      <c r="B1259" s="146"/>
    </row>
    <row r="1260" spans="1:2" ht="12.75">
      <c r="A1260" s="145"/>
      <c r="B1260" s="146"/>
    </row>
    <row r="1261" spans="1:2" ht="12.75">
      <c r="A1261" s="145"/>
      <c r="B1261" s="146"/>
    </row>
    <row r="1262" spans="1:2" ht="12.75">
      <c r="A1262" s="145"/>
      <c r="B1262" s="146"/>
    </row>
    <row r="1263" spans="1:2" ht="12.75">
      <c r="A1263" s="145"/>
      <c r="B1263" s="146"/>
    </row>
    <row r="1264" spans="1:2" ht="12.75">
      <c r="A1264" s="145"/>
      <c r="B1264" s="146"/>
    </row>
    <row r="1265" spans="1:2" ht="12.75">
      <c r="A1265" s="145"/>
      <c r="B1265" s="146"/>
    </row>
    <row r="1266" spans="1:2" ht="12.75">
      <c r="A1266" s="145"/>
      <c r="B1266" s="146"/>
    </row>
    <row r="1267" spans="1:2" ht="12.75">
      <c r="A1267" s="145"/>
      <c r="B1267" s="146"/>
    </row>
    <row r="1268" spans="1:2" ht="12.75">
      <c r="A1268" s="145"/>
      <c r="B1268" s="146"/>
    </row>
    <row r="1269" spans="1:2" ht="12.75">
      <c r="A1269" s="145"/>
      <c r="B1269" s="146"/>
    </row>
    <row r="1270" spans="1:2" ht="12.75">
      <c r="A1270" s="145"/>
      <c r="B1270" s="146"/>
    </row>
    <row r="1271" spans="1:2" ht="12.75">
      <c r="A1271" s="145"/>
      <c r="B1271" s="146"/>
    </row>
    <row r="1272" spans="1:2" ht="12.75">
      <c r="A1272" s="145"/>
      <c r="B1272" s="146"/>
    </row>
    <row r="1273" spans="1:2" ht="12.75">
      <c r="A1273" s="145"/>
      <c r="B1273" s="146"/>
    </row>
    <row r="1274" spans="1:2" ht="12.75">
      <c r="A1274" s="145"/>
      <c r="B1274" s="146"/>
    </row>
    <row r="1275" spans="1:2" ht="12.75">
      <c r="A1275" s="145"/>
      <c r="B1275" s="146"/>
    </row>
    <row r="1276" spans="1:2" ht="12.75">
      <c r="A1276" s="145"/>
      <c r="B1276" s="146"/>
    </row>
    <row r="1277" spans="1:2" ht="12.75">
      <c r="A1277" s="145"/>
      <c r="B1277" s="146"/>
    </row>
    <row r="1278" spans="1:2" ht="12.75">
      <c r="A1278" s="145"/>
      <c r="B1278" s="146"/>
    </row>
    <row r="1279" spans="1:2" ht="12.75">
      <c r="A1279" s="145"/>
      <c r="B1279" s="146"/>
    </row>
    <row r="1280" spans="1:2" ht="12.75">
      <c r="A1280" s="145"/>
      <c r="B1280" s="146"/>
    </row>
    <row r="1281" spans="1:2" ht="12.75">
      <c r="A1281" s="145"/>
      <c r="B1281" s="146"/>
    </row>
    <row r="1282" spans="1:2" ht="12.75">
      <c r="A1282" s="145"/>
      <c r="B1282" s="146"/>
    </row>
    <row r="1283" spans="1:2" ht="12.75">
      <c r="A1283" s="145"/>
      <c r="B1283" s="146"/>
    </row>
    <row r="1284" spans="1:2" ht="12.75">
      <c r="A1284" s="145"/>
      <c r="B1284" s="146"/>
    </row>
    <row r="1285" spans="1:2" ht="12.75">
      <c r="A1285" s="145"/>
      <c r="B1285" s="146"/>
    </row>
    <row r="1286" spans="1:2" ht="12.75">
      <c r="A1286" s="145"/>
      <c r="B1286" s="146"/>
    </row>
    <row r="1287" spans="1:2" ht="12.75">
      <c r="A1287" s="145"/>
      <c r="B1287" s="146"/>
    </row>
    <row r="1288" spans="1:2" ht="12.75">
      <c r="A1288" s="145"/>
      <c r="B1288" s="146"/>
    </row>
    <row r="1289" spans="1:2" ht="12.75">
      <c r="A1289" s="145"/>
      <c r="B1289" s="146"/>
    </row>
    <row r="1290" spans="1:2" ht="12.75">
      <c r="A1290" s="145"/>
      <c r="B1290" s="146"/>
    </row>
    <row r="1291" spans="1:2" ht="12.75">
      <c r="A1291" s="145"/>
      <c r="B1291" s="146"/>
    </row>
    <row r="1292" spans="1:2" ht="12.75">
      <c r="A1292" s="145"/>
      <c r="B1292" s="146"/>
    </row>
    <row r="1293" spans="1:2" ht="12.75">
      <c r="A1293" s="145"/>
      <c r="B1293" s="146"/>
    </row>
    <row r="1294" spans="1:2" ht="12.75">
      <c r="A1294" s="145"/>
      <c r="B1294" s="146"/>
    </row>
    <row r="1295" spans="1:2" ht="12.75">
      <c r="A1295" s="145"/>
      <c r="B1295" s="146"/>
    </row>
    <row r="1296" spans="1:2" ht="12.75">
      <c r="A1296" s="145"/>
      <c r="B1296" s="146"/>
    </row>
    <row r="1297" spans="1:2" ht="12.75">
      <c r="A1297" s="145"/>
      <c r="B1297" s="146"/>
    </row>
    <row r="1298" spans="1:2" ht="12.75">
      <c r="A1298" s="145"/>
      <c r="B1298" s="146"/>
    </row>
    <row r="1299" spans="1:2" ht="12.75">
      <c r="A1299" s="145"/>
      <c r="B1299" s="146"/>
    </row>
    <row r="1300" spans="1:2" ht="12.75">
      <c r="A1300" s="145"/>
      <c r="B1300" s="146"/>
    </row>
    <row r="1301" spans="1:2" ht="12.75">
      <c r="A1301" s="145"/>
      <c r="B1301" s="146"/>
    </row>
    <row r="1302" spans="1:2" ht="12.75">
      <c r="A1302" s="145"/>
      <c r="B1302" s="146"/>
    </row>
    <row r="1303" spans="1:2" ht="12.75">
      <c r="A1303" s="145"/>
      <c r="B1303" s="146"/>
    </row>
    <row r="1304" spans="1:2" ht="12.75">
      <c r="A1304" s="145"/>
      <c r="B1304" s="146"/>
    </row>
    <row r="1305" spans="1:2" ht="12.75">
      <c r="A1305" s="145"/>
      <c r="B1305" s="146"/>
    </row>
    <row r="1306" spans="1:2" ht="12.75">
      <c r="A1306" s="145"/>
      <c r="B1306" s="146"/>
    </row>
    <row r="1307" spans="1:2" ht="12.75">
      <c r="A1307" s="145"/>
      <c r="B1307" s="146"/>
    </row>
    <row r="1308" spans="1:2" ht="12.75">
      <c r="A1308" s="145"/>
      <c r="B1308" s="146"/>
    </row>
    <row r="1309" spans="1:2" ht="12.75">
      <c r="A1309" s="145"/>
      <c r="B1309" s="146"/>
    </row>
    <row r="1310" spans="1:2" ht="12.75">
      <c r="A1310" s="145"/>
      <c r="B1310" s="146"/>
    </row>
    <row r="1311" spans="1:2" ht="12.75">
      <c r="A1311" s="145"/>
      <c r="B1311" s="146"/>
    </row>
    <row r="1312" spans="1:2" ht="12.75">
      <c r="A1312" s="145"/>
      <c r="B1312" s="146"/>
    </row>
    <row r="1313" spans="1:2" ht="12.75">
      <c r="A1313" s="145"/>
      <c r="B1313" s="146"/>
    </row>
    <row r="1314" spans="1:2" ht="12.75">
      <c r="A1314" s="145"/>
      <c r="B1314" s="146"/>
    </row>
    <row r="1315" spans="1:2" ht="12.75">
      <c r="A1315" s="145"/>
      <c r="B1315" s="146"/>
    </row>
    <row r="1316" spans="1:2" ht="12.75">
      <c r="A1316" s="145"/>
      <c r="B1316" s="146"/>
    </row>
    <row r="1317" spans="1:2" ht="12.75">
      <c r="A1317" s="145"/>
      <c r="B1317" s="146"/>
    </row>
    <row r="1318" spans="1:2" ht="12.75">
      <c r="A1318" s="145"/>
      <c r="B1318" s="146"/>
    </row>
    <row r="1319" spans="1:2" ht="12.75">
      <c r="A1319" s="145"/>
      <c r="B1319" s="146"/>
    </row>
    <row r="1320" spans="1:2" ht="12.75">
      <c r="A1320" s="145"/>
      <c r="B1320" s="146"/>
    </row>
    <row r="1321" spans="1:2" ht="12.75">
      <c r="A1321" s="145"/>
      <c r="B1321" s="146"/>
    </row>
    <row r="1322" spans="1:2" ht="12.75">
      <c r="A1322" s="145"/>
      <c r="B1322" s="146"/>
    </row>
    <row r="1323" spans="1:2" ht="12.75">
      <c r="A1323" s="145"/>
      <c r="B1323" s="146"/>
    </row>
    <row r="1324" spans="1:2" ht="12.75">
      <c r="A1324" s="145"/>
      <c r="B1324" s="146"/>
    </row>
    <row r="1325" spans="1:2" ht="12.75">
      <c r="A1325" s="145"/>
      <c r="B1325" s="146"/>
    </row>
    <row r="1326" spans="1:2" ht="12.75">
      <c r="A1326" s="145"/>
      <c r="B1326" s="146"/>
    </row>
    <row r="1327" spans="1:2" ht="12.75">
      <c r="A1327" s="145"/>
      <c r="B1327" s="146"/>
    </row>
    <row r="1328" spans="1:2" ht="12.75">
      <c r="A1328" s="145"/>
      <c r="B1328" s="146"/>
    </row>
    <row r="1329" spans="1:2" ht="12.75">
      <c r="A1329" s="145"/>
      <c r="B1329" s="146"/>
    </row>
    <row r="1330" spans="1:2" ht="12.75">
      <c r="A1330" s="145"/>
      <c r="B1330" s="146"/>
    </row>
    <row r="1331" spans="1:2" ht="12.75">
      <c r="A1331" s="145"/>
      <c r="B1331" s="146"/>
    </row>
    <row r="1332" spans="1:2" ht="12.75">
      <c r="A1332" s="145"/>
      <c r="B1332" s="146"/>
    </row>
    <row r="1333" spans="1:2" ht="12.75">
      <c r="A1333" s="145"/>
      <c r="B1333" s="146"/>
    </row>
    <row r="1334" spans="1:2" ht="12.75">
      <c r="A1334" s="145"/>
      <c r="B1334" s="146"/>
    </row>
    <row r="1335" spans="1:2" ht="12.75">
      <c r="A1335" s="145"/>
      <c r="B1335" s="146"/>
    </row>
    <row r="1336" spans="1:2" ht="12.75">
      <c r="A1336" s="145"/>
      <c r="B1336" s="146"/>
    </row>
    <row r="1337" spans="1:2" ht="12.75">
      <c r="A1337" s="145"/>
      <c r="B1337" s="146"/>
    </row>
    <row r="1338" spans="1:2" ht="12.75">
      <c r="A1338" s="145"/>
      <c r="B1338" s="146"/>
    </row>
    <row r="1339" spans="1:2" ht="12.75">
      <c r="A1339" s="145"/>
      <c r="B1339" s="146"/>
    </row>
    <row r="1340" spans="1:2" ht="12.75">
      <c r="A1340" s="145"/>
      <c r="B1340" s="146"/>
    </row>
    <row r="1341" spans="1:2" ht="12.75">
      <c r="A1341" s="145"/>
      <c r="B1341" s="146"/>
    </row>
    <row r="1342" spans="1:2" ht="12.75">
      <c r="A1342" s="145"/>
      <c r="B1342" s="146"/>
    </row>
    <row r="1343" spans="1:2" ht="12.75">
      <c r="A1343" s="145"/>
      <c r="B1343" s="146"/>
    </row>
    <row r="1344" spans="1:2" ht="12.75">
      <c r="A1344" s="145"/>
      <c r="B1344" s="146"/>
    </row>
    <row r="1345" spans="1:2" ht="12.75">
      <c r="A1345" s="145"/>
      <c r="B1345" s="146"/>
    </row>
    <row r="1346" spans="1:2" ht="12.75">
      <c r="A1346" s="145"/>
      <c r="B1346" s="146"/>
    </row>
    <row r="1347" spans="1:2" ht="12.75">
      <c r="A1347" s="145"/>
      <c r="B1347" s="146"/>
    </row>
    <row r="1348" spans="1:2" ht="12.75">
      <c r="A1348" s="145"/>
      <c r="B1348" s="146"/>
    </row>
    <row r="1349" spans="1:2" ht="12.75">
      <c r="A1349" s="145"/>
      <c r="B1349" s="146"/>
    </row>
    <row r="1350" spans="1:2" ht="12.75">
      <c r="A1350" s="145"/>
      <c r="B1350" s="146"/>
    </row>
    <row r="1351" spans="1:2" ht="12.75">
      <c r="A1351" s="145"/>
      <c r="B1351" s="146"/>
    </row>
    <row r="1352" spans="1:2" ht="12.75">
      <c r="A1352" s="145"/>
      <c r="B1352" s="146"/>
    </row>
    <row r="1353" spans="1:2" ht="12.75">
      <c r="A1353" s="145"/>
      <c r="B1353" s="146"/>
    </row>
    <row r="1354" spans="1:2" ht="12.75">
      <c r="A1354" s="145"/>
      <c r="B1354" s="146"/>
    </row>
    <row r="1355" spans="1:2" ht="12.75">
      <c r="A1355" s="145"/>
      <c r="B1355" s="146"/>
    </row>
    <row r="1356" spans="1:2" ht="12.75">
      <c r="A1356" s="145"/>
      <c r="B1356" s="146"/>
    </row>
    <row r="1357" spans="1:2" ht="12.75">
      <c r="A1357" s="145"/>
      <c r="B1357" s="146"/>
    </row>
    <row r="1358" spans="1:2" ht="12.75">
      <c r="A1358" s="145"/>
      <c r="B1358" s="146"/>
    </row>
    <row r="1359" spans="1:2" ht="12.75">
      <c r="A1359" s="145"/>
      <c r="B1359" s="146"/>
    </row>
    <row r="1360" spans="1:2" ht="12.75">
      <c r="A1360" s="145"/>
      <c r="B1360" s="146"/>
    </row>
    <row r="1361" spans="1:2" ht="12.75">
      <c r="A1361" s="145"/>
      <c r="B1361" s="146"/>
    </row>
    <row r="1362" spans="1:2" ht="12.75">
      <c r="A1362" s="145"/>
      <c r="B1362" s="146"/>
    </row>
    <row r="1363" spans="1:2" ht="12.75">
      <c r="A1363" s="145"/>
      <c r="B1363" s="146"/>
    </row>
    <row r="1364" spans="1:2" ht="12.75">
      <c r="A1364" s="145"/>
      <c r="B1364" s="146"/>
    </row>
    <row r="1365" spans="1:2" ht="12.75">
      <c r="A1365" s="145"/>
      <c r="B1365" s="146"/>
    </row>
    <row r="1366" spans="1:2" ht="12.75">
      <c r="A1366" s="145"/>
      <c r="B1366" s="146"/>
    </row>
    <row r="1367" spans="1:2" ht="12.75">
      <c r="A1367" s="145"/>
      <c r="B1367" s="146"/>
    </row>
    <row r="1368" spans="1:2" ht="12.75">
      <c r="A1368" s="145"/>
      <c r="B1368" s="146"/>
    </row>
    <row r="1369" spans="1:2" ht="12.75">
      <c r="A1369" s="145"/>
      <c r="B1369" s="146"/>
    </row>
    <row r="1370" spans="1:2" ht="12.75">
      <c r="A1370" s="145"/>
      <c r="B1370" s="146"/>
    </row>
    <row r="1371" spans="1:2" ht="12.75">
      <c r="A1371" s="145"/>
      <c r="B1371" s="146"/>
    </row>
    <row r="1372" spans="1:2" ht="12.75">
      <c r="A1372" s="145"/>
      <c r="B1372" s="146"/>
    </row>
    <row r="1373" spans="1:2" ht="12.75">
      <c r="A1373" s="145"/>
      <c r="B1373" s="146"/>
    </row>
    <row r="1374" spans="1:2" ht="12.75">
      <c r="A1374" s="145"/>
      <c r="B1374" s="146"/>
    </row>
    <row r="1375" spans="1:2" ht="12.75">
      <c r="A1375" s="145"/>
      <c r="B1375" s="146"/>
    </row>
    <row r="1376" spans="1:2" ht="12.75">
      <c r="A1376" s="145"/>
      <c r="B1376" s="146"/>
    </row>
    <row r="1377" spans="1:2" ht="12.75">
      <c r="A1377" s="145"/>
      <c r="B1377" s="146"/>
    </row>
    <row r="1378" spans="1:2" ht="12.75">
      <c r="A1378" s="145"/>
      <c r="B1378" s="146"/>
    </row>
    <row r="1379" spans="1:2" ht="12.75">
      <c r="A1379" s="145"/>
      <c r="B1379" s="146"/>
    </row>
    <row r="1380" spans="1:2" ht="12.75">
      <c r="A1380" s="145"/>
      <c r="B1380" s="146"/>
    </row>
    <row r="1381" spans="1:2" ht="12.75">
      <c r="A1381" s="145"/>
      <c r="B1381" s="146"/>
    </row>
    <row r="1382" spans="1:2" ht="12.75">
      <c r="A1382" s="145"/>
      <c r="B1382" s="146"/>
    </row>
    <row r="1383" spans="1:2" ht="12.75">
      <c r="A1383" s="145"/>
      <c r="B1383" s="146"/>
    </row>
    <row r="1384" spans="1:2" ht="12.75">
      <c r="A1384" s="145"/>
      <c r="B1384" s="146"/>
    </row>
    <row r="1385" spans="1:2" ht="12.75">
      <c r="A1385" s="145"/>
      <c r="B1385" s="146"/>
    </row>
    <row r="1386" spans="1:2" ht="12.75">
      <c r="A1386" s="145"/>
      <c r="B1386" s="146"/>
    </row>
    <row r="1387" spans="1:2" ht="12.75">
      <c r="A1387" s="145"/>
      <c r="B1387" s="146"/>
    </row>
    <row r="1388" spans="1:2" ht="12.75">
      <c r="A1388" s="145"/>
      <c r="B1388" s="146"/>
    </row>
    <row r="1389" spans="1:2" ht="12.75">
      <c r="A1389" s="145"/>
      <c r="B1389" s="146"/>
    </row>
    <row r="1390" spans="1:2" ht="12.75">
      <c r="A1390" s="145"/>
      <c r="B1390" s="146"/>
    </row>
    <row r="1391" spans="1:2" ht="12.75">
      <c r="A1391" s="145"/>
      <c r="B1391" s="146"/>
    </row>
    <row r="1392" spans="1:2" ht="12.75">
      <c r="A1392" s="145"/>
      <c r="B1392" s="146"/>
    </row>
    <row r="1393" spans="1:2" ht="12.75">
      <c r="A1393" s="145"/>
      <c r="B1393" s="146"/>
    </row>
    <row r="1394" spans="1:2" ht="12.75">
      <c r="A1394" s="145"/>
      <c r="B1394" s="146"/>
    </row>
    <row r="1395" spans="1:2" ht="12.75">
      <c r="A1395" s="145"/>
      <c r="B1395" s="146"/>
    </row>
    <row r="1396" spans="1:2" ht="12.75">
      <c r="A1396" s="145"/>
      <c r="B1396" s="146"/>
    </row>
    <row r="1397" spans="1:2" ht="12.75">
      <c r="A1397" s="145"/>
      <c r="B1397" s="146"/>
    </row>
    <row r="1398" spans="1:2" ht="12.75">
      <c r="A1398" s="145"/>
      <c r="B1398" s="146"/>
    </row>
    <row r="1399" spans="1:2" ht="12.75">
      <c r="A1399" s="145"/>
      <c r="B1399" s="146"/>
    </row>
    <row r="1400" spans="1:2" ht="12.75">
      <c r="A1400" s="145"/>
      <c r="B1400" s="146"/>
    </row>
    <row r="1401" spans="1:2" ht="12.75">
      <c r="A1401" s="145"/>
      <c r="B1401" s="146"/>
    </row>
    <row r="1402" spans="1:2" ht="12.75">
      <c r="A1402" s="145"/>
      <c r="B1402" s="146"/>
    </row>
    <row r="1403" spans="1:2" ht="12.75">
      <c r="A1403" s="145"/>
      <c r="B1403" s="146"/>
    </row>
    <row r="1404" spans="1:2" ht="12.75">
      <c r="A1404" s="145"/>
      <c r="B1404" s="146"/>
    </row>
    <row r="1405" spans="1:2" ht="12.75">
      <c r="A1405" s="145"/>
      <c r="B1405" s="146"/>
    </row>
    <row r="1406" spans="1:2" ht="12.75">
      <c r="A1406" s="145"/>
      <c r="B1406" s="146"/>
    </row>
    <row r="1407" spans="1:2" ht="12.75">
      <c r="A1407" s="145"/>
      <c r="B1407" s="146"/>
    </row>
    <row r="1408" spans="1:2" ht="12.75">
      <c r="A1408" s="145"/>
      <c r="B1408" s="146"/>
    </row>
    <row r="1409" spans="1:2" ht="12.75">
      <c r="A1409" s="145"/>
      <c r="B1409" s="146"/>
    </row>
    <row r="1410" spans="1:2" ht="12.75">
      <c r="A1410" s="145"/>
      <c r="B1410" s="146"/>
    </row>
    <row r="1411" spans="1:2" ht="12.75">
      <c r="A1411" s="145"/>
      <c r="B1411" s="146"/>
    </row>
    <row r="1412" spans="1:2" ht="12.75">
      <c r="A1412" s="145"/>
      <c r="B1412" s="146"/>
    </row>
    <row r="1413" spans="1:2" ht="12.75">
      <c r="A1413" s="145"/>
      <c r="B1413" s="146"/>
    </row>
    <row r="1414" spans="1:2" ht="12.75">
      <c r="A1414" s="145"/>
      <c r="B1414" s="146"/>
    </row>
    <row r="1415" spans="1:2" ht="12.75">
      <c r="A1415" s="145"/>
      <c r="B1415" s="146"/>
    </row>
    <row r="1416" spans="1:2" ht="12.75">
      <c r="A1416" s="145"/>
      <c r="B1416" s="146"/>
    </row>
    <row r="1417" spans="1:2" ht="12.75">
      <c r="A1417" s="145"/>
      <c r="B1417" s="146"/>
    </row>
    <row r="1418" spans="1:2" ht="12.75">
      <c r="A1418" s="145"/>
      <c r="B1418" s="146"/>
    </row>
    <row r="1419" spans="1:2" ht="12.75">
      <c r="A1419" s="145"/>
      <c r="B1419" s="146"/>
    </row>
    <row r="1420" spans="1:2" ht="12.75">
      <c r="A1420" s="145"/>
      <c r="B1420" s="146"/>
    </row>
    <row r="1421" spans="1:2" ht="12.75">
      <c r="A1421" s="145"/>
      <c r="B1421" s="146"/>
    </row>
    <row r="1422" spans="1:2" ht="12.75">
      <c r="A1422" s="145"/>
      <c r="B1422" s="146"/>
    </row>
  </sheetData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60" workbookViewId="0" topLeftCell="A1">
      <selection activeCell="C14" sqref="C14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2.75">
      <c r="A1" s="210" t="s">
        <v>393</v>
      </c>
      <c r="B1" s="210"/>
      <c r="C1" s="210"/>
      <c r="D1" s="210"/>
      <c r="E1" s="210"/>
    </row>
    <row r="2" spans="1:5" ht="12.75">
      <c r="A2" s="210" t="s">
        <v>466</v>
      </c>
      <c r="B2" s="210"/>
      <c r="C2" s="210"/>
      <c r="D2" s="210"/>
      <c r="E2" s="210"/>
    </row>
    <row r="3" spans="1:5" ht="12.75">
      <c r="A3" s="210" t="s">
        <v>796</v>
      </c>
      <c r="B3" s="210"/>
      <c r="C3" s="210"/>
      <c r="D3" s="210"/>
      <c r="E3" s="210"/>
    </row>
    <row r="4" spans="1:2" ht="12.75">
      <c r="A4" s="4"/>
      <c r="B4" s="3"/>
    </row>
    <row r="5" spans="1:5" ht="12.75">
      <c r="A5" s="211" t="s">
        <v>462</v>
      </c>
      <c r="B5" s="211"/>
      <c r="C5" s="211"/>
      <c r="D5" s="211"/>
      <c r="E5" s="211"/>
    </row>
    <row r="6" spans="1:5" ht="12.75">
      <c r="A6" s="211" t="s">
        <v>416</v>
      </c>
      <c r="B6" s="211"/>
      <c r="C6" s="211"/>
      <c r="D6" s="211"/>
      <c r="E6" s="211"/>
    </row>
    <row r="7" spans="1:5" ht="12.75">
      <c r="A7" s="220" t="s">
        <v>417</v>
      </c>
      <c r="B7" s="220"/>
      <c r="C7" s="220"/>
      <c r="D7" s="220"/>
      <c r="E7" s="220"/>
    </row>
    <row r="8" spans="1:5" ht="12.75">
      <c r="A8" s="217" t="s">
        <v>39</v>
      </c>
      <c r="B8" s="217" t="s">
        <v>472</v>
      </c>
      <c r="C8" s="212" t="s">
        <v>64</v>
      </c>
      <c r="D8" s="213"/>
      <c r="E8" s="214"/>
    </row>
    <row r="9" spans="1:5" ht="12.75">
      <c r="A9" s="218"/>
      <c r="B9" s="218"/>
      <c r="C9" s="215" t="s">
        <v>446</v>
      </c>
      <c r="D9" s="200" t="s">
        <v>115</v>
      </c>
      <c r="E9" s="201"/>
    </row>
    <row r="10" spans="1:5" ht="12.75">
      <c r="A10" s="219"/>
      <c r="B10" s="219"/>
      <c r="C10" s="216"/>
      <c r="D10" s="27" t="s">
        <v>78</v>
      </c>
      <c r="E10" s="27" t="s">
        <v>114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63</v>
      </c>
      <c r="C12" s="30">
        <f>C13+C21+C24+C28+C32+C37+C39+C43+C46+C49</f>
        <v>695724.2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2.75">
      <c r="A13" s="8" t="s">
        <v>59</v>
      </c>
      <c r="B13" s="9" t="s">
        <v>474</v>
      </c>
      <c r="C13" s="30">
        <f>SUM(C14:C20)</f>
        <v>78322.6</v>
      </c>
      <c r="D13" s="30">
        <f>SUM(D14:D20)</f>
        <v>58148.00000000001</v>
      </c>
      <c r="E13" s="30">
        <f>SUM(E14:E20)</f>
        <v>57002.50000000001</v>
      </c>
    </row>
    <row r="14" spans="1:5" ht="33.6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50.4">
      <c r="A15" s="10" t="s">
        <v>47</v>
      </c>
      <c r="B15" s="11" t="s">
        <v>22</v>
      </c>
      <c r="C15" s="29">
        <f>'№5'!E18</f>
        <v>4527.1</v>
      </c>
      <c r="D15" s="29">
        <f>'№5'!F18</f>
        <v>4071.6</v>
      </c>
      <c r="E15" s="29">
        <f>'№5'!G18</f>
        <v>4004</v>
      </c>
    </row>
    <row r="16" spans="1:5" ht="50.4">
      <c r="A16" s="10" t="s">
        <v>48</v>
      </c>
      <c r="B16" s="11" t="s">
        <v>23</v>
      </c>
      <c r="C16" s="29">
        <f>'№5'!E29</f>
        <v>35891.9</v>
      </c>
      <c r="D16" s="29">
        <f>'№5'!F29</f>
        <v>34167.9</v>
      </c>
      <c r="E16" s="29">
        <f>'№5'!G29</f>
        <v>33714.700000000004</v>
      </c>
    </row>
    <row r="17" spans="1:5" ht="12.75">
      <c r="A17" s="10" t="s">
        <v>418</v>
      </c>
      <c r="B17" s="11" t="s">
        <v>419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454</v>
      </c>
      <c r="C18" s="29">
        <f>'№5'!E46</f>
        <v>9662.7</v>
      </c>
      <c r="D18" s="29">
        <f>'№5'!F46</f>
        <v>9544.400000000001</v>
      </c>
      <c r="E18" s="29">
        <f>'№5'!G46</f>
        <v>9200.4</v>
      </c>
    </row>
    <row r="19" spans="1:5" ht="12.75">
      <c r="A19" s="10" t="s">
        <v>50</v>
      </c>
      <c r="B19" s="11" t="s">
        <v>456</v>
      </c>
      <c r="C19" s="29">
        <f>'№5'!E53</f>
        <v>630</v>
      </c>
      <c r="D19" s="29">
        <f>'№5'!F53</f>
        <v>1000</v>
      </c>
      <c r="E19" s="29">
        <f>'№5'!G53</f>
        <v>1000</v>
      </c>
    </row>
    <row r="20" spans="1:5" ht="12.75">
      <c r="A20" s="10" t="s">
        <v>67</v>
      </c>
      <c r="B20" s="11" t="s">
        <v>24</v>
      </c>
      <c r="C20" s="29">
        <f>'№5'!E57</f>
        <v>26155.6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2.75">
      <c r="A22" s="10" t="s">
        <v>90</v>
      </c>
      <c r="B22" s="11" t="s">
        <v>91</v>
      </c>
      <c r="C22" s="29">
        <f>'№5'!E114</f>
        <v>2023.3</v>
      </c>
      <c r="D22" s="29">
        <f>'№5'!F114</f>
        <v>2012.3</v>
      </c>
      <c r="E22" s="29">
        <f>'№5'!G114</f>
        <v>2012.3</v>
      </c>
    </row>
    <row r="23" spans="1:5" ht="37.5" customHeight="1">
      <c r="A23" s="10" t="s">
        <v>51</v>
      </c>
      <c r="B23" s="11" t="s">
        <v>468</v>
      </c>
      <c r="C23" s="29">
        <f>'№5'!E123</f>
        <v>6647.1</v>
      </c>
      <c r="D23" s="29">
        <f>'№5'!F123</f>
        <v>6201.4</v>
      </c>
      <c r="E23" s="29">
        <f>'№5'!G123</f>
        <v>6083.9</v>
      </c>
    </row>
    <row r="24" spans="1:5" ht="12.75">
      <c r="A24" s="8" t="s">
        <v>61</v>
      </c>
      <c r="B24" s="9" t="s">
        <v>26</v>
      </c>
      <c r="C24" s="30">
        <f>SUM(C25:C27)</f>
        <v>45532.6</v>
      </c>
      <c r="D24" s="30">
        <f>SUM(D25:D27)</f>
        <v>8831</v>
      </c>
      <c r="E24" s="30">
        <f>SUM(E25:E27)</f>
        <v>8850.7</v>
      </c>
    </row>
    <row r="25" spans="1:5" ht="12.75">
      <c r="A25" s="10" t="s">
        <v>337</v>
      </c>
      <c r="B25" s="27" t="s">
        <v>338</v>
      </c>
      <c r="C25" s="29">
        <f>'№5'!E129</f>
        <v>0</v>
      </c>
      <c r="D25" s="29">
        <f>'№5'!F129</f>
        <v>741.2</v>
      </c>
      <c r="E25" s="29">
        <f>'№5'!G129</f>
        <v>445.6</v>
      </c>
    </row>
    <row r="26" spans="1:5" ht="12.75">
      <c r="A26" s="10" t="s">
        <v>450</v>
      </c>
      <c r="B26" s="27" t="s">
        <v>451</v>
      </c>
      <c r="C26" s="29">
        <f>'№5'!E134</f>
        <v>44735</v>
      </c>
      <c r="D26" s="29">
        <f>'№5'!F134</f>
        <v>7556.7</v>
      </c>
      <c r="E26" s="29">
        <f>'№5'!G134</f>
        <v>7941.9</v>
      </c>
    </row>
    <row r="27" spans="1:5" ht="12.75">
      <c r="A27" s="10" t="s">
        <v>52</v>
      </c>
      <c r="B27" s="11" t="s">
        <v>27</v>
      </c>
      <c r="C27" s="29">
        <f>'№5'!E151</f>
        <v>797.6</v>
      </c>
      <c r="D27" s="29">
        <f>'№5'!F151</f>
        <v>533.1</v>
      </c>
      <c r="E27" s="29">
        <f>'№5'!G151</f>
        <v>463.2</v>
      </c>
    </row>
    <row r="28" spans="1:5" ht="12.75">
      <c r="A28" s="8" t="s">
        <v>62</v>
      </c>
      <c r="B28" s="9" t="s">
        <v>28</v>
      </c>
      <c r="C28" s="30">
        <f>SUM(C29:C31)</f>
        <v>39727.6</v>
      </c>
      <c r="D28" s="30">
        <f>SUM(D29:D31)</f>
        <v>20671.9</v>
      </c>
      <c r="E28" s="30">
        <f>SUM(E29:E31)</f>
        <v>9883.199999999999</v>
      </c>
    </row>
    <row r="29" spans="1:5" ht="12.75">
      <c r="A29" s="10" t="s">
        <v>448</v>
      </c>
      <c r="B29" s="31" t="s">
        <v>449</v>
      </c>
      <c r="C29" s="29">
        <f>'№5'!E172</f>
        <v>19026.699999999997</v>
      </c>
      <c r="D29" s="29">
        <f>'№5'!F172</f>
        <v>5210</v>
      </c>
      <c r="E29" s="29">
        <f>'№5'!G172</f>
        <v>465.5</v>
      </c>
    </row>
    <row r="30" spans="1:5" ht="12.75">
      <c r="A30" s="10" t="s">
        <v>53</v>
      </c>
      <c r="B30" s="12" t="s">
        <v>29</v>
      </c>
      <c r="C30" s="29">
        <f>'№5'!E185</f>
        <v>5991.2</v>
      </c>
      <c r="D30" s="29">
        <f>'№5'!F185</f>
        <v>4638.4</v>
      </c>
      <c r="E30" s="29">
        <f>'№5'!G185</f>
        <v>0</v>
      </c>
    </row>
    <row r="31" spans="1:5" ht="12.75">
      <c r="A31" s="10" t="s">
        <v>54</v>
      </c>
      <c r="B31" s="11" t="s">
        <v>30</v>
      </c>
      <c r="C31" s="29">
        <f>'№5'!E199</f>
        <v>14709.699999999999</v>
      </c>
      <c r="D31" s="29">
        <f>'№5'!F199</f>
        <v>10823.5</v>
      </c>
      <c r="E31" s="29">
        <f>'№5'!G199</f>
        <v>9417.699999999999</v>
      </c>
    </row>
    <row r="32" spans="1:5" ht="12.75">
      <c r="A32" s="8" t="s">
        <v>40</v>
      </c>
      <c r="B32" s="9" t="s">
        <v>31</v>
      </c>
      <c r="C32" s="30">
        <f>SUM(C33:C36)</f>
        <v>453544.5</v>
      </c>
      <c r="D32" s="30">
        <f>SUM(D33:D36)</f>
        <v>408281.5</v>
      </c>
      <c r="E32" s="30">
        <f>SUM(E33:E36)</f>
        <v>404246.20000000007</v>
      </c>
    </row>
    <row r="33" spans="1:5" ht="12.75">
      <c r="A33" s="10" t="s">
        <v>55</v>
      </c>
      <c r="B33" s="11" t="s">
        <v>459</v>
      </c>
      <c r="C33" s="29">
        <f>'№5'!E220</f>
        <v>158346.30000000002</v>
      </c>
      <c r="D33" s="29">
        <f>'№5'!F220</f>
        <v>150895.1</v>
      </c>
      <c r="E33" s="29">
        <f>'№5'!G220</f>
        <v>148357.9</v>
      </c>
    </row>
    <row r="34" spans="1:5" ht="12.75">
      <c r="A34" s="10" t="s">
        <v>56</v>
      </c>
      <c r="B34" s="11" t="s">
        <v>460</v>
      </c>
      <c r="C34" s="29">
        <f>'№5'!E240</f>
        <v>271601.3</v>
      </c>
      <c r="D34" s="29">
        <f>'№5'!F240</f>
        <v>238252.5</v>
      </c>
      <c r="E34" s="29">
        <f>'№5'!G240</f>
        <v>237127.5</v>
      </c>
    </row>
    <row r="35" spans="1:5" ht="12.75">
      <c r="A35" s="13" t="s">
        <v>41</v>
      </c>
      <c r="B35" s="11" t="s">
        <v>32</v>
      </c>
      <c r="C35" s="29">
        <f>'№5'!E275</f>
        <v>8151.900000000001</v>
      </c>
      <c r="D35" s="29">
        <f>'№5'!F275</f>
        <v>4609.9</v>
      </c>
      <c r="E35" s="29">
        <f>'№5'!G275</f>
        <v>4479.900000000001</v>
      </c>
    </row>
    <row r="36" spans="1:5" ht="12.75">
      <c r="A36" s="10" t="s">
        <v>57</v>
      </c>
      <c r="B36" s="11" t="s">
        <v>463</v>
      </c>
      <c r="C36" s="29">
        <f>'№5'!E300</f>
        <v>15445</v>
      </c>
      <c r="D36" s="29">
        <f>'№5'!F300</f>
        <v>14524</v>
      </c>
      <c r="E36" s="29">
        <f>'№5'!G300</f>
        <v>14280.9</v>
      </c>
    </row>
    <row r="37" spans="1:5" ht="12.75">
      <c r="A37" s="14" t="s">
        <v>44</v>
      </c>
      <c r="B37" s="9" t="s">
        <v>107</v>
      </c>
      <c r="C37" s="30">
        <f>SUM(C38:C38)</f>
        <v>31391.699999999997</v>
      </c>
      <c r="D37" s="30">
        <f>SUM(D38:D38)</f>
        <v>21306.8</v>
      </c>
      <c r="E37" s="30">
        <f>SUM(E38:E38)</f>
        <v>21942.800000000003</v>
      </c>
    </row>
    <row r="38" spans="1:5" ht="12.75">
      <c r="A38" s="13" t="s">
        <v>45</v>
      </c>
      <c r="B38" s="11" t="s">
        <v>464</v>
      </c>
      <c r="C38" s="29">
        <f>'№5'!E314</f>
        <v>31391.699999999997</v>
      </c>
      <c r="D38" s="29">
        <f>'№5'!F314</f>
        <v>21306.8</v>
      </c>
      <c r="E38" s="29">
        <f>'№5'!G314</f>
        <v>21942.800000000003</v>
      </c>
    </row>
    <row r="39" spans="1:5" ht="12.75">
      <c r="A39" s="8" t="s">
        <v>42</v>
      </c>
      <c r="B39" s="9" t="s">
        <v>34</v>
      </c>
      <c r="C39" s="30">
        <f>SUM(C40:C42)</f>
        <v>21613.3</v>
      </c>
      <c r="D39" s="30">
        <f>SUM(D40:D42)</f>
        <v>14623.5</v>
      </c>
      <c r="E39" s="30">
        <f>SUM(E40:E42)</f>
        <v>14370.9</v>
      </c>
    </row>
    <row r="40" spans="1:5" ht="12.75">
      <c r="A40" s="13" t="s">
        <v>58</v>
      </c>
      <c r="B40" s="11" t="s">
        <v>35</v>
      </c>
      <c r="C40" s="29">
        <f>'№5'!E349</f>
        <v>2101.5</v>
      </c>
      <c r="D40" s="29">
        <f>'№5'!F349</f>
        <v>2101.5</v>
      </c>
      <c r="E40" s="29">
        <f>'№5'!G349</f>
        <v>2101.5</v>
      </c>
    </row>
    <row r="41" spans="1:5" ht="12.75">
      <c r="A41" s="13" t="s">
        <v>43</v>
      </c>
      <c r="B41" s="11" t="s">
        <v>37</v>
      </c>
      <c r="C41" s="29">
        <f>'№5'!E354</f>
        <v>8006.5</v>
      </c>
      <c r="D41" s="29">
        <f>'№5'!F354</f>
        <v>3157.2</v>
      </c>
      <c r="E41" s="29">
        <f>'№5'!G354</f>
        <v>2904.6</v>
      </c>
    </row>
    <row r="42" spans="1:5" ht="12.75">
      <c r="A42" s="13" t="s">
        <v>152</v>
      </c>
      <c r="B42" s="11" t="s">
        <v>153</v>
      </c>
      <c r="C42" s="29">
        <f>'№5'!E384</f>
        <v>11505.3</v>
      </c>
      <c r="D42" s="29">
        <f>'№5'!F384</f>
        <v>9364.8</v>
      </c>
      <c r="E42" s="29">
        <f>'№5'!G384</f>
        <v>9364.8</v>
      </c>
    </row>
    <row r="43" spans="1:5" ht="12.75">
      <c r="A43" s="8" t="s">
        <v>68</v>
      </c>
      <c r="B43" s="9" t="s">
        <v>33</v>
      </c>
      <c r="C43" s="30">
        <f>SUM(C44:C45)</f>
        <v>13119.500000000002</v>
      </c>
      <c r="D43" s="30">
        <f>SUM(D44:D45)</f>
        <v>11059.4</v>
      </c>
      <c r="E43" s="30">
        <f>SUM(E44:E45)</f>
        <v>10529.4</v>
      </c>
    </row>
    <row r="44" spans="1:5" ht="12.75">
      <c r="A44" s="26">
        <v>1102</v>
      </c>
      <c r="B44" s="27" t="s">
        <v>69</v>
      </c>
      <c r="C44" s="29">
        <f>'№5'!E396</f>
        <v>10768.900000000001</v>
      </c>
      <c r="D44" s="29">
        <f>'№5'!F396</f>
        <v>8815</v>
      </c>
      <c r="E44" s="29">
        <f>'№5'!G396</f>
        <v>8312.9</v>
      </c>
    </row>
    <row r="45" spans="1:5" ht="23.25" customHeight="1">
      <c r="A45" s="26">
        <v>1105</v>
      </c>
      <c r="B45" s="39" t="s">
        <v>420</v>
      </c>
      <c r="C45" s="29">
        <f>'№5'!E411</f>
        <v>2350.6000000000004</v>
      </c>
      <c r="D45" s="29">
        <f>'№5'!F411</f>
        <v>2244.4</v>
      </c>
      <c r="E45" s="29">
        <f>'№5'!G411</f>
        <v>2216.5000000000005</v>
      </c>
    </row>
    <row r="46" spans="1:5" ht="12.75">
      <c r="A46" s="8">
        <v>1200</v>
      </c>
      <c r="B46" s="9" t="s">
        <v>70</v>
      </c>
      <c r="C46" s="30">
        <f>SUM(C47:C48)</f>
        <v>2381.6</v>
      </c>
      <c r="D46" s="30">
        <f>SUM(D47:D48)</f>
        <v>1132</v>
      </c>
      <c r="E46" s="30">
        <f>SUM(E47:E48)</f>
        <v>985.5</v>
      </c>
    </row>
    <row r="47" spans="1:5" ht="12.75">
      <c r="A47" s="10" t="s">
        <v>73</v>
      </c>
      <c r="B47" s="11" t="s">
        <v>461</v>
      </c>
      <c r="C47" s="29">
        <f>'№5'!E419</f>
        <v>770</v>
      </c>
      <c r="D47" s="29">
        <f>'№5'!F419</f>
        <v>516</v>
      </c>
      <c r="E47" s="29">
        <f>'№5'!G419</f>
        <v>449</v>
      </c>
    </row>
    <row r="48" spans="1:5" ht="19.8" customHeight="1">
      <c r="A48" s="26">
        <v>1204</v>
      </c>
      <c r="B48" s="11" t="s">
        <v>76</v>
      </c>
      <c r="C48" s="29">
        <f>'№5'!E424</f>
        <v>1611.6</v>
      </c>
      <c r="D48" s="29">
        <f>'№5'!F424</f>
        <v>616</v>
      </c>
      <c r="E48" s="29">
        <f>'№5'!G424</f>
        <v>536.5</v>
      </c>
    </row>
    <row r="49" spans="1:5" ht="19.5" customHeight="1">
      <c r="A49" s="8" t="s">
        <v>71</v>
      </c>
      <c r="B49" s="9" t="s">
        <v>455</v>
      </c>
      <c r="C49" s="30">
        <f>C50</f>
        <v>1420.4</v>
      </c>
      <c r="D49" s="30">
        <f>D50</f>
        <v>2000</v>
      </c>
      <c r="E49" s="30">
        <f>E50</f>
        <v>2000</v>
      </c>
    </row>
    <row r="50" spans="1:5" ht="33.6">
      <c r="A50" s="26">
        <v>1301</v>
      </c>
      <c r="B50" s="11" t="s">
        <v>72</v>
      </c>
      <c r="C50" s="29">
        <f>'№5'!E436</f>
        <v>1420.4</v>
      </c>
      <c r="D50" s="29">
        <f>'№5'!F436</f>
        <v>2000</v>
      </c>
      <c r="E50" s="29">
        <f>'№5'!G436</f>
        <v>2000</v>
      </c>
    </row>
    <row r="56" ht="12.75">
      <c r="B56" s="15"/>
    </row>
  </sheetData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8"/>
  <sheetViews>
    <sheetView tabSelected="1" zoomScale="95" zoomScaleNormal="95" workbookViewId="0" topLeftCell="A232">
      <selection activeCell="F256" sqref="F256"/>
    </sheetView>
  </sheetViews>
  <sheetFormatPr defaultColWidth="9.125" defaultRowHeight="12.75"/>
  <cols>
    <col min="1" max="1" width="6.625" style="76" customWidth="1"/>
    <col min="2" max="2" width="7.125" style="76" customWidth="1"/>
    <col min="3" max="3" width="10.125" style="76" customWidth="1"/>
    <col min="4" max="4" width="5.625" style="58" customWidth="1"/>
    <col min="5" max="5" width="70.625" style="116" customWidth="1"/>
    <col min="6" max="6" width="11.50390625" style="62" customWidth="1"/>
    <col min="7" max="7" width="10.625" style="62" customWidth="1"/>
    <col min="8" max="8" width="10.75390625" style="62" customWidth="1"/>
    <col min="9" max="16384" width="9.125" style="117" customWidth="1"/>
  </cols>
  <sheetData>
    <row r="1" spans="6:8" ht="12.75">
      <c r="F1" s="221" t="s">
        <v>394</v>
      </c>
      <c r="G1" s="221"/>
      <c r="H1" s="221"/>
    </row>
    <row r="2" spans="3:8" ht="12.75">
      <c r="C2" s="222" t="s">
        <v>466</v>
      </c>
      <c r="D2" s="222"/>
      <c r="E2" s="222"/>
      <c r="F2" s="222"/>
      <c r="G2" s="222"/>
      <c r="H2" s="222"/>
    </row>
    <row r="3" spans="2:8" ht="12.75">
      <c r="B3" s="222" t="s">
        <v>796</v>
      </c>
      <c r="C3" s="222"/>
      <c r="D3" s="222"/>
      <c r="E3" s="222"/>
      <c r="F3" s="222"/>
      <c r="G3" s="222"/>
      <c r="H3" s="222"/>
    </row>
    <row r="4" ht="12.75">
      <c r="E4" s="74"/>
    </row>
    <row r="5" spans="1:8" s="116" customFormat="1" ht="41.4" customHeight="1">
      <c r="A5" s="226" t="s">
        <v>387</v>
      </c>
      <c r="B5" s="226"/>
      <c r="C5" s="226"/>
      <c r="D5" s="226"/>
      <c r="E5" s="226"/>
      <c r="F5" s="226"/>
      <c r="G5" s="226"/>
      <c r="H5" s="226"/>
    </row>
    <row r="6" ht="12.75">
      <c r="E6" s="74"/>
    </row>
    <row r="7" spans="1:8" ht="12.75">
      <c r="A7" s="224" t="s">
        <v>469</v>
      </c>
      <c r="B7" s="224" t="s">
        <v>39</v>
      </c>
      <c r="C7" s="224" t="s">
        <v>470</v>
      </c>
      <c r="D7" s="225" t="s">
        <v>471</v>
      </c>
      <c r="E7" s="225" t="s">
        <v>472</v>
      </c>
      <c r="F7" s="223" t="s">
        <v>64</v>
      </c>
      <c r="G7" s="223"/>
      <c r="H7" s="223"/>
    </row>
    <row r="8" spans="1:8" ht="12.75">
      <c r="A8" s="224"/>
      <c r="B8" s="224"/>
      <c r="C8" s="224"/>
      <c r="D8" s="225"/>
      <c r="E8" s="225"/>
      <c r="F8" s="223" t="s">
        <v>446</v>
      </c>
      <c r="G8" s="223" t="s">
        <v>115</v>
      </c>
      <c r="H8" s="223"/>
    </row>
    <row r="9" spans="1:8" ht="12.75">
      <c r="A9" s="224"/>
      <c r="B9" s="224"/>
      <c r="C9" s="224"/>
      <c r="D9" s="225"/>
      <c r="E9" s="225"/>
      <c r="F9" s="223"/>
      <c r="G9" s="65" t="s">
        <v>78</v>
      </c>
      <c r="H9" s="65" t="s">
        <v>114</v>
      </c>
    </row>
    <row r="10" spans="1:8" ht="12.7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118" customFormat="1" ht="12.75">
      <c r="A11" s="77"/>
      <c r="B11" s="77"/>
      <c r="C11" s="77"/>
      <c r="D11" s="60"/>
      <c r="E11" s="50" t="s">
        <v>421</v>
      </c>
      <c r="F11" s="66">
        <f>F12+F243+F276+F315+F328+F396</f>
        <v>695724.2</v>
      </c>
      <c r="G11" s="66">
        <f>G12+G243+G276+G315+G328+G396</f>
        <v>554267.7999999999</v>
      </c>
      <c r="H11" s="66">
        <f>H12+H243+H276+H315+H328+H396</f>
        <v>537907.4</v>
      </c>
    </row>
    <row r="12" spans="1:8" ht="24.6" customHeight="1">
      <c r="A12" s="34" t="s">
        <v>473</v>
      </c>
      <c r="B12" s="34"/>
      <c r="C12" s="34"/>
      <c r="D12" s="34"/>
      <c r="E12" s="35" t="s">
        <v>112</v>
      </c>
      <c r="F12" s="66">
        <f>F13+F67+F82+F119+F163+F169+F204+F226</f>
        <v>185244.3</v>
      </c>
      <c r="G12" s="66">
        <f>G13+G67+G82+G119+G163+G169+G204+G226</f>
        <v>114505.09999999999</v>
      </c>
      <c r="H12" s="66">
        <f>H13+H67+H82+H119+H163+H169+H204+H226</f>
        <v>104492.20000000003</v>
      </c>
    </row>
    <row r="13" spans="1:8" ht="12.75">
      <c r="A13" s="33" t="s">
        <v>473</v>
      </c>
      <c r="B13" s="33" t="s">
        <v>59</v>
      </c>
      <c r="C13" s="33"/>
      <c r="D13" s="33"/>
      <c r="E13" s="31" t="s">
        <v>474</v>
      </c>
      <c r="F13" s="65">
        <f>F14+F19+F31+F36</f>
        <v>39569.00000000001</v>
      </c>
      <c r="G13" s="65">
        <f>G14+G19+G31+G36</f>
        <v>36310.4</v>
      </c>
      <c r="H13" s="65">
        <f>H14+H19+H31+H36</f>
        <v>35862.30000000001</v>
      </c>
    </row>
    <row r="14" spans="1:8" ht="33.6">
      <c r="A14" s="33" t="s">
        <v>473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1.6" customHeight="1">
      <c r="A15" s="33" t="s">
        <v>473</v>
      </c>
      <c r="B15" s="33" t="s">
        <v>46</v>
      </c>
      <c r="C15" s="56" t="s">
        <v>422</v>
      </c>
      <c r="D15" s="38"/>
      <c r="E15" s="31" t="s">
        <v>388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12.75">
      <c r="A16" s="33" t="s">
        <v>473</v>
      </c>
      <c r="B16" s="33" t="s">
        <v>46</v>
      </c>
      <c r="C16" s="56" t="s">
        <v>424</v>
      </c>
      <c r="D16" s="38"/>
      <c r="E16" s="31" t="s">
        <v>423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12.75">
      <c r="A17" s="33" t="s">
        <v>473</v>
      </c>
      <c r="B17" s="33" t="s">
        <v>46</v>
      </c>
      <c r="C17" s="56" t="s">
        <v>375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7.2">
      <c r="A18" s="33" t="s">
        <v>473</v>
      </c>
      <c r="B18" s="33" t="s">
        <v>46</v>
      </c>
      <c r="C18" s="56" t="s">
        <v>375</v>
      </c>
      <c r="D18" s="38">
        <v>100</v>
      </c>
      <c r="E18" s="39" t="s">
        <v>426</v>
      </c>
      <c r="F18" s="65">
        <v>1455.3</v>
      </c>
      <c r="G18" s="65">
        <v>1455.3</v>
      </c>
      <c r="H18" s="65">
        <v>1455.3</v>
      </c>
    </row>
    <row r="19" spans="1:8" ht="53.4" customHeight="1">
      <c r="A19" s="33" t="s">
        <v>473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35891.9</v>
      </c>
      <c r="G19" s="65">
        <f t="shared" si="1"/>
        <v>34167.9</v>
      </c>
      <c r="H19" s="65">
        <f t="shared" si="1"/>
        <v>33714.700000000004</v>
      </c>
    </row>
    <row r="20" spans="1:8" ht="50.4">
      <c r="A20" s="33" t="s">
        <v>473</v>
      </c>
      <c r="B20" s="33" t="s">
        <v>48</v>
      </c>
      <c r="C20" s="56" t="s">
        <v>422</v>
      </c>
      <c r="D20" s="38"/>
      <c r="E20" s="31" t="s">
        <v>388</v>
      </c>
      <c r="F20" s="65">
        <f t="shared" si="1"/>
        <v>35891.9</v>
      </c>
      <c r="G20" s="65">
        <f t="shared" si="1"/>
        <v>34167.9</v>
      </c>
      <c r="H20" s="65">
        <f t="shared" si="1"/>
        <v>33714.700000000004</v>
      </c>
    </row>
    <row r="21" spans="1:8" ht="12.75">
      <c r="A21" s="33" t="s">
        <v>473</v>
      </c>
      <c r="B21" s="33" t="s">
        <v>48</v>
      </c>
      <c r="C21" s="56" t="s">
        <v>424</v>
      </c>
      <c r="D21" s="38"/>
      <c r="E21" s="31" t="s">
        <v>423</v>
      </c>
      <c r="F21" s="65">
        <f>F22+F26+F28</f>
        <v>35891.9</v>
      </c>
      <c r="G21" s="65">
        <f>G22+G26+G28</f>
        <v>34167.9</v>
      </c>
      <c r="H21" s="65">
        <f>H22+H26+H28</f>
        <v>33714.700000000004</v>
      </c>
    </row>
    <row r="22" spans="1:8" ht="70.8" customHeight="1">
      <c r="A22" s="33" t="s">
        <v>473</v>
      </c>
      <c r="B22" s="33" t="s">
        <v>48</v>
      </c>
      <c r="C22" s="10" t="s">
        <v>376</v>
      </c>
      <c r="D22" s="10"/>
      <c r="E22" s="31" t="s">
        <v>88</v>
      </c>
      <c r="F22" s="65">
        <f>F23+F24+F25</f>
        <v>35167.6</v>
      </c>
      <c r="G22" s="65">
        <f>G23+G24+G25</f>
        <v>33443.6</v>
      </c>
      <c r="H22" s="65">
        <f>H23+H24+H25</f>
        <v>32990.4</v>
      </c>
    </row>
    <row r="23" spans="1:8" ht="69.6" customHeight="1">
      <c r="A23" s="33" t="s">
        <v>473</v>
      </c>
      <c r="B23" s="33" t="s">
        <v>48</v>
      </c>
      <c r="C23" s="10" t="s">
        <v>376</v>
      </c>
      <c r="D23" s="104" t="s">
        <v>80</v>
      </c>
      <c r="E23" s="11" t="s">
        <v>426</v>
      </c>
      <c r="F23" s="65">
        <v>30079.8</v>
      </c>
      <c r="G23" s="65">
        <v>30038.1</v>
      </c>
      <c r="H23" s="65">
        <v>30027.1</v>
      </c>
    </row>
    <row r="24" spans="1:8" ht="33.6">
      <c r="A24" s="33" t="s">
        <v>473</v>
      </c>
      <c r="B24" s="33" t="s">
        <v>48</v>
      </c>
      <c r="C24" s="10" t="s">
        <v>376</v>
      </c>
      <c r="D24" s="104" t="s">
        <v>81</v>
      </c>
      <c r="E24" s="11" t="s">
        <v>82</v>
      </c>
      <c r="F24" s="65">
        <f>4838.3+5</f>
        <v>4843.3</v>
      </c>
      <c r="G24" s="65">
        <v>3241.6</v>
      </c>
      <c r="H24" s="65">
        <v>2820.8</v>
      </c>
    </row>
    <row r="25" spans="1:8" ht="12.75">
      <c r="A25" s="33" t="s">
        <v>473</v>
      </c>
      <c r="B25" s="33" t="s">
        <v>48</v>
      </c>
      <c r="C25" s="10" t="s">
        <v>376</v>
      </c>
      <c r="D25" s="104" t="s">
        <v>83</v>
      </c>
      <c r="E25" s="113" t="s">
        <v>84</v>
      </c>
      <c r="F25" s="65">
        <v>244.5</v>
      </c>
      <c r="G25" s="65">
        <v>163.9</v>
      </c>
      <c r="H25" s="65">
        <v>142.5</v>
      </c>
    </row>
    <row r="26" spans="1:8" ht="50.4">
      <c r="A26" s="33" t="s">
        <v>473</v>
      </c>
      <c r="B26" s="33" t="s">
        <v>48</v>
      </c>
      <c r="C26" s="10" t="s">
        <v>428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7.2">
      <c r="A27" s="33" t="s">
        <v>473</v>
      </c>
      <c r="B27" s="33" t="s">
        <v>48</v>
      </c>
      <c r="C27" s="10" t="s">
        <v>428</v>
      </c>
      <c r="D27" s="104" t="s">
        <v>80</v>
      </c>
      <c r="E27" s="11" t="s">
        <v>426</v>
      </c>
      <c r="F27" s="65">
        <v>100.9</v>
      </c>
      <c r="G27" s="65">
        <v>100.9</v>
      </c>
      <c r="H27" s="65">
        <v>100.9</v>
      </c>
    </row>
    <row r="28" spans="1:8" ht="67.2">
      <c r="A28" s="33" t="s">
        <v>473</v>
      </c>
      <c r="B28" s="33" t="s">
        <v>48</v>
      </c>
      <c r="C28" s="10" t="s">
        <v>429</v>
      </c>
      <c r="D28" s="10"/>
      <c r="E28" s="73" t="s">
        <v>430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8.4" customHeight="1">
      <c r="A29" s="33" t="s">
        <v>473</v>
      </c>
      <c r="B29" s="33" t="s">
        <v>48</v>
      </c>
      <c r="C29" s="10" t="s">
        <v>429</v>
      </c>
      <c r="D29" s="104" t="s">
        <v>80</v>
      </c>
      <c r="E29" s="11" t="s">
        <v>426</v>
      </c>
      <c r="F29" s="65">
        <f>544.9+0.6</f>
        <v>545.5</v>
      </c>
      <c r="G29" s="65">
        <v>544.9</v>
      </c>
      <c r="H29" s="65">
        <v>544.9</v>
      </c>
    </row>
    <row r="30" spans="1:8" ht="33.6">
      <c r="A30" s="33" t="s">
        <v>473</v>
      </c>
      <c r="B30" s="33" t="s">
        <v>48</v>
      </c>
      <c r="C30" s="10" t="s">
        <v>429</v>
      </c>
      <c r="D30" s="104" t="s">
        <v>81</v>
      </c>
      <c r="E30" s="11" t="s">
        <v>82</v>
      </c>
      <c r="F30" s="65">
        <f>78.5-0.6</f>
        <v>77.9</v>
      </c>
      <c r="G30" s="65">
        <v>78.5</v>
      </c>
      <c r="H30" s="65">
        <v>78.5</v>
      </c>
    </row>
    <row r="31" spans="1:8" ht="12.75">
      <c r="A31" s="33" t="s">
        <v>473</v>
      </c>
      <c r="B31" s="33" t="s">
        <v>418</v>
      </c>
      <c r="C31" s="10"/>
      <c r="D31" s="104"/>
      <c r="E31" s="11" t="s">
        <v>419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50.4">
      <c r="A32" s="33" t="s">
        <v>473</v>
      </c>
      <c r="B32" s="33" t="s">
        <v>418</v>
      </c>
      <c r="C32" s="56" t="s">
        <v>422</v>
      </c>
      <c r="D32" s="104"/>
      <c r="E32" s="31" t="s">
        <v>388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50.4">
      <c r="A33" s="33" t="s">
        <v>473</v>
      </c>
      <c r="B33" s="33" t="s">
        <v>418</v>
      </c>
      <c r="C33" s="56" t="s">
        <v>439</v>
      </c>
      <c r="D33" s="104"/>
      <c r="E33" s="11" t="s">
        <v>438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50.4">
      <c r="A34" s="33" t="s">
        <v>473</v>
      </c>
      <c r="B34" s="33" t="s">
        <v>418</v>
      </c>
      <c r="C34" s="10" t="s">
        <v>440</v>
      </c>
      <c r="D34" s="10"/>
      <c r="E34" s="73" t="s">
        <v>441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.6">
      <c r="A35" s="33" t="s">
        <v>473</v>
      </c>
      <c r="B35" s="33" t="s">
        <v>418</v>
      </c>
      <c r="C35" s="10" t="s">
        <v>440</v>
      </c>
      <c r="D35" s="104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2.75">
      <c r="A36" s="33" t="s">
        <v>473</v>
      </c>
      <c r="B36" s="33" t="s">
        <v>67</v>
      </c>
      <c r="C36" s="34"/>
      <c r="D36" s="34"/>
      <c r="E36" s="11" t="s">
        <v>24</v>
      </c>
      <c r="F36" s="65">
        <f>F37+F63</f>
        <v>2221.8</v>
      </c>
      <c r="G36" s="142">
        <f aca="true" t="shared" si="3" ref="G36:H36">G37+G63</f>
        <v>687.2</v>
      </c>
      <c r="H36" s="142">
        <f t="shared" si="3"/>
        <v>636.3</v>
      </c>
    </row>
    <row r="37" spans="1:8" ht="50.4">
      <c r="A37" s="33" t="s">
        <v>473</v>
      </c>
      <c r="B37" s="33" t="s">
        <v>67</v>
      </c>
      <c r="C37" s="56" t="s">
        <v>422</v>
      </c>
      <c r="D37" s="104"/>
      <c r="E37" s="31" t="s">
        <v>388</v>
      </c>
      <c r="F37" s="65">
        <f>F38+F45+F50+F53+F57</f>
        <v>2206.8</v>
      </c>
      <c r="G37" s="65">
        <f>G38+G45+G50+G53+G57</f>
        <v>687.2</v>
      </c>
      <c r="H37" s="65">
        <f>H38+H45+H50+H53+H57</f>
        <v>636.3</v>
      </c>
    </row>
    <row r="38" spans="1:8" ht="50.4">
      <c r="A38" s="33" t="s">
        <v>473</v>
      </c>
      <c r="B38" s="33" t="s">
        <v>67</v>
      </c>
      <c r="C38" s="56" t="s">
        <v>439</v>
      </c>
      <c r="D38" s="104"/>
      <c r="E38" s="11" t="s">
        <v>438</v>
      </c>
      <c r="F38" s="65">
        <f>F39+F41+F43</f>
        <v>1598.4</v>
      </c>
      <c r="G38" s="65">
        <f>G39+G41+G43</f>
        <v>180.6</v>
      </c>
      <c r="H38" s="65">
        <f>H39+H41+H43</f>
        <v>157</v>
      </c>
    </row>
    <row r="39" spans="1:8" ht="33.6">
      <c r="A39" s="33" t="s">
        <v>473</v>
      </c>
      <c r="B39" s="33" t="s">
        <v>67</v>
      </c>
      <c r="C39" s="56" t="s">
        <v>266</v>
      </c>
      <c r="D39" s="104"/>
      <c r="E39" s="11" t="s">
        <v>267</v>
      </c>
      <c r="F39" s="65">
        <f>F40</f>
        <v>262.20000000000005</v>
      </c>
      <c r="G39" s="65">
        <f>G40</f>
        <v>180.6</v>
      </c>
      <c r="H39" s="65">
        <f>H40</f>
        <v>157</v>
      </c>
    </row>
    <row r="40" spans="1:8" ht="33.6">
      <c r="A40" s="33" t="s">
        <v>473</v>
      </c>
      <c r="B40" s="33" t="s">
        <v>67</v>
      </c>
      <c r="C40" s="56" t="s">
        <v>266</v>
      </c>
      <c r="D40" s="104" t="s">
        <v>81</v>
      </c>
      <c r="E40" s="11" t="s">
        <v>82</v>
      </c>
      <c r="F40" s="65">
        <f>269.6-5-2.4</f>
        <v>262.20000000000005</v>
      </c>
      <c r="G40" s="65">
        <v>180.6</v>
      </c>
      <c r="H40" s="65">
        <v>157</v>
      </c>
    </row>
    <row r="41" spans="1:8" ht="42" customHeight="1">
      <c r="A41" s="33" t="s">
        <v>473</v>
      </c>
      <c r="B41" s="33" t="s">
        <v>67</v>
      </c>
      <c r="C41" s="56" t="s">
        <v>268</v>
      </c>
      <c r="D41" s="104"/>
      <c r="E41" s="11" t="s">
        <v>269</v>
      </c>
      <c r="F41" s="65">
        <f>F42</f>
        <v>875.6</v>
      </c>
      <c r="G41" s="65">
        <f>G42</f>
        <v>0</v>
      </c>
      <c r="H41" s="65">
        <f>H42</f>
        <v>0</v>
      </c>
    </row>
    <row r="42" spans="1:8" ht="33.6">
      <c r="A42" s="33" t="s">
        <v>473</v>
      </c>
      <c r="B42" s="33" t="s">
        <v>67</v>
      </c>
      <c r="C42" s="56" t="s">
        <v>268</v>
      </c>
      <c r="D42" s="104" t="s">
        <v>81</v>
      </c>
      <c r="E42" s="11" t="s">
        <v>82</v>
      </c>
      <c r="F42" s="65">
        <f>880-4.4</f>
        <v>875.6</v>
      </c>
      <c r="G42" s="65">
        <v>0</v>
      </c>
      <c r="H42" s="65">
        <v>0</v>
      </c>
    </row>
    <row r="43" spans="1:8" s="119" customFormat="1" ht="50.4">
      <c r="A43" s="33" t="s">
        <v>473</v>
      </c>
      <c r="B43" s="33" t="s">
        <v>67</v>
      </c>
      <c r="C43" s="13" t="s">
        <v>487</v>
      </c>
      <c r="D43" s="104"/>
      <c r="E43" s="11" t="s">
        <v>486</v>
      </c>
      <c r="F43" s="79">
        <f>F44</f>
        <v>460.6</v>
      </c>
      <c r="G43" s="79">
        <f>G44</f>
        <v>0</v>
      </c>
      <c r="H43" s="79">
        <f>H44</f>
        <v>0</v>
      </c>
    </row>
    <row r="44" spans="1:8" s="119" customFormat="1" ht="33.6">
      <c r="A44" s="33" t="s">
        <v>473</v>
      </c>
      <c r="B44" s="33" t="s">
        <v>67</v>
      </c>
      <c r="C44" s="13" t="s">
        <v>487</v>
      </c>
      <c r="D44" s="104" t="s">
        <v>81</v>
      </c>
      <c r="E44" s="11" t="s">
        <v>82</v>
      </c>
      <c r="F44" s="79">
        <v>460.6</v>
      </c>
      <c r="G44" s="79">
        <v>0</v>
      </c>
      <c r="H44" s="79">
        <v>0</v>
      </c>
    </row>
    <row r="45" spans="1:8" ht="84">
      <c r="A45" s="33" t="s">
        <v>473</v>
      </c>
      <c r="B45" s="33" t="s">
        <v>67</v>
      </c>
      <c r="C45" s="56" t="s">
        <v>270</v>
      </c>
      <c r="D45" s="104"/>
      <c r="E45" s="11" t="s">
        <v>271</v>
      </c>
      <c r="F45" s="65">
        <f>F46+F48</f>
        <v>75</v>
      </c>
      <c r="G45" s="65">
        <f>G46+G48</f>
        <v>50.3</v>
      </c>
      <c r="H45" s="65">
        <f>H46+H48</f>
        <v>44</v>
      </c>
    </row>
    <row r="46" spans="1:8" ht="50.4">
      <c r="A46" s="33" t="s">
        <v>473</v>
      </c>
      <c r="B46" s="33" t="s">
        <v>67</v>
      </c>
      <c r="C46" s="56" t="s">
        <v>273</v>
      </c>
      <c r="D46" s="104"/>
      <c r="E46" s="11" t="s">
        <v>272</v>
      </c>
      <c r="F46" s="65">
        <f>F47</f>
        <v>50</v>
      </c>
      <c r="G46" s="65">
        <f>G47</f>
        <v>33.5</v>
      </c>
      <c r="H46" s="65">
        <f>H47</f>
        <v>29</v>
      </c>
    </row>
    <row r="47" spans="1:8" ht="12.75">
      <c r="A47" s="33" t="s">
        <v>473</v>
      </c>
      <c r="B47" s="33" t="s">
        <v>67</v>
      </c>
      <c r="C47" s="56" t="s">
        <v>273</v>
      </c>
      <c r="D47" s="104" t="s">
        <v>83</v>
      </c>
      <c r="E47" s="113" t="s">
        <v>84</v>
      </c>
      <c r="F47" s="65">
        <v>50</v>
      </c>
      <c r="G47" s="65">
        <v>33.5</v>
      </c>
      <c r="H47" s="65">
        <v>29</v>
      </c>
    </row>
    <row r="48" spans="1:8" ht="50.4">
      <c r="A48" s="33" t="s">
        <v>473</v>
      </c>
      <c r="B48" s="33" t="s">
        <v>67</v>
      </c>
      <c r="C48" s="56" t="s">
        <v>275</v>
      </c>
      <c r="D48" s="104"/>
      <c r="E48" s="11" t="s">
        <v>274</v>
      </c>
      <c r="F48" s="65">
        <f>F49</f>
        <v>25</v>
      </c>
      <c r="G48" s="65">
        <f>G49</f>
        <v>16.8</v>
      </c>
      <c r="H48" s="65">
        <f>H49</f>
        <v>15</v>
      </c>
    </row>
    <row r="49" spans="1:8" ht="33.6">
      <c r="A49" s="33" t="s">
        <v>473</v>
      </c>
      <c r="B49" s="33" t="s">
        <v>67</v>
      </c>
      <c r="C49" s="56" t="s">
        <v>275</v>
      </c>
      <c r="D49" s="104" t="s">
        <v>81</v>
      </c>
      <c r="E49" s="11" t="s">
        <v>82</v>
      </c>
      <c r="F49" s="65">
        <v>25</v>
      </c>
      <c r="G49" s="65">
        <v>16.8</v>
      </c>
      <c r="H49" s="65">
        <v>15</v>
      </c>
    </row>
    <row r="50" spans="1:8" ht="33.6">
      <c r="A50" s="33" t="s">
        <v>473</v>
      </c>
      <c r="B50" s="33" t="s">
        <v>67</v>
      </c>
      <c r="C50" s="56" t="s">
        <v>276</v>
      </c>
      <c r="D50" s="104"/>
      <c r="E50" s="11" t="s">
        <v>277</v>
      </c>
      <c r="F50" s="65">
        <f aca="true" t="shared" si="4" ref="F50:H51">F51</f>
        <v>180</v>
      </c>
      <c r="G50" s="65">
        <f t="shared" si="4"/>
        <v>121</v>
      </c>
      <c r="H50" s="65">
        <f t="shared" si="4"/>
        <v>105</v>
      </c>
    </row>
    <row r="51" spans="1:8" ht="33.6">
      <c r="A51" s="33" t="s">
        <v>473</v>
      </c>
      <c r="B51" s="33" t="s">
        <v>67</v>
      </c>
      <c r="C51" s="56" t="s">
        <v>278</v>
      </c>
      <c r="D51" s="104"/>
      <c r="E51" s="11" t="s">
        <v>279</v>
      </c>
      <c r="F51" s="65">
        <f t="shared" si="4"/>
        <v>180</v>
      </c>
      <c r="G51" s="65">
        <f t="shared" si="4"/>
        <v>121</v>
      </c>
      <c r="H51" s="65">
        <f t="shared" si="4"/>
        <v>105</v>
      </c>
    </row>
    <row r="52" spans="1:8" ht="12.75">
      <c r="A52" s="33" t="s">
        <v>473</v>
      </c>
      <c r="B52" s="33" t="s">
        <v>67</v>
      </c>
      <c r="C52" s="56" t="s">
        <v>278</v>
      </c>
      <c r="D52" s="17" t="s">
        <v>86</v>
      </c>
      <c r="E52" s="11" t="s">
        <v>87</v>
      </c>
      <c r="F52" s="65">
        <v>180</v>
      </c>
      <c r="G52" s="65">
        <v>121</v>
      </c>
      <c r="H52" s="65">
        <v>105</v>
      </c>
    </row>
    <row r="53" spans="1:8" ht="50.4">
      <c r="A53" s="33" t="s">
        <v>473</v>
      </c>
      <c r="B53" s="33" t="s">
        <v>67</v>
      </c>
      <c r="C53" s="56" t="s">
        <v>260</v>
      </c>
      <c r="D53" s="104"/>
      <c r="E53" s="11" t="s">
        <v>261</v>
      </c>
      <c r="F53" s="65">
        <f>F54</f>
        <v>55.1</v>
      </c>
      <c r="G53" s="65">
        <f>G54</f>
        <v>37</v>
      </c>
      <c r="H53" s="65">
        <f>H54</f>
        <v>32</v>
      </c>
    </row>
    <row r="54" spans="1:8" ht="33.6">
      <c r="A54" s="33" t="s">
        <v>473</v>
      </c>
      <c r="B54" s="33" t="s">
        <v>67</v>
      </c>
      <c r="C54" s="56" t="s">
        <v>265</v>
      </c>
      <c r="D54" s="104"/>
      <c r="E54" s="11" t="s">
        <v>264</v>
      </c>
      <c r="F54" s="65">
        <f>F56+F55</f>
        <v>55.1</v>
      </c>
      <c r="G54" s="65">
        <f>G56+G55</f>
        <v>37</v>
      </c>
      <c r="H54" s="65">
        <f>H56+H55</f>
        <v>32</v>
      </c>
    </row>
    <row r="55" spans="1:8" ht="33.6">
      <c r="A55" s="33" t="s">
        <v>473</v>
      </c>
      <c r="B55" s="33" t="s">
        <v>67</v>
      </c>
      <c r="C55" s="56" t="s">
        <v>265</v>
      </c>
      <c r="D55" s="104" t="s">
        <v>81</v>
      </c>
      <c r="E55" s="11" t="s">
        <v>82</v>
      </c>
      <c r="F55" s="65">
        <v>42</v>
      </c>
      <c r="G55" s="65">
        <v>22</v>
      </c>
      <c r="H55" s="65">
        <v>17</v>
      </c>
    </row>
    <row r="56" spans="1:8" ht="12.75">
      <c r="A56" s="33" t="s">
        <v>473</v>
      </c>
      <c r="B56" s="33" t="s">
        <v>67</v>
      </c>
      <c r="C56" s="56" t="s">
        <v>265</v>
      </c>
      <c r="D56" s="17" t="s">
        <v>86</v>
      </c>
      <c r="E56" s="11" t="s">
        <v>87</v>
      </c>
      <c r="F56" s="65">
        <f>55.1-42</f>
        <v>13.100000000000001</v>
      </c>
      <c r="G56" s="65">
        <f>37-22</f>
        <v>15</v>
      </c>
      <c r="H56" s="65">
        <f>32-17</f>
        <v>15</v>
      </c>
    </row>
    <row r="57" spans="1:8" ht="12.75">
      <c r="A57" s="33" t="s">
        <v>473</v>
      </c>
      <c r="B57" s="33" t="s">
        <v>67</v>
      </c>
      <c r="C57" s="56" t="s">
        <v>424</v>
      </c>
      <c r="D57" s="104"/>
      <c r="E57" s="11" t="s">
        <v>423</v>
      </c>
      <c r="F57" s="65">
        <f>F58+F60</f>
        <v>298.3</v>
      </c>
      <c r="G57" s="65">
        <f>G58+G60</f>
        <v>298.3</v>
      </c>
      <c r="H57" s="65">
        <f>H58+H60</f>
        <v>298.3</v>
      </c>
    </row>
    <row r="58" spans="1:8" ht="50.4">
      <c r="A58" s="33" t="s">
        <v>473</v>
      </c>
      <c r="B58" s="33" t="s">
        <v>67</v>
      </c>
      <c r="C58" s="56" t="s">
        <v>428</v>
      </c>
      <c r="D58" s="104"/>
      <c r="E58" s="11" t="s">
        <v>89</v>
      </c>
      <c r="F58" s="65">
        <f>F59</f>
        <v>45</v>
      </c>
      <c r="G58" s="65">
        <f>G59</f>
        <v>45</v>
      </c>
      <c r="H58" s="65">
        <f>H59</f>
        <v>45</v>
      </c>
    </row>
    <row r="59" spans="1:8" ht="69.6" customHeight="1">
      <c r="A59" s="33" t="s">
        <v>473</v>
      </c>
      <c r="B59" s="33" t="s">
        <v>67</v>
      </c>
      <c r="C59" s="56" t="s">
        <v>428</v>
      </c>
      <c r="D59" s="104" t="s">
        <v>80</v>
      </c>
      <c r="E59" s="11" t="s">
        <v>426</v>
      </c>
      <c r="F59" s="65">
        <v>45</v>
      </c>
      <c r="G59" s="65">
        <v>45</v>
      </c>
      <c r="H59" s="65">
        <v>45</v>
      </c>
    </row>
    <row r="60" spans="1:8" ht="84">
      <c r="A60" s="33" t="s">
        <v>473</v>
      </c>
      <c r="B60" s="33" t="s">
        <v>67</v>
      </c>
      <c r="C60" s="56" t="s">
        <v>367</v>
      </c>
      <c r="D60" s="104"/>
      <c r="E60" s="11" t="s">
        <v>368</v>
      </c>
      <c r="F60" s="65">
        <f>F61+F62</f>
        <v>253.3</v>
      </c>
      <c r="G60" s="65">
        <f>G61+G62</f>
        <v>253.3</v>
      </c>
      <c r="H60" s="65">
        <f>H61+H62</f>
        <v>253.3</v>
      </c>
    </row>
    <row r="61" spans="1:8" ht="69" customHeight="1">
      <c r="A61" s="33" t="s">
        <v>473</v>
      </c>
      <c r="B61" s="33" t="s">
        <v>67</v>
      </c>
      <c r="C61" s="56" t="s">
        <v>367</v>
      </c>
      <c r="D61" s="104" t="s">
        <v>80</v>
      </c>
      <c r="E61" s="11" t="s">
        <v>426</v>
      </c>
      <c r="F61" s="65">
        <v>242.9</v>
      </c>
      <c r="G61" s="65">
        <v>242.9</v>
      </c>
      <c r="H61" s="65">
        <v>242.9</v>
      </c>
    </row>
    <row r="62" spans="1:8" ht="33.6">
      <c r="A62" s="33" t="s">
        <v>473</v>
      </c>
      <c r="B62" s="33" t="s">
        <v>67</v>
      </c>
      <c r="C62" s="56" t="s">
        <v>367</v>
      </c>
      <c r="D62" s="104" t="s">
        <v>81</v>
      </c>
      <c r="E62" s="11" t="s">
        <v>82</v>
      </c>
      <c r="F62" s="65">
        <v>10.4</v>
      </c>
      <c r="G62" s="65">
        <v>10.4</v>
      </c>
      <c r="H62" s="65">
        <v>10.4</v>
      </c>
    </row>
    <row r="63" spans="1:8" ht="12.75">
      <c r="A63" s="33" t="s">
        <v>473</v>
      </c>
      <c r="B63" s="33" t="s">
        <v>67</v>
      </c>
      <c r="C63" s="5">
        <v>9900000</v>
      </c>
      <c r="D63" s="105"/>
      <c r="E63" s="32" t="s">
        <v>433</v>
      </c>
      <c r="F63" s="142">
        <f>F64</f>
        <v>15</v>
      </c>
      <c r="G63" s="142">
        <f aca="true" t="shared" si="5" ref="G63:H65">G64</f>
        <v>0</v>
      </c>
      <c r="H63" s="142">
        <f t="shared" si="5"/>
        <v>0</v>
      </c>
    </row>
    <row r="64" spans="1:8" ht="12.75">
      <c r="A64" s="33" t="s">
        <v>473</v>
      </c>
      <c r="B64" s="33" t="s">
        <v>67</v>
      </c>
      <c r="C64" s="5">
        <v>9930000</v>
      </c>
      <c r="D64" s="10"/>
      <c r="E64" s="32" t="s">
        <v>502</v>
      </c>
      <c r="F64" s="142">
        <f>F65</f>
        <v>15</v>
      </c>
      <c r="G64" s="142">
        <f t="shared" si="5"/>
        <v>0</v>
      </c>
      <c r="H64" s="142">
        <f t="shared" si="5"/>
        <v>0</v>
      </c>
    </row>
    <row r="65" spans="1:8" ht="12.75">
      <c r="A65" s="33" t="s">
        <v>473</v>
      </c>
      <c r="B65" s="33" t="s">
        <v>67</v>
      </c>
      <c r="C65" s="5">
        <v>9931000</v>
      </c>
      <c r="D65" s="10"/>
      <c r="E65" s="32" t="s">
        <v>213</v>
      </c>
      <c r="F65" s="142">
        <f>F66</f>
        <v>15</v>
      </c>
      <c r="G65" s="142">
        <f t="shared" si="5"/>
        <v>0</v>
      </c>
      <c r="H65" s="142">
        <f t="shared" si="5"/>
        <v>0</v>
      </c>
    </row>
    <row r="66" spans="1:8" ht="12.75">
      <c r="A66" s="33" t="s">
        <v>473</v>
      </c>
      <c r="B66" s="33" t="s">
        <v>67</v>
      </c>
      <c r="C66" s="5">
        <v>9931000</v>
      </c>
      <c r="D66" s="10" t="s">
        <v>83</v>
      </c>
      <c r="E66" s="32" t="s">
        <v>84</v>
      </c>
      <c r="F66" s="142">
        <v>15</v>
      </c>
      <c r="G66" s="142">
        <v>0</v>
      </c>
      <c r="H66" s="142">
        <v>0</v>
      </c>
    </row>
    <row r="67" spans="1:8" ht="18" customHeight="1">
      <c r="A67" s="33" t="s">
        <v>473</v>
      </c>
      <c r="B67" s="33" t="s">
        <v>60</v>
      </c>
      <c r="C67" s="56"/>
      <c r="D67" s="104"/>
      <c r="E67" s="11" t="s">
        <v>25</v>
      </c>
      <c r="F67" s="65">
        <f>F68+F77</f>
        <v>8670.4</v>
      </c>
      <c r="G67" s="65">
        <f>G68+G77</f>
        <v>8213.699999999999</v>
      </c>
      <c r="H67" s="65">
        <f>H68+H77</f>
        <v>8096.2</v>
      </c>
    </row>
    <row r="68" spans="1:8" ht="12.75">
      <c r="A68" s="33" t="s">
        <v>473</v>
      </c>
      <c r="B68" s="33" t="s">
        <v>90</v>
      </c>
      <c r="C68" s="56"/>
      <c r="D68" s="104"/>
      <c r="E68" s="11" t="s">
        <v>91</v>
      </c>
      <c r="F68" s="65">
        <f>F69</f>
        <v>2023.3</v>
      </c>
      <c r="G68" s="65">
        <f aca="true" t="shared" si="6" ref="F68:H69">G69</f>
        <v>2012.3</v>
      </c>
      <c r="H68" s="65">
        <f t="shared" si="6"/>
        <v>2012.3</v>
      </c>
    </row>
    <row r="69" spans="1:8" ht="50.4">
      <c r="A69" s="33" t="s">
        <v>473</v>
      </c>
      <c r="B69" s="33" t="s">
        <v>90</v>
      </c>
      <c r="C69" s="56" t="s">
        <v>422</v>
      </c>
      <c r="D69" s="104"/>
      <c r="E69" s="31" t="s">
        <v>388</v>
      </c>
      <c r="F69" s="65">
        <f t="shared" si="6"/>
        <v>2023.3</v>
      </c>
      <c r="G69" s="65">
        <f t="shared" si="6"/>
        <v>2012.3</v>
      </c>
      <c r="H69" s="65">
        <f t="shared" si="6"/>
        <v>2012.3</v>
      </c>
    </row>
    <row r="70" spans="1:8" ht="12.75">
      <c r="A70" s="33" t="s">
        <v>473</v>
      </c>
      <c r="B70" s="33" t="s">
        <v>90</v>
      </c>
      <c r="C70" s="56" t="s">
        <v>424</v>
      </c>
      <c r="D70" s="104"/>
      <c r="E70" s="11" t="s">
        <v>423</v>
      </c>
      <c r="F70" s="65">
        <f>F71+F73</f>
        <v>2023.3</v>
      </c>
      <c r="G70" s="65">
        <f>G71+G73</f>
        <v>2012.3</v>
      </c>
      <c r="H70" s="65">
        <f>H71+H73</f>
        <v>2012.3</v>
      </c>
    </row>
    <row r="71" spans="1:8" ht="50.4">
      <c r="A71" s="33" t="s">
        <v>473</v>
      </c>
      <c r="B71" s="33" t="s">
        <v>90</v>
      </c>
      <c r="C71" s="56" t="s">
        <v>428</v>
      </c>
      <c r="D71" s="104"/>
      <c r="E71" s="11" t="s">
        <v>89</v>
      </c>
      <c r="F71" s="65">
        <f>F72</f>
        <v>619.3</v>
      </c>
      <c r="G71" s="65">
        <f>G72</f>
        <v>619.3</v>
      </c>
      <c r="H71" s="65">
        <f>H72</f>
        <v>619.3</v>
      </c>
    </row>
    <row r="72" spans="1:8" ht="67.2">
      <c r="A72" s="33" t="s">
        <v>473</v>
      </c>
      <c r="B72" s="33" t="s">
        <v>90</v>
      </c>
      <c r="C72" s="56" t="s">
        <v>428</v>
      </c>
      <c r="D72" s="104" t="s">
        <v>80</v>
      </c>
      <c r="E72" s="11" t="s">
        <v>426</v>
      </c>
      <c r="F72" s="65">
        <v>619.3</v>
      </c>
      <c r="G72" s="65">
        <v>619.3</v>
      </c>
      <c r="H72" s="65">
        <v>619.3</v>
      </c>
    </row>
    <row r="73" spans="1:8" ht="117.6">
      <c r="A73" s="33" t="s">
        <v>473</v>
      </c>
      <c r="B73" s="33" t="s">
        <v>90</v>
      </c>
      <c r="C73" s="56" t="s">
        <v>476</v>
      </c>
      <c r="D73" s="104"/>
      <c r="E73" s="11" t="s">
        <v>477</v>
      </c>
      <c r="F73" s="65">
        <f>F74+F75+F76</f>
        <v>1404</v>
      </c>
      <c r="G73" s="65">
        <f>G74+G75+G76</f>
        <v>1393</v>
      </c>
      <c r="H73" s="65">
        <f>H74+H75+H76</f>
        <v>1393</v>
      </c>
    </row>
    <row r="74" spans="1:8" ht="67.2">
      <c r="A74" s="33" t="s">
        <v>473</v>
      </c>
      <c r="B74" s="33" t="s">
        <v>90</v>
      </c>
      <c r="C74" s="56" t="s">
        <v>476</v>
      </c>
      <c r="D74" s="104" t="s">
        <v>80</v>
      </c>
      <c r="E74" s="11" t="s">
        <v>426</v>
      </c>
      <c r="F74" s="65">
        <v>1138.4</v>
      </c>
      <c r="G74" s="65">
        <v>1138.4</v>
      </c>
      <c r="H74" s="65">
        <v>1138.4</v>
      </c>
    </row>
    <row r="75" spans="1:8" ht="33.6">
      <c r="A75" s="33" t="s">
        <v>473</v>
      </c>
      <c r="B75" s="33" t="s">
        <v>90</v>
      </c>
      <c r="C75" s="56" t="s">
        <v>476</v>
      </c>
      <c r="D75" s="104" t="s">
        <v>81</v>
      </c>
      <c r="E75" s="11" t="s">
        <v>82</v>
      </c>
      <c r="F75" s="65">
        <f>243.3+11.2</f>
        <v>254.5</v>
      </c>
      <c r="G75" s="65">
        <v>232.3</v>
      </c>
      <c r="H75" s="65">
        <v>232.3</v>
      </c>
    </row>
    <row r="76" spans="1:8" ht="12.75">
      <c r="A76" s="33" t="s">
        <v>473</v>
      </c>
      <c r="B76" s="33" t="s">
        <v>90</v>
      </c>
      <c r="C76" s="56" t="s">
        <v>476</v>
      </c>
      <c r="D76" s="104" t="s">
        <v>83</v>
      </c>
      <c r="E76" s="113" t="s">
        <v>84</v>
      </c>
      <c r="F76" s="65">
        <f>22.3-11.2</f>
        <v>11.100000000000001</v>
      </c>
      <c r="G76" s="65">
        <v>22.3</v>
      </c>
      <c r="H76" s="65">
        <v>22.3</v>
      </c>
    </row>
    <row r="77" spans="1:8" ht="33.6">
      <c r="A77" s="33" t="s">
        <v>473</v>
      </c>
      <c r="B77" s="33" t="s">
        <v>51</v>
      </c>
      <c r="C77" s="56"/>
      <c r="D77" s="104"/>
      <c r="E77" s="11" t="s">
        <v>468</v>
      </c>
      <c r="F77" s="65">
        <f>F78</f>
        <v>6647.1</v>
      </c>
      <c r="G77" s="65">
        <f aca="true" t="shared" si="7" ref="G77:H79">G78</f>
        <v>6201.4</v>
      </c>
      <c r="H77" s="65">
        <f t="shared" si="7"/>
        <v>6083.9</v>
      </c>
    </row>
    <row r="78" spans="1:8" ht="50.4">
      <c r="A78" s="33" t="s">
        <v>473</v>
      </c>
      <c r="B78" s="33" t="s">
        <v>51</v>
      </c>
      <c r="C78" s="56" t="s">
        <v>422</v>
      </c>
      <c r="D78" s="104"/>
      <c r="E78" s="31" t="s">
        <v>388</v>
      </c>
      <c r="F78" s="65">
        <f>F79</f>
        <v>6647.1</v>
      </c>
      <c r="G78" s="65">
        <f t="shared" si="7"/>
        <v>6201.4</v>
      </c>
      <c r="H78" s="65">
        <f t="shared" si="7"/>
        <v>6083.9</v>
      </c>
    </row>
    <row r="79" spans="1:8" ht="33.6">
      <c r="A79" s="33" t="s">
        <v>473</v>
      </c>
      <c r="B79" s="33" t="s">
        <v>51</v>
      </c>
      <c r="C79" s="56" t="s">
        <v>280</v>
      </c>
      <c r="D79" s="104"/>
      <c r="E79" s="11" t="s">
        <v>281</v>
      </c>
      <c r="F79" s="65">
        <f>F80</f>
        <v>6647.1</v>
      </c>
      <c r="G79" s="65">
        <f t="shared" si="7"/>
        <v>6201.4</v>
      </c>
      <c r="H79" s="65">
        <f t="shared" si="7"/>
        <v>6083.9</v>
      </c>
    </row>
    <row r="80" spans="1:8" ht="33.6">
      <c r="A80" s="33" t="s">
        <v>473</v>
      </c>
      <c r="B80" s="33" t="s">
        <v>51</v>
      </c>
      <c r="C80" s="56" t="s">
        <v>283</v>
      </c>
      <c r="D80" s="104"/>
      <c r="E80" s="11" t="s">
        <v>282</v>
      </c>
      <c r="F80" s="65">
        <f>F81</f>
        <v>6647.1</v>
      </c>
      <c r="G80" s="65">
        <f>G81</f>
        <v>6201.4</v>
      </c>
      <c r="H80" s="65">
        <f>H81</f>
        <v>6083.9</v>
      </c>
    </row>
    <row r="81" spans="1:8" ht="33.6">
      <c r="A81" s="33" t="s">
        <v>473</v>
      </c>
      <c r="B81" s="33" t="s">
        <v>51</v>
      </c>
      <c r="C81" s="56" t="s">
        <v>283</v>
      </c>
      <c r="D81" s="17">
        <v>600</v>
      </c>
      <c r="E81" s="11" t="s">
        <v>131</v>
      </c>
      <c r="F81" s="65">
        <v>6647.1</v>
      </c>
      <c r="G81" s="65">
        <v>6201.4</v>
      </c>
      <c r="H81" s="65">
        <v>6083.9</v>
      </c>
    </row>
    <row r="82" spans="1:8" ht="12.75">
      <c r="A82" s="33" t="s">
        <v>473</v>
      </c>
      <c r="B82" s="33" t="s">
        <v>61</v>
      </c>
      <c r="C82" s="56"/>
      <c r="D82" s="17"/>
      <c r="E82" s="11" t="s">
        <v>26</v>
      </c>
      <c r="F82" s="65">
        <f>F83+F88+F105</f>
        <v>44992.6</v>
      </c>
      <c r="G82" s="65">
        <f>G83+G88+G105</f>
        <v>8442.3</v>
      </c>
      <c r="H82" s="65">
        <f>H83+H88+H105</f>
        <v>8512.7</v>
      </c>
    </row>
    <row r="83" spans="1:8" ht="12.75">
      <c r="A83" s="33" t="s">
        <v>473</v>
      </c>
      <c r="B83" s="33" t="s">
        <v>337</v>
      </c>
      <c r="C83" s="56"/>
      <c r="D83" s="17"/>
      <c r="E83" s="39" t="s">
        <v>338</v>
      </c>
      <c r="F83" s="65">
        <f>F84</f>
        <v>0</v>
      </c>
      <c r="G83" s="65">
        <f aca="true" t="shared" si="8" ref="G83:H86">G84</f>
        <v>741.2</v>
      </c>
      <c r="H83" s="65">
        <f t="shared" si="8"/>
        <v>445.6</v>
      </c>
    </row>
    <row r="84" spans="1:8" ht="50.4">
      <c r="A84" s="33" t="s">
        <v>473</v>
      </c>
      <c r="B84" s="33" t="s">
        <v>337</v>
      </c>
      <c r="C84" s="56" t="s">
        <v>316</v>
      </c>
      <c r="D84" s="17"/>
      <c r="E84" s="11" t="s">
        <v>312</v>
      </c>
      <c r="F84" s="65">
        <f>F85</f>
        <v>0</v>
      </c>
      <c r="G84" s="65">
        <f t="shared" si="8"/>
        <v>741.2</v>
      </c>
      <c r="H84" s="65">
        <f t="shared" si="8"/>
        <v>445.6</v>
      </c>
    </row>
    <row r="85" spans="1:8" ht="33.6">
      <c r="A85" s="33" t="s">
        <v>473</v>
      </c>
      <c r="B85" s="33" t="s">
        <v>337</v>
      </c>
      <c r="C85" s="56" t="s">
        <v>323</v>
      </c>
      <c r="D85" s="17"/>
      <c r="E85" s="11" t="s">
        <v>324</v>
      </c>
      <c r="F85" s="65">
        <f>F86</f>
        <v>0</v>
      </c>
      <c r="G85" s="65">
        <f t="shared" si="8"/>
        <v>741.2</v>
      </c>
      <c r="H85" s="65">
        <f t="shared" si="8"/>
        <v>445.6</v>
      </c>
    </row>
    <row r="86" spans="1:8" ht="88.8" customHeight="1">
      <c r="A86" s="33" t="s">
        <v>473</v>
      </c>
      <c r="B86" s="33" t="s">
        <v>337</v>
      </c>
      <c r="C86" s="56" t="s">
        <v>339</v>
      </c>
      <c r="D86" s="17"/>
      <c r="E86" s="11" t="s">
        <v>340</v>
      </c>
      <c r="F86" s="65">
        <f>F87</f>
        <v>0</v>
      </c>
      <c r="G86" s="65">
        <f t="shared" si="8"/>
        <v>741.2</v>
      </c>
      <c r="H86" s="65">
        <f t="shared" si="8"/>
        <v>445.6</v>
      </c>
    </row>
    <row r="87" spans="1:8" ht="33.6">
      <c r="A87" s="33" t="s">
        <v>473</v>
      </c>
      <c r="B87" s="33" t="s">
        <v>337</v>
      </c>
      <c r="C87" s="56" t="s">
        <v>339</v>
      </c>
      <c r="D87" s="104" t="s">
        <v>81</v>
      </c>
      <c r="E87" s="11" t="s">
        <v>82</v>
      </c>
      <c r="F87" s="79">
        <v>0</v>
      </c>
      <c r="G87" s="79">
        <v>741.2</v>
      </c>
      <c r="H87" s="79">
        <v>445.6</v>
      </c>
    </row>
    <row r="88" spans="1:8" ht="12.75">
      <c r="A88" s="33" t="s">
        <v>473</v>
      </c>
      <c r="B88" s="33" t="s">
        <v>450</v>
      </c>
      <c r="C88" s="56"/>
      <c r="D88" s="17"/>
      <c r="E88" s="27" t="s">
        <v>451</v>
      </c>
      <c r="F88" s="65">
        <f>F89</f>
        <v>44735</v>
      </c>
      <c r="G88" s="65">
        <f aca="true" t="shared" si="9" ref="G88:H91">G89</f>
        <v>7556.7</v>
      </c>
      <c r="H88" s="65">
        <f t="shared" si="9"/>
        <v>7941.9</v>
      </c>
    </row>
    <row r="89" spans="1:8" ht="50.4">
      <c r="A89" s="33" t="s">
        <v>473</v>
      </c>
      <c r="B89" s="33" t="s">
        <v>450</v>
      </c>
      <c r="C89" s="56" t="s">
        <v>284</v>
      </c>
      <c r="D89" s="17"/>
      <c r="E89" s="11" t="s">
        <v>285</v>
      </c>
      <c r="F89" s="65">
        <f>F90</f>
        <v>44735</v>
      </c>
      <c r="G89" s="65">
        <f t="shared" si="9"/>
        <v>7556.7</v>
      </c>
      <c r="H89" s="65">
        <f t="shared" si="9"/>
        <v>7941.9</v>
      </c>
    </row>
    <row r="90" spans="1:8" ht="50.4">
      <c r="A90" s="33" t="s">
        <v>473</v>
      </c>
      <c r="B90" s="33" t="s">
        <v>450</v>
      </c>
      <c r="C90" s="56" t="s">
        <v>286</v>
      </c>
      <c r="D90" s="17"/>
      <c r="E90" s="11" t="s">
        <v>287</v>
      </c>
      <c r="F90" s="65">
        <f>F91+F97+F99+F93+F103+F101+F95</f>
        <v>44735</v>
      </c>
      <c r="G90" s="65">
        <f>G91+G97+G99+G93+G103+G101+G95</f>
        <v>7556.7</v>
      </c>
      <c r="H90" s="65">
        <f>H91+H97+H99+H93+H103+H101+H95</f>
        <v>7941.9</v>
      </c>
    </row>
    <row r="91" spans="1:8" ht="50.4">
      <c r="A91" s="33" t="s">
        <v>473</v>
      </c>
      <c r="B91" s="33" t="s">
        <v>450</v>
      </c>
      <c r="C91" s="56" t="s">
        <v>288</v>
      </c>
      <c r="D91" s="17"/>
      <c r="E91" s="11" t="s">
        <v>289</v>
      </c>
      <c r="F91" s="65">
        <f>F92</f>
        <v>16184.199999999999</v>
      </c>
      <c r="G91" s="65">
        <f t="shared" si="9"/>
        <v>7556.7</v>
      </c>
      <c r="H91" s="65">
        <f t="shared" si="9"/>
        <v>7941.9</v>
      </c>
    </row>
    <row r="92" spans="1:8" ht="33.6">
      <c r="A92" s="33" t="s">
        <v>473</v>
      </c>
      <c r="B92" s="33" t="s">
        <v>450</v>
      </c>
      <c r="C92" s="56" t="s">
        <v>288</v>
      </c>
      <c r="D92" s="104" t="s">
        <v>81</v>
      </c>
      <c r="E92" s="11" t="s">
        <v>82</v>
      </c>
      <c r="F92" s="65">
        <f>12429.4-4103.2-33.5+1240.8+5029.8+1620.9</f>
        <v>16184.199999999999</v>
      </c>
      <c r="G92" s="65">
        <v>7556.7</v>
      </c>
      <c r="H92" s="65">
        <v>7941.9</v>
      </c>
    </row>
    <row r="93" spans="1:8" s="119" customFormat="1" ht="50.4">
      <c r="A93" s="33" t="s">
        <v>473</v>
      </c>
      <c r="B93" s="33" t="s">
        <v>450</v>
      </c>
      <c r="C93" s="13" t="s">
        <v>484</v>
      </c>
      <c r="D93" s="104"/>
      <c r="E93" s="11" t="s">
        <v>485</v>
      </c>
      <c r="F93" s="79">
        <f>F94</f>
        <v>2000</v>
      </c>
      <c r="G93" s="79">
        <f>G94</f>
        <v>0</v>
      </c>
      <c r="H93" s="79">
        <f>H94</f>
        <v>0</v>
      </c>
    </row>
    <row r="94" spans="1:8" s="119" customFormat="1" ht="33.6">
      <c r="A94" s="33" t="s">
        <v>473</v>
      </c>
      <c r="B94" s="33" t="s">
        <v>450</v>
      </c>
      <c r="C94" s="13" t="s">
        <v>484</v>
      </c>
      <c r="D94" s="104" t="s">
        <v>81</v>
      </c>
      <c r="E94" s="11" t="s">
        <v>82</v>
      </c>
      <c r="F94" s="79">
        <v>2000</v>
      </c>
      <c r="G94" s="79">
        <v>0</v>
      </c>
      <c r="H94" s="79">
        <v>0</v>
      </c>
    </row>
    <row r="95" spans="1:8" s="119" customFormat="1" ht="33.6">
      <c r="A95" s="33" t="s">
        <v>473</v>
      </c>
      <c r="B95" s="33" t="s">
        <v>450</v>
      </c>
      <c r="C95" s="13" t="s">
        <v>516</v>
      </c>
      <c r="D95" s="104"/>
      <c r="E95" s="11" t="s">
        <v>517</v>
      </c>
      <c r="F95" s="79">
        <f>F96</f>
        <v>495.8</v>
      </c>
      <c r="G95" s="79">
        <f>G96</f>
        <v>0</v>
      </c>
      <c r="H95" s="79">
        <f>H96</f>
        <v>0</v>
      </c>
    </row>
    <row r="96" spans="1:8" s="119" customFormat="1" ht="33.6">
      <c r="A96" s="33" t="s">
        <v>473</v>
      </c>
      <c r="B96" s="33" t="s">
        <v>450</v>
      </c>
      <c r="C96" s="13" t="s">
        <v>516</v>
      </c>
      <c r="D96" s="104" t="s">
        <v>81</v>
      </c>
      <c r="E96" s="11" t="s">
        <v>82</v>
      </c>
      <c r="F96" s="79">
        <v>495.8</v>
      </c>
      <c r="G96" s="79">
        <v>0</v>
      </c>
      <c r="H96" s="79">
        <v>0</v>
      </c>
    </row>
    <row r="97" spans="1:8" ht="50.4">
      <c r="A97" s="33" t="s">
        <v>473</v>
      </c>
      <c r="B97" s="33" t="s">
        <v>450</v>
      </c>
      <c r="C97" s="56" t="s">
        <v>108</v>
      </c>
      <c r="D97" s="104"/>
      <c r="E97" s="11" t="s">
        <v>391</v>
      </c>
      <c r="F97" s="65">
        <f>F98</f>
        <v>2370.0999999999995</v>
      </c>
      <c r="G97" s="65">
        <f>G98</f>
        <v>0</v>
      </c>
      <c r="H97" s="65">
        <f>H98</f>
        <v>0</v>
      </c>
    </row>
    <row r="98" spans="1:8" ht="33.6">
      <c r="A98" s="33" t="s">
        <v>473</v>
      </c>
      <c r="B98" s="33" t="s">
        <v>450</v>
      </c>
      <c r="C98" s="56" t="s">
        <v>108</v>
      </c>
      <c r="D98" s="104" t="s">
        <v>81</v>
      </c>
      <c r="E98" s="11" t="s">
        <v>82</v>
      </c>
      <c r="F98" s="65">
        <f>4347.9-1977.8</f>
        <v>2370.0999999999995</v>
      </c>
      <c r="G98" s="65">
        <v>0</v>
      </c>
      <c r="H98" s="65">
        <v>0</v>
      </c>
    </row>
    <row r="99" spans="1:8" ht="33.6">
      <c r="A99" s="33" t="s">
        <v>473</v>
      </c>
      <c r="B99" s="33" t="s">
        <v>450</v>
      </c>
      <c r="C99" s="56" t="s">
        <v>402</v>
      </c>
      <c r="D99" s="104"/>
      <c r="E99" s="11" t="s">
        <v>403</v>
      </c>
      <c r="F99" s="65">
        <f>F100</f>
        <v>3205.7</v>
      </c>
      <c r="G99" s="65">
        <f>G100</f>
        <v>0</v>
      </c>
      <c r="H99" s="65">
        <f>H100</f>
        <v>0</v>
      </c>
    </row>
    <row r="100" spans="1:8" ht="33.6">
      <c r="A100" s="33" t="s">
        <v>473</v>
      </c>
      <c r="B100" s="33" t="s">
        <v>450</v>
      </c>
      <c r="C100" s="56" t="s">
        <v>402</v>
      </c>
      <c r="D100" s="104" t="s">
        <v>81</v>
      </c>
      <c r="E100" s="11" t="s">
        <v>82</v>
      </c>
      <c r="F100" s="65">
        <v>3205.7</v>
      </c>
      <c r="G100" s="65">
        <v>0</v>
      </c>
      <c r="H100" s="65">
        <v>0</v>
      </c>
    </row>
    <row r="101" spans="1:8" ht="50.4">
      <c r="A101" s="33" t="s">
        <v>473</v>
      </c>
      <c r="B101" s="33" t="s">
        <v>450</v>
      </c>
      <c r="C101" s="13" t="s">
        <v>509</v>
      </c>
      <c r="D101" s="104"/>
      <c r="E101" s="11" t="s">
        <v>511</v>
      </c>
      <c r="F101" s="65">
        <f>F102</f>
        <v>11774.2</v>
      </c>
      <c r="G101" s="65">
        <f>G102</f>
        <v>0</v>
      </c>
      <c r="H101" s="65">
        <f>H102</f>
        <v>0</v>
      </c>
    </row>
    <row r="102" spans="1:8" ht="33.6">
      <c r="A102" s="33" t="s">
        <v>473</v>
      </c>
      <c r="B102" s="33" t="s">
        <v>450</v>
      </c>
      <c r="C102" s="13" t="s">
        <v>509</v>
      </c>
      <c r="D102" s="104" t="s">
        <v>81</v>
      </c>
      <c r="E102" s="11" t="s">
        <v>82</v>
      </c>
      <c r="F102" s="65">
        <f>13229.5-1455.3</f>
        <v>11774.2</v>
      </c>
      <c r="G102" s="65">
        <v>0</v>
      </c>
      <c r="H102" s="65">
        <v>0</v>
      </c>
    </row>
    <row r="103" spans="1:8" ht="67.2">
      <c r="A103" s="33" t="s">
        <v>473</v>
      </c>
      <c r="B103" s="33" t="s">
        <v>450</v>
      </c>
      <c r="C103" s="13" t="s">
        <v>492</v>
      </c>
      <c r="D103" s="104"/>
      <c r="E103" s="11" t="s">
        <v>498</v>
      </c>
      <c r="F103" s="65">
        <f>F104</f>
        <v>8705</v>
      </c>
      <c r="G103" s="65">
        <f>G104</f>
        <v>0</v>
      </c>
      <c r="H103" s="65">
        <f>H104</f>
        <v>0</v>
      </c>
    </row>
    <row r="104" spans="1:8" ht="33.6">
      <c r="A104" s="33" t="s">
        <v>473</v>
      </c>
      <c r="B104" s="33" t="s">
        <v>450</v>
      </c>
      <c r="C104" s="13" t="s">
        <v>492</v>
      </c>
      <c r="D104" s="104" t="s">
        <v>81</v>
      </c>
      <c r="E104" s="11" t="s">
        <v>82</v>
      </c>
      <c r="F104" s="65">
        <f>10906.3-2201.3</f>
        <v>8705</v>
      </c>
      <c r="G104" s="65">
        <v>0</v>
      </c>
      <c r="H104" s="65">
        <v>0</v>
      </c>
    </row>
    <row r="105" spans="1:8" ht="12.75">
      <c r="A105" s="33" t="s">
        <v>473</v>
      </c>
      <c r="B105" s="33" t="s">
        <v>52</v>
      </c>
      <c r="C105" s="56"/>
      <c r="D105" s="17"/>
      <c r="E105" s="11" t="s">
        <v>27</v>
      </c>
      <c r="F105" s="65">
        <f>F106</f>
        <v>257.6</v>
      </c>
      <c r="G105" s="65">
        <f>G106</f>
        <v>144.4</v>
      </c>
      <c r="H105" s="65">
        <f>H106</f>
        <v>125.2</v>
      </c>
    </row>
    <row r="106" spans="1:8" ht="50.4">
      <c r="A106" s="33" t="s">
        <v>473</v>
      </c>
      <c r="B106" s="33" t="s">
        <v>52</v>
      </c>
      <c r="C106" s="56" t="s">
        <v>290</v>
      </c>
      <c r="D106" s="17"/>
      <c r="E106" s="11" t="s">
        <v>291</v>
      </c>
      <c r="F106" s="65">
        <f>F107+F112</f>
        <v>257.6</v>
      </c>
      <c r="G106" s="65">
        <f>G107+G112</f>
        <v>144.4</v>
      </c>
      <c r="H106" s="65">
        <f>H107+H112</f>
        <v>125.2</v>
      </c>
    </row>
    <row r="107" spans="1:8" ht="33.6">
      <c r="A107" s="33" t="s">
        <v>473</v>
      </c>
      <c r="B107" s="33" t="s">
        <v>52</v>
      </c>
      <c r="C107" s="56" t="s">
        <v>293</v>
      </c>
      <c r="D107" s="17"/>
      <c r="E107" s="11" t="s">
        <v>292</v>
      </c>
      <c r="F107" s="65">
        <f>F108+F110</f>
        <v>150</v>
      </c>
      <c r="G107" s="65">
        <f>G108+G110</f>
        <v>20</v>
      </c>
      <c r="H107" s="65">
        <f>H108+H110</f>
        <v>17.5</v>
      </c>
    </row>
    <row r="108" spans="1:8" ht="33.6">
      <c r="A108" s="33" t="s">
        <v>473</v>
      </c>
      <c r="B108" s="33" t="s">
        <v>52</v>
      </c>
      <c r="C108" s="10" t="s">
        <v>295</v>
      </c>
      <c r="D108" s="10"/>
      <c r="E108" s="73" t="s">
        <v>294</v>
      </c>
      <c r="F108" s="65">
        <f>F109</f>
        <v>120</v>
      </c>
      <c r="G108" s="65">
        <f>G109</f>
        <v>0</v>
      </c>
      <c r="H108" s="65">
        <f>H109</f>
        <v>0</v>
      </c>
    </row>
    <row r="109" spans="1:8" ht="33.6">
      <c r="A109" s="33" t="s">
        <v>473</v>
      </c>
      <c r="B109" s="33" t="s">
        <v>52</v>
      </c>
      <c r="C109" s="10" t="s">
        <v>295</v>
      </c>
      <c r="D109" s="104" t="s">
        <v>81</v>
      </c>
      <c r="E109" s="11" t="s">
        <v>82</v>
      </c>
      <c r="F109" s="65">
        <v>120</v>
      </c>
      <c r="G109" s="65">
        <v>0</v>
      </c>
      <c r="H109" s="65">
        <v>0</v>
      </c>
    </row>
    <row r="110" spans="1:8" ht="37.8" customHeight="1">
      <c r="A110" s="33" t="s">
        <v>473</v>
      </c>
      <c r="B110" s="33" t="s">
        <v>52</v>
      </c>
      <c r="C110" s="10" t="s">
        <v>297</v>
      </c>
      <c r="D110" s="10"/>
      <c r="E110" s="73" t="s">
        <v>296</v>
      </c>
      <c r="F110" s="65">
        <f>F111</f>
        <v>30</v>
      </c>
      <c r="G110" s="65">
        <f>G111</f>
        <v>20</v>
      </c>
      <c r="H110" s="65">
        <f>H111</f>
        <v>17.5</v>
      </c>
    </row>
    <row r="111" spans="1:8" ht="33.6">
      <c r="A111" s="33" t="s">
        <v>473</v>
      </c>
      <c r="B111" s="33" t="s">
        <v>52</v>
      </c>
      <c r="C111" s="10" t="s">
        <v>297</v>
      </c>
      <c r="D111" s="104" t="s">
        <v>81</v>
      </c>
      <c r="E111" s="11" t="s">
        <v>82</v>
      </c>
      <c r="F111" s="65">
        <v>30</v>
      </c>
      <c r="G111" s="65">
        <v>20</v>
      </c>
      <c r="H111" s="65">
        <v>17.5</v>
      </c>
    </row>
    <row r="112" spans="1:8" ht="33.6">
      <c r="A112" s="33" t="s">
        <v>473</v>
      </c>
      <c r="B112" s="33" t="s">
        <v>52</v>
      </c>
      <c r="C112" s="10" t="s">
        <v>298</v>
      </c>
      <c r="D112" s="10"/>
      <c r="E112" s="73" t="s">
        <v>299</v>
      </c>
      <c r="F112" s="65">
        <f>F113+F115+F117</f>
        <v>107.60000000000001</v>
      </c>
      <c r="G112" s="65">
        <f>G113+G115+G117</f>
        <v>124.4</v>
      </c>
      <c r="H112" s="65">
        <f>H113+H115+H117</f>
        <v>107.7</v>
      </c>
    </row>
    <row r="113" spans="1:8" ht="33.6">
      <c r="A113" s="33" t="s">
        <v>473</v>
      </c>
      <c r="B113" s="33" t="s">
        <v>52</v>
      </c>
      <c r="C113" s="10" t="s">
        <v>300</v>
      </c>
      <c r="D113" s="10"/>
      <c r="E113" s="73" t="s">
        <v>301</v>
      </c>
      <c r="F113" s="65">
        <f>F114</f>
        <v>5</v>
      </c>
      <c r="G113" s="65">
        <f>G114</f>
        <v>3.7</v>
      </c>
      <c r="H113" s="65">
        <f>H114</f>
        <v>3.2</v>
      </c>
    </row>
    <row r="114" spans="1:8" ht="33.6">
      <c r="A114" s="33" t="s">
        <v>473</v>
      </c>
      <c r="B114" s="33" t="s">
        <v>52</v>
      </c>
      <c r="C114" s="10" t="s">
        <v>300</v>
      </c>
      <c r="D114" s="104" t="s">
        <v>81</v>
      </c>
      <c r="E114" s="11" t="s">
        <v>82</v>
      </c>
      <c r="F114" s="65">
        <v>5</v>
      </c>
      <c r="G114" s="65">
        <v>3.7</v>
      </c>
      <c r="H114" s="65">
        <v>3.2</v>
      </c>
    </row>
    <row r="115" spans="1:8" ht="33.6">
      <c r="A115" s="33" t="s">
        <v>473</v>
      </c>
      <c r="B115" s="33" t="s">
        <v>52</v>
      </c>
      <c r="C115" s="10" t="s">
        <v>304</v>
      </c>
      <c r="D115" s="10"/>
      <c r="E115" s="73" t="s">
        <v>302</v>
      </c>
      <c r="F115" s="65">
        <f>F116</f>
        <v>102.60000000000001</v>
      </c>
      <c r="G115" s="65">
        <f>G116</f>
        <v>67.1</v>
      </c>
      <c r="H115" s="65">
        <f>H116</f>
        <v>58</v>
      </c>
    </row>
    <row r="116" spans="1:8" ht="12.75">
      <c r="A116" s="33" t="s">
        <v>473</v>
      </c>
      <c r="B116" s="33" t="s">
        <v>52</v>
      </c>
      <c r="C116" s="10" t="s">
        <v>304</v>
      </c>
      <c r="D116" s="104" t="s">
        <v>83</v>
      </c>
      <c r="E116" s="113" t="s">
        <v>84</v>
      </c>
      <c r="F116" s="65">
        <f>100.2+2.4</f>
        <v>102.60000000000001</v>
      </c>
      <c r="G116" s="65">
        <v>67.1</v>
      </c>
      <c r="H116" s="65">
        <v>58</v>
      </c>
    </row>
    <row r="117" spans="1:8" ht="33.6">
      <c r="A117" s="33" t="s">
        <v>473</v>
      </c>
      <c r="B117" s="33" t="s">
        <v>52</v>
      </c>
      <c r="C117" s="10" t="s">
        <v>305</v>
      </c>
      <c r="D117" s="10"/>
      <c r="E117" s="73" t="s">
        <v>303</v>
      </c>
      <c r="F117" s="65">
        <f>F118</f>
        <v>0</v>
      </c>
      <c r="G117" s="65">
        <f>G118</f>
        <v>53.6</v>
      </c>
      <c r="H117" s="65">
        <f>H118</f>
        <v>46.5</v>
      </c>
    </row>
    <row r="118" spans="1:8" ht="33.6">
      <c r="A118" s="33" t="s">
        <v>473</v>
      </c>
      <c r="B118" s="33" t="s">
        <v>52</v>
      </c>
      <c r="C118" s="10" t="s">
        <v>305</v>
      </c>
      <c r="D118" s="104" t="s">
        <v>81</v>
      </c>
      <c r="E118" s="11" t="s">
        <v>82</v>
      </c>
      <c r="F118" s="65">
        <v>0</v>
      </c>
      <c r="G118" s="65">
        <v>53.6</v>
      </c>
      <c r="H118" s="65">
        <v>46.5</v>
      </c>
    </row>
    <row r="119" spans="1:8" ht="12.75">
      <c r="A119" s="33" t="s">
        <v>473</v>
      </c>
      <c r="B119" s="33" t="s">
        <v>62</v>
      </c>
      <c r="C119" s="10"/>
      <c r="D119" s="10"/>
      <c r="E119" s="73" t="s">
        <v>28</v>
      </c>
      <c r="F119" s="65">
        <f>F120+F129+F143</f>
        <v>39549</v>
      </c>
      <c r="G119" s="65">
        <f>G120+G129+G143</f>
        <v>20206.4</v>
      </c>
      <c r="H119" s="65">
        <f>H120+H129+H143</f>
        <v>9417.699999999999</v>
      </c>
    </row>
    <row r="120" spans="1:8" ht="12.75">
      <c r="A120" s="33" t="s">
        <v>473</v>
      </c>
      <c r="B120" s="33" t="s">
        <v>448</v>
      </c>
      <c r="C120" s="10"/>
      <c r="D120" s="10"/>
      <c r="E120" s="73" t="s">
        <v>449</v>
      </c>
      <c r="F120" s="65">
        <f aca="true" t="shared" si="10" ref="F120:H121">F121</f>
        <v>18848.1</v>
      </c>
      <c r="G120" s="65">
        <f t="shared" si="10"/>
        <v>4744.5</v>
      </c>
      <c r="H120" s="65">
        <f t="shared" si="10"/>
        <v>0</v>
      </c>
    </row>
    <row r="121" spans="1:8" ht="67.2">
      <c r="A121" s="33" t="s">
        <v>473</v>
      </c>
      <c r="B121" s="33" t="s">
        <v>448</v>
      </c>
      <c r="C121" s="10" t="s">
        <v>221</v>
      </c>
      <c r="D121" s="10"/>
      <c r="E121" s="73" t="s">
        <v>219</v>
      </c>
      <c r="F121" s="65">
        <f t="shared" si="10"/>
        <v>18848.1</v>
      </c>
      <c r="G121" s="65">
        <f t="shared" si="10"/>
        <v>4744.5</v>
      </c>
      <c r="H121" s="65">
        <f t="shared" si="10"/>
        <v>0</v>
      </c>
    </row>
    <row r="122" spans="1:8" ht="50.4">
      <c r="A122" s="33" t="s">
        <v>473</v>
      </c>
      <c r="B122" s="33" t="s">
        <v>448</v>
      </c>
      <c r="C122" s="10" t="s">
        <v>315</v>
      </c>
      <c r="D122" s="10"/>
      <c r="E122" s="73" t="s">
        <v>313</v>
      </c>
      <c r="F122" s="65">
        <f>F127+F123+F125</f>
        <v>18848.1</v>
      </c>
      <c r="G122" s="65">
        <f>G127+G123+G125</f>
        <v>4744.5</v>
      </c>
      <c r="H122" s="65">
        <f>H127+H123+H125</f>
        <v>0</v>
      </c>
    </row>
    <row r="123" spans="1:8" ht="84">
      <c r="A123" s="33" t="s">
        <v>473</v>
      </c>
      <c r="B123" s="33" t="s">
        <v>448</v>
      </c>
      <c r="C123" s="10" t="s">
        <v>398</v>
      </c>
      <c r="D123" s="10"/>
      <c r="E123" s="73" t="s">
        <v>400</v>
      </c>
      <c r="F123" s="65">
        <f>F124</f>
        <v>5673.8</v>
      </c>
      <c r="G123" s="65">
        <f>G124</f>
        <v>0</v>
      </c>
      <c r="H123" s="65">
        <f>H124</f>
        <v>0</v>
      </c>
    </row>
    <row r="124" spans="1:8" ht="33.6">
      <c r="A124" s="33" t="s">
        <v>473</v>
      </c>
      <c r="B124" s="33" t="s">
        <v>448</v>
      </c>
      <c r="C124" s="10" t="s">
        <v>398</v>
      </c>
      <c r="D124" s="33" t="s">
        <v>85</v>
      </c>
      <c r="E124" s="11" t="s">
        <v>246</v>
      </c>
      <c r="F124" s="65">
        <f>495.1+5178.7</f>
        <v>5673.8</v>
      </c>
      <c r="G124" s="65">
        <v>0</v>
      </c>
      <c r="H124" s="65">
        <v>0</v>
      </c>
    </row>
    <row r="125" spans="1:8" ht="67.2">
      <c r="A125" s="33" t="s">
        <v>473</v>
      </c>
      <c r="B125" s="33" t="s">
        <v>448</v>
      </c>
      <c r="C125" s="10" t="s">
        <v>399</v>
      </c>
      <c r="D125" s="10"/>
      <c r="E125" s="73" t="s">
        <v>401</v>
      </c>
      <c r="F125" s="65">
        <f>F126</f>
        <v>6640.599999999999</v>
      </c>
      <c r="G125" s="65">
        <f>G126</f>
        <v>0</v>
      </c>
      <c r="H125" s="65">
        <f>H126</f>
        <v>0</v>
      </c>
    </row>
    <row r="126" spans="1:8" ht="33.6">
      <c r="A126" s="33" t="s">
        <v>473</v>
      </c>
      <c r="B126" s="33" t="s">
        <v>448</v>
      </c>
      <c r="C126" s="10" t="s">
        <v>399</v>
      </c>
      <c r="D126" s="33" t="s">
        <v>85</v>
      </c>
      <c r="E126" s="11" t="s">
        <v>246</v>
      </c>
      <c r="F126" s="65">
        <f>579.4+6061.2</f>
        <v>6640.599999999999</v>
      </c>
      <c r="G126" s="65">
        <v>0</v>
      </c>
      <c r="H126" s="65">
        <v>0</v>
      </c>
    </row>
    <row r="127" spans="1:8" ht="50.4">
      <c r="A127" s="33" t="s">
        <v>473</v>
      </c>
      <c r="B127" s="33" t="s">
        <v>448</v>
      </c>
      <c r="C127" s="10" t="s">
        <v>378</v>
      </c>
      <c r="D127" s="10"/>
      <c r="E127" s="73" t="s">
        <v>314</v>
      </c>
      <c r="F127" s="65">
        <f>F128</f>
        <v>6533.7</v>
      </c>
      <c r="G127" s="65">
        <f>G128</f>
        <v>4744.5</v>
      </c>
      <c r="H127" s="65">
        <f>H128</f>
        <v>0</v>
      </c>
    </row>
    <row r="128" spans="1:8" ht="33.6">
      <c r="A128" s="33" t="s">
        <v>473</v>
      </c>
      <c r="B128" s="33" t="s">
        <v>448</v>
      </c>
      <c r="C128" s="10" t="s">
        <v>378</v>
      </c>
      <c r="D128" s="33" t="s">
        <v>85</v>
      </c>
      <c r="E128" s="11" t="s">
        <v>246</v>
      </c>
      <c r="F128" s="65">
        <f>6491+42.7</f>
        <v>6533.7</v>
      </c>
      <c r="G128" s="65">
        <v>4744.5</v>
      </c>
      <c r="H128" s="65">
        <v>0</v>
      </c>
    </row>
    <row r="129" spans="1:8" ht="12.75">
      <c r="A129" s="33" t="s">
        <v>473</v>
      </c>
      <c r="B129" s="33" t="s">
        <v>53</v>
      </c>
      <c r="C129" s="10"/>
      <c r="D129" s="10"/>
      <c r="E129" s="12" t="s">
        <v>29</v>
      </c>
      <c r="F129" s="65">
        <f>F130</f>
        <v>5991.2</v>
      </c>
      <c r="G129" s="65">
        <f>G130</f>
        <v>4638.4</v>
      </c>
      <c r="H129" s="65">
        <f>H130</f>
        <v>0</v>
      </c>
    </row>
    <row r="130" spans="1:8" ht="50.4">
      <c r="A130" s="33" t="s">
        <v>473</v>
      </c>
      <c r="B130" s="33" t="s">
        <v>53</v>
      </c>
      <c r="C130" s="10" t="s">
        <v>316</v>
      </c>
      <c r="D130" s="10"/>
      <c r="E130" s="73" t="s">
        <v>312</v>
      </c>
      <c r="F130" s="65">
        <f>F131+F138</f>
        <v>5991.2</v>
      </c>
      <c r="G130" s="65">
        <f>G131+G138</f>
        <v>4638.4</v>
      </c>
      <c r="H130" s="65">
        <f>H131+H138</f>
        <v>0</v>
      </c>
    </row>
    <row r="131" spans="1:8" ht="50.4">
      <c r="A131" s="33" t="s">
        <v>473</v>
      </c>
      <c r="B131" s="33" t="s">
        <v>53</v>
      </c>
      <c r="C131" s="20" t="s">
        <v>317</v>
      </c>
      <c r="D131" s="20"/>
      <c r="E131" s="39" t="s">
        <v>318</v>
      </c>
      <c r="F131" s="65">
        <f>F134+F136+F132</f>
        <v>2710.8999999999996</v>
      </c>
      <c r="G131" s="65">
        <f>G134+G136+G132</f>
        <v>4638.4</v>
      </c>
      <c r="H131" s="65">
        <f>H134+H136+H132</f>
        <v>0</v>
      </c>
    </row>
    <row r="132" spans="1:8" ht="33.6">
      <c r="A132" s="33" t="s">
        <v>473</v>
      </c>
      <c r="B132" s="33" t="s">
        <v>53</v>
      </c>
      <c r="C132" s="20" t="s">
        <v>524</v>
      </c>
      <c r="D132" s="20"/>
      <c r="E132" s="39" t="s">
        <v>525</v>
      </c>
      <c r="F132" s="65">
        <f>F133</f>
        <v>2000</v>
      </c>
      <c r="G132" s="65">
        <f>G133</f>
        <v>0</v>
      </c>
      <c r="H132" s="65">
        <f>H133</f>
        <v>0</v>
      </c>
    </row>
    <row r="133" spans="1:8" ht="33.6">
      <c r="A133" s="33" t="s">
        <v>473</v>
      </c>
      <c r="B133" s="33" t="s">
        <v>53</v>
      </c>
      <c r="C133" s="20" t="s">
        <v>524</v>
      </c>
      <c r="D133" s="104" t="s">
        <v>81</v>
      </c>
      <c r="E133" s="11" t="s">
        <v>82</v>
      </c>
      <c r="F133" s="65">
        <v>2000</v>
      </c>
      <c r="G133" s="65">
        <v>0</v>
      </c>
      <c r="H133" s="65">
        <v>0</v>
      </c>
    </row>
    <row r="134" spans="1:8" ht="33.6">
      <c r="A134" s="33" t="s">
        <v>473</v>
      </c>
      <c r="B134" s="33" t="s">
        <v>53</v>
      </c>
      <c r="C134" s="20" t="s">
        <v>109</v>
      </c>
      <c r="D134" s="20"/>
      <c r="E134" s="39" t="s">
        <v>319</v>
      </c>
      <c r="F134" s="65">
        <f>F135</f>
        <v>115.19999999999982</v>
      </c>
      <c r="G134" s="65">
        <f>G135</f>
        <v>4638.4</v>
      </c>
      <c r="H134" s="65">
        <f>H135</f>
        <v>0</v>
      </c>
    </row>
    <row r="135" spans="1:8" ht="33.6">
      <c r="A135" s="33" t="s">
        <v>473</v>
      </c>
      <c r="B135" s="33" t="s">
        <v>53</v>
      </c>
      <c r="C135" s="20" t="s">
        <v>109</v>
      </c>
      <c r="D135" s="33" t="s">
        <v>85</v>
      </c>
      <c r="E135" s="11" t="s">
        <v>246</v>
      </c>
      <c r="F135" s="65">
        <f>4753.8-4638.6</f>
        <v>115.19999999999982</v>
      </c>
      <c r="G135" s="65">
        <v>4638.4</v>
      </c>
      <c r="H135" s="65">
        <v>0</v>
      </c>
    </row>
    <row r="136" spans="1:8" ht="69.6" customHeight="1">
      <c r="A136" s="33" t="s">
        <v>473</v>
      </c>
      <c r="B136" s="33" t="s">
        <v>53</v>
      </c>
      <c r="C136" s="10" t="s">
        <v>496</v>
      </c>
      <c r="D136" s="33"/>
      <c r="E136" s="11" t="s">
        <v>497</v>
      </c>
      <c r="F136" s="65">
        <f>F137</f>
        <v>595.7</v>
      </c>
      <c r="G136" s="65">
        <f>G137</f>
        <v>0</v>
      </c>
      <c r="H136" s="65">
        <f>H137</f>
        <v>0</v>
      </c>
    </row>
    <row r="137" spans="1:8" ht="33.6">
      <c r="A137" s="33" t="s">
        <v>473</v>
      </c>
      <c r="B137" s="33" t="s">
        <v>53</v>
      </c>
      <c r="C137" s="10" t="s">
        <v>496</v>
      </c>
      <c r="D137" s="33" t="s">
        <v>85</v>
      </c>
      <c r="E137" s="11" t="s">
        <v>246</v>
      </c>
      <c r="F137" s="65">
        <v>595.7</v>
      </c>
      <c r="G137" s="65">
        <v>0</v>
      </c>
      <c r="H137" s="65">
        <v>0</v>
      </c>
    </row>
    <row r="138" spans="1:8" ht="33.6">
      <c r="A138" s="33" t="s">
        <v>473</v>
      </c>
      <c r="B138" s="33" t="s">
        <v>53</v>
      </c>
      <c r="C138" s="20" t="s">
        <v>320</v>
      </c>
      <c r="D138" s="20"/>
      <c r="E138" s="39" t="s">
        <v>321</v>
      </c>
      <c r="F138" s="65">
        <f>F139+F141</f>
        <v>3280.3</v>
      </c>
      <c r="G138" s="65">
        <f>G139+G141</f>
        <v>0</v>
      </c>
      <c r="H138" s="65">
        <f>H139+H141</f>
        <v>0</v>
      </c>
    </row>
    <row r="139" spans="1:8" ht="33.6">
      <c r="A139" s="33" t="s">
        <v>473</v>
      </c>
      <c r="B139" s="33" t="s">
        <v>53</v>
      </c>
      <c r="C139" s="20" t="s">
        <v>110</v>
      </c>
      <c r="D139" s="20"/>
      <c r="E139" s="39" t="s">
        <v>322</v>
      </c>
      <c r="F139" s="65">
        <f>F140</f>
        <v>1398</v>
      </c>
      <c r="G139" s="65">
        <f>G140</f>
        <v>0</v>
      </c>
      <c r="H139" s="65">
        <f>H140</f>
        <v>0</v>
      </c>
    </row>
    <row r="140" spans="1:8" ht="33.6">
      <c r="A140" s="33" t="s">
        <v>473</v>
      </c>
      <c r="B140" s="33" t="s">
        <v>53</v>
      </c>
      <c r="C140" s="20" t="s">
        <v>110</v>
      </c>
      <c r="D140" s="104">
        <v>400</v>
      </c>
      <c r="E140" s="11" t="s">
        <v>246</v>
      </c>
      <c r="F140" s="65">
        <f>648+750</f>
        <v>1398</v>
      </c>
      <c r="G140" s="65">
        <v>0</v>
      </c>
      <c r="H140" s="65">
        <v>0</v>
      </c>
    </row>
    <row r="141" spans="1:8" ht="50.4">
      <c r="A141" s="33" t="s">
        <v>473</v>
      </c>
      <c r="B141" s="33" t="s">
        <v>53</v>
      </c>
      <c r="C141" s="10" t="s">
        <v>510</v>
      </c>
      <c r="D141" s="104"/>
      <c r="E141" s="73" t="s">
        <v>512</v>
      </c>
      <c r="F141" s="79">
        <f>F142</f>
        <v>1882.3</v>
      </c>
      <c r="G141" s="79">
        <f>G142</f>
        <v>0</v>
      </c>
      <c r="H141" s="79">
        <f>H142</f>
        <v>0</v>
      </c>
    </row>
    <row r="142" spans="1:8" ht="33.6">
      <c r="A142" s="33" t="s">
        <v>473</v>
      </c>
      <c r="B142" s="33" t="s">
        <v>53</v>
      </c>
      <c r="C142" s="10" t="s">
        <v>510</v>
      </c>
      <c r="D142" s="104">
        <v>400</v>
      </c>
      <c r="E142" s="11" t="s">
        <v>246</v>
      </c>
      <c r="F142" s="79">
        <v>1882.3</v>
      </c>
      <c r="G142" s="79">
        <v>0</v>
      </c>
      <c r="H142" s="79">
        <v>0</v>
      </c>
    </row>
    <row r="143" spans="1:8" ht="12.75">
      <c r="A143" s="33" t="s">
        <v>473</v>
      </c>
      <c r="B143" s="33" t="s">
        <v>54</v>
      </c>
      <c r="C143" s="10"/>
      <c r="D143" s="17"/>
      <c r="E143" s="11" t="s">
        <v>30</v>
      </c>
      <c r="F143" s="65">
        <f>F144+F160</f>
        <v>14709.699999999999</v>
      </c>
      <c r="G143" s="65">
        <f>G144+G160</f>
        <v>10823.5</v>
      </c>
      <c r="H143" s="65">
        <f>H144+H160</f>
        <v>9417.699999999999</v>
      </c>
    </row>
    <row r="144" spans="1:8" ht="50.4">
      <c r="A144" s="33" t="s">
        <v>473</v>
      </c>
      <c r="B144" s="33" t="s">
        <v>54</v>
      </c>
      <c r="C144" s="10" t="s">
        <v>316</v>
      </c>
      <c r="D144" s="10"/>
      <c r="E144" s="73" t="s">
        <v>312</v>
      </c>
      <c r="F144" s="65">
        <f>F145</f>
        <v>13839.699999999999</v>
      </c>
      <c r="G144" s="65">
        <f>G145</f>
        <v>10823.5</v>
      </c>
      <c r="H144" s="65">
        <f>H145</f>
        <v>9417.699999999999</v>
      </c>
    </row>
    <row r="145" spans="1:8" ht="33.6">
      <c r="A145" s="33" t="s">
        <v>473</v>
      </c>
      <c r="B145" s="33" t="s">
        <v>54</v>
      </c>
      <c r="C145" s="10" t="s">
        <v>323</v>
      </c>
      <c r="D145" s="10"/>
      <c r="E145" s="73" t="s">
        <v>324</v>
      </c>
      <c r="F145" s="65">
        <f>F146+F148+F150+F152+F154+F156+F158</f>
        <v>13839.699999999999</v>
      </c>
      <c r="G145" s="65">
        <f>G146+G148+G150+G152+G154+G156+G158</f>
        <v>10823.5</v>
      </c>
      <c r="H145" s="65">
        <f>H146+H148+H150+H152+H154+H156+H158</f>
        <v>9417.699999999999</v>
      </c>
    </row>
    <row r="146" spans="1:8" ht="12.75">
      <c r="A146" s="33" t="s">
        <v>473</v>
      </c>
      <c r="B146" s="33" t="s">
        <v>54</v>
      </c>
      <c r="C146" s="10" t="s">
        <v>325</v>
      </c>
      <c r="D146" s="10"/>
      <c r="E146" s="73" t="s">
        <v>326</v>
      </c>
      <c r="F146" s="65">
        <f>F147</f>
        <v>9939.199999999999</v>
      </c>
      <c r="G146" s="65">
        <f>G147</f>
        <v>7624</v>
      </c>
      <c r="H146" s="65">
        <f>H147</f>
        <v>6633.5</v>
      </c>
    </row>
    <row r="147" spans="1:8" ht="33.6">
      <c r="A147" s="33" t="s">
        <v>473</v>
      </c>
      <c r="B147" s="33" t="s">
        <v>54</v>
      </c>
      <c r="C147" s="10" t="s">
        <v>325</v>
      </c>
      <c r="D147" s="10" t="s">
        <v>81</v>
      </c>
      <c r="E147" s="73" t="s">
        <v>82</v>
      </c>
      <c r="F147" s="65">
        <f>11378.3-244.7-1194.4</f>
        <v>9939.199999999999</v>
      </c>
      <c r="G147" s="65">
        <v>7624</v>
      </c>
      <c r="H147" s="65">
        <v>6633.5</v>
      </c>
    </row>
    <row r="148" spans="1:8" ht="33.6">
      <c r="A148" s="33" t="s">
        <v>473</v>
      </c>
      <c r="B148" s="33" t="s">
        <v>54</v>
      </c>
      <c r="C148" s="10" t="s">
        <v>327</v>
      </c>
      <c r="D148" s="10"/>
      <c r="E148" s="73" t="s">
        <v>328</v>
      </c>
      <c r="F148" s="65">
        <f>F149</f>
        <v>0</v>
      </c>
      <c r="G148" s="65">
        <f>G149</f>
        <v>831.3</v>
      </c>
      <c r="H148" s="65">
        <f>H149</f>
        <v>723.4</v>
      </c>
    </row>
    <row r="149" spans="1:8" ht="33.6">
      <c r="A149" s="33" t="s">
        <v>473</v>
      </c>
      <c r="B149" s="33" t="s">
        <v>54</v>
      </c>
      <c r="C149" s="10" t="s">
        <v>327</v>
      </c>
      <c r="D149" s="10" t="s">
        <v>81</v>
      </c>
      <c r="E149" s="73" t="s">
        <v>82</v>
      </c>
      <c r="F149" s="65">
        <f>1240.8-1240.8</f>
        <v>0</v>
      </c>
      <c r="G149" s="65">
        <v>831.3</v>
      </c>
      <c r="H149" s="65">
        <v>723.4</v>
      </c>
    </row>
    <row r="150" spans="1:8" ht="12.75">
      <c r="A150" s="33" t="s">
        <v>473</v>
      </c>
      <c r="B150" s="33" t="s">
        <v>54</v>
      </c>
      <c r="C150" s="10" t="s">
        <v>329</v>
      </c>
      <c r="D150" s="10"/>
      <c r="E150" s="73" t="s">
        <v>330</v>
      </c>
      <c r="F150" s="65">
        <f>F151</f>
        <v>3194.4</v>
      </c>
      <c r="G150" s="65">
        <f>G151</f>
        <v>1637.6</v>
      </c>
      <c r="H150" s="65">
        <f>H151</f>
        <v>1425.1</v>
      </c>
    </row>
    <row r="151" spans="1:8" ht="33.6">
      <c r="A151" s="33" t="s">
        <v>473</v>
      </c>
      <c r="B151" s="33" t="s">
        <v>54</v>
      </c>
      <c r="C151" s="10" t="s">
        <v>329</v>
      </c>
      <c r="D151" s="10" t="s">
        <v>81</v>
      </c>
      <c r="E151" s="73" t="s">
        <v>82</v>
      </c>
      <c r="F151" s="65">
        <f>2444.4+750</f>
        <v>3194.4</v>
      </c>
      <c r="G151" s="65">
        <v>1637.6</v>
      </c>
      <c r="H151" s="65">
        <v>1425.1</v>
      </c>
    </row>
    <row r="152" spans="1:8" ht="12.75">
      <c r="A152" s="33" t="s">
        <v>473</v>
      </c>
      <c r="B152" s="33" t="s">
        <v>54</v>
      </c>
      <c r="C152" s="10" t="s">
        <v>331</v>
      </c>
      <c r="D152" s="10"/>
      <c r="E152" s="73" t="s">
        <v>332</v>
      </c>
      <c r="F152" s="65">
        <f>F153</f>
        <v>250.2</v>
      </c>
      <c r="G152" s="65">
        <f>G153</f>
        <v>167.6</v>
      </c>
      <c r="H152" s="65">
        <f>H153</f>
        <v>145.9</v>
      </c>
    </row>
    <row r="153" spans="1:8" ht="33.6">
      <c r="A153" s="33" t="s">
        <v>473</v>
      </c>
      <c r="B153" s="33" t="s">
        <v>54</v>
      </c>
      <c r="C153" s="10" t="s">
        <v>331</v>
      </c>
      <c r="D153" s="10" t="s">
        <v>81</v>
      </c>
      <c r="E153" s="73" t="s">
        <v>82</v>
      </c>
      <c r="F153" s="65">
        <v>250.2</v>
      </c>
      <c r="G153" s="65">
        <v>167.6</v>
      </c>
      <c r="H153" s="65">
        <v>145.9</v>
      </c>
    </row>
    <row r="154" spans="1:8" ht="33.6">
      <c r="A154" s="33" t="s">
        <v>473</v>
      </c>
      <c r="B154" s="33" t="s">
        <v>54</v>
      </c>
      <c r="C154" s="10" t="s">
        <v>333</v>
      </c>
      <c r="D154" s="10"/>
      <c r="E154" s="73" t="s">
        <v>334</v>
      </c>
      <c r="F154" s="65">
        <f>F155</f>
        <v>0</v>
      </c>
      <c r="G154" s="65">
        <f>G155</f>
        <v>257</v>
      </c>
      <c r="H154" s="65">
        <f>H155</f>
        <v>224</v>
      </c>
    </row>
    <row r="155" spans="1:8" ht="33.6">
      <c r="A155" s="33" t="s">
        <v>473</v>
      </c>
      <c r="B155" s="33" t="s">
        <v>54</v>
      </c>
      <c r="C155" s="10" t="s">
        <v>333</v>
      </c>
      <c r="D155" s="10" t="s">
        <v>81</v>
      </c>
      <c r="E155" s="73" t="s">
        <v>82</v>
      </c>
      <c r="F155" s="65">
        <f>384.3-384.3</f>
        <v>0</v>
      </c>
      <c r="G155" s="65">
        <v>257</v>
      </c>
      <c r="H155" s="65">
        <v>224</v>
      </c>
    </row>
    <row r="156" spans="1:8" ht="33.6">
      <c r="A156" s="33" t="s">
        <v>473</v>
      </c>
      <c r="B156" s="33" t="s">
        <v>54</v>
      </c>
      <c r="C156" s="10" t="s">
        <v>335</v>
      </c>
      <c r="D156" s="10"/>
      <c r="E156" s="73" t="s">
        <v>336</v>
      </c>
      <c r="F156" s="65">
        <f>F157</f>
        <v>220.89999999999998</v>
      </c>
      <c r="G156" s="65">
        <f>G157</f>
        <v>306</v>
      </c>
      <c r="H156" s="65">
        <f>H157</f>
        <v>265.8</v>
      </c>
    </row>
    <row r="157" spans="1:8" ht="33.6">
      <c r="A157" s="33" t="s">
        <v>473</v>
      </c>
      <c r="B157" s="33" t="s">
        <v>54</v>
      </c>
      <c r="C157" s="10" t="s">
        <v>335</v>
      </c>
      <c r="D157" s="10" t="s">
        <v>81</v>
      </c>
      <c r="E157" s="73" t="s">
        <v>82</v>
      </c>
      <c r="F157" s="65">
        <f>455.9-235</f>
        <v>220.89999999999998</v>
      </c>
      <c r="G157" s="65">
        <v>306</v>
      </c>
      <c r="H157" s="65">
        <v>265.8</v>
      </c>
    </row>
    <row r="158" spans="1:8" ht="33.6">
      <c r="A158" s="33" t="s">
        <v>473</v>
      </c>
      <c r="B158" s="33" t="s">
        <v>54</v>
      </c>
      <c r="C158" s="10" t="s">
        <v>404</v>
      </c>
      <c r="D158" s="10"/>
      <c r="E158" s="73" t="s">
        <v>405</v>
      </c>
      <c r="F158" s="65">
        <f>F159</f>
        <v>235</v>
      </c>
      <c r="G158" s="65">
        <f>G159</f>
        <v>0</v>
      </c>
      <c r="H158" s="65">
        <f>H159</f>
        <v>0</v>
      </c>
    </row>
    <row r="159" spans="1:8" ht="33.6">
      <c r="A159" s="33" t="s">
        <v>473</v>
      </c>
      <c r="B159" s="33" t="s">
        <v>54</v>
      </c>
      <c r="C159" s="10" t="s">
        <v>404</v>
      </c>
      <c r="D159" s="10" t="s">
        <v>81</v>
      </c>
      <c r="E159" s="73" t="s">
        <v>82</v>
      </c>
      <c r="F159" s="65">
        <v>235</v>
      </c>
      <c r="G159" s="65">
        <v>0</v>
      </c>
      <c r="H159" s="65">
        <v>0</v>
      </c>
    </row>
    <row r="160" spans="1:8" ht="12.75">
      <c r="A160" s="33" t="s">
        <v>473</v>
      </c>
      <c r="B160" s="33" t="s">
        <v>54</v>
      </c>
      <c r="C160" s="5">
        <v>9900000</v>
      </c>
      <c r="D160" s="105"/>
      <c r="E160" s="107" t="s">
        <v>433</v>
      </c>
      <c r="F160" s="65">
        <f aca="true" t="shared" si="11" ref="F160:H161">F161</f>
        <v>870</v>
      </c>
      <c r="G160" s="65">
        <f t="shared" si="11"/>
        <v>0</v>
      </c>
      <c r="H160" s="65">
        <f t="shared" si="11"/>
        <v>0</v>
      </c>
    </row>
    <row r="161" spans="1:8" ht="33.6">
      <c r="A161" s="33" t="s">
        <v>473</v>
      </c>
      <c r="B161" s="33" t="s">
        <v>54</v>
      </c>
      <c r="C161" s="5">
        <v>9911000</v>
      </c>
      <c r="D161" s="10" t="s">
        <v>77</v>
      </c>
      <c r="E161" s="107" t="s">
        <v>162</v>
      </c>
      <c r="F161" s="65">
        <f t="shared" si="11"/>
        <v>870</v>
      </c>
      <c r="G161" s="65">
        <f t="shared" si="11"/>
        <v>0</v>
      </c>
      <c r="H161" s="65">
        <f t="shared" si="11"/>
        <v>0</v>
      </c>
    </row>
    <row r="162" spans="1:8" ht="33.6">
      <c r="A162" s="33" t="s">
        <v>473</v>
      </c>
      <c r="B162" s="33" t="s">
        <v>54</v>
      </c>
      <c r="C162" s="5">
        <v>9911000</v>
      </c>
      <c r="D162" s="10" t="s">
        <v>81</v>
      </c>
      <c r="E162" s="73" t="s">
        <v>82</v>
      </c>
      <c r="F162" s="65">
        <v>870</v>
      </c>
      <c r="G162" s="65">
        <v>0</v>
      </c>
      <c r="H162" s="65">
        <v>0</v>
      </c>
    </row>
    <row r="163" spans="1:8" ht="12.75">
      <c r="A163" s="33" t="s">
        <v>473</v>
      </c>
      <c r="B163" s="33" t="s">
        <v>40</v>
      </c>
      <c r="C163" s="10"/>
      <c r="D163" s="10"/>
      <c r="E163" s="73" t="s">
        <v>31</v>
      </c>
      <c r="F163" s="65">
        <f>F164</f>
        <v>15249.6</v>
      </c>
      <c r="G163" s="65">
        <f aca="true" t="shared" si="12" ref="G163:H166">G164</f>
        <v>15848.4</v>
      </c>
      <c r="H163" s="65">
        <f t="shared" si="12"/>
        <v>16732.9</v>
      </c>
    </row>
    <row r="164" spans="1:8" ht="12.75">
      <c r="A164" s="33" t="s">
        <v>473</v>
      </c>
      <c r="B164" s="33" t="s">
        <v>56</v>
      </c>
      <c r="C164" s="10"/>
      <c r="D164" s="10"/>
      <c r="E164" s="73" t="s">
        <v>460</v>
      </c>
      <c r="F164" s="65">
        <f>F165</f>
        <v>15249.6</v>
      </c>
      <c r="G164" s="65">
        <f t="shared" si="12"/>
        <v>15848.4</v>
      </c>
      <c r="H164" s="65">
        <f t="shared" si="12"/>
        <v>16732.9</v>
      </c>
    </row>
    <row r="165" spans="1:8" ht="40.8" customHeight="1">
      <c r="A165" s="33" t="s">
        <v>473</v>
      </c>
      <c r="B165" s="33" t="s">
        <v>56</v>
      </c>
      <c r="C165" s="10" t="s">
        <v>225</v>
      </c>
      <c r="D165" s="10"/>
      <c r="E165" s="73" t="s">
        <v>226</v>
      </c>
      <c r="F165" s="65">
        <f>F166</f>
        <v>15249.6</v>
      </c>
      <c r="G165" s="65">
        <f t="shared" si="12"/>
        <v>15848.4</v>
      </c>
      <c r="H165" s="65">
        <f t="shared" si="12"/>
        <v>16732.9</v>
      </c>
    </row>
    <row r="166" spans="1:8" ht="33.6">
      <c r="A166" s="33" t="s">
        <v>473</v>
      </c>
      <c r="B166" s="33" t="s">
        <v>56</v>
      </c>
      <c r="C166" s="10" t="s">
        <v>227</v>
      </c>
      <c r="D166" s="10"/>
      <c r="E166" s="73" t="s">
        <v>228</v>
      </c>
      <c r="F166" s="65">
        <f>F167</f>
        <v>15249.6</v>
      </c>
      <c r="G166" s="65">
        <f t="shared" si="12"/>
        <v>15848.4</v>
      </c>
      <c r="H166" s="65">
        <f t="shared" si="12"/>
        <v>16732.9</v>
      </c>
    </row>
    <row r="167" spans="1:8" ht="33.6">
      <c r="A167" s="33" t="s">
        <v>473</v>
      </c>
      <c r="B167" s="33" t="s">
        <v>56</v>
      </c>
      <c r="C167" s="10" t="s">
        <v>341</v>
      </c>
      <c r="D167" s="10"/>
      <c r="E167" s="73" t="s">
        <v>342</v>
      </c>
      <c r="F167" s="65">
        <f>F168</f>
        <v>15249.6</v>
      </c>
      <c r="G167" s="65">
        <f>G168</f>
        <v>15848.4</v>
      </c>
      <c r="H167" s="65">
        <f>H168</f>
        <v>16732.9</v>
      </c>
    </row>
    <row r="168" spans="1:8" ht="33.6">
      <c r="A168" s="33" t="s">
        <v>473</v>
      </c>
      <c r="B168" s="33" t="s">
        <v>56</v>
      </c>
      <c r="C168" s="10" t="s">
        <v>341</v>
      </c>
      <c r="D168" s="17">
        <v>600</v>
      </c>
      <c r="E168" s="11" t="s">
        <v>131</v>
      </c>
      <c r="F168" s="65">
        <v>15249.6</v>
      </c>
      <c r="G168" s="65">
        <v>15848.4</v>
      </c>
      <c r="H168" s="65">
        <v>16732.9</v>
      </c>
    </row>
    <row r="169" spans="1:8" ht="12.75">
      <c r="A169" s="33" t="s">
        <v>473</v>
      </c>
      <c r="B169" s="33" t="s">
        <v>44</v>
      </c>
      <c r="C169" s="10"/>
      <c r="D169" s="104"/>
      <c r="E169" s="11" t="s">
        <v>107</v>
      </c>
      <c r="F169" s="65">
        <f aca="true" t="shared" si="13" ref="F169:H169">F170</f>
        <v>31391.699999999997</v>
      </c>
      <c r="G169" s="65">
        <f t="shared" si="13"/>
        <v>21306.8</v>
      </c>
      <c r="H169" s="65">
        <f t="shared" si="13"/>
        <v>21942.800000000003</v>
      </c>
    </row>
    <row r="170" spans="1:8" ht="12.75">
      <c r="A170" s="33" t="s">
        <v>473</v>
      </c>
      <c r="B170" s="33" t="s">
        <v>45</v>
      </c>
      <c r="C170" s="10"/>
      <c r="D170" s="104"/>
      <c r="E170" s="11" t="s">
        <v>464</v>
      </c>
      <c r="F170" s="65">
        <f>F171+F201</f>
        <v>31391.699999999997</v>
      </c>
      <c r="G170" s="123">
        <f>G171+G201</f>
        <v>21306.8</v>
      </c>
      <c r="H170" s="123">
        <f>H171+H201</f>
        <v>21942.800000000003</v>
      </c>
    </row>
    <row r="171" spans="1:8" ht="39.6" customHeight="1">
      <c r="A171" s="33" t="s">
        <v>473</v>
      </c>
      <c r="B171" s="33" t="s">
        <v>45</v>
      </c>
      <c r="C171" s="10" t="s">
        <v>225</v>
      </c>
      <c r="D171" s="10"/>
      <c r="E171" s="73" t="s">
        <v>226</v>
      </c>
      <c r="F171" s="65">
        <f>F172+F198</f>
        <v>31328.499999999996</v>
      </c>
      <c r="G171" s="65">
        <f>G172+G198</f>
        <v>21306.8</v>
      </c>
      <c r="H171" s="65">
        <f>H172+H198</f>
        <v>21942.800000000003</v>
      </c>
    </row>
    <row r="172" spans="1:8" ht="33.6">
      <c r="A172" s="33" t="s">
        <v>473</v>
      </c>
      <c r="B172" s="33" t="s">
        <v>45</v>
      </c>
      <c r="C172" s="10" t="s">
        <v>227</v>
      </c>
      <c r="D172" s="10"/>
      <c r="E172" s="73" t="s">
        <v>228</v>
      </c>
      <c r="F172" s="65">
        <f>F173+F175+F177+F180+F184+F188+F186+F182+F192+F194+F196</f>
        <v>23738.499999999996</v>
      </c>
      <c r="G172" s="138">
        <f aca="true" t="shared" si="14" ref="G172:H172">G173+G175+G177+G180+G184+G188+G186+G182+G192+G194+G196</f>
        <v>21306.8</v>
      </c>
      <c r="H172" s="138">
        <f t="shared" si="14"/>
        <v>21942.800000000003</v>
      </c>
    </row>
    <row r="173" spans="1:8" ht="33.6">
      <c r="A173" s="33" t="s">
        <v>473</v>
      </c>
      <c r="B173" s="33" t="s">
        <v>45</v>
      </c>
      <c r="C173" s="10" t="s">
        <v>232</v>
      </c>
      <c r="D173" s="10"/>
      <c r="E173" s="73" t="s">
        <v>229</v>
      </c>
      <c r="F173" s="65">
        <f>F174</f>
        <v>9</v>
      </c>
      <c r="G173" s="65">
        <f>G174</f>
        <v>136</v>
      </c>
      <c r="H173" s="65">
        <f>H174</f>
        <v>119</v>
      </c>
    </row>
    <row r="174" spans="1:8" ht="33.6">
      <c r="A174" s="33" t="s">
        <v>473</v>
      </c>
      <c r="B174" s="33" t="s">
        <v>45</v>
      </c>
      <c r="C174" s="10" t="s">
        <v>232</v>
      </c>
      <c r="D174" s="104" t="s">
        <v>81</v>
      </c>
      <c r="E174" s="11" t="s">
        <v>82</v>
      </c>
      <c r="F174" s="65">
        <f>204-195</f>
        <v>9</v>
      </c>
      <c r="G174" s="65">
        <v>136</v>
      </c>
      <c r="H174" s="65">
        <v>119</v>
      </c>
    </row>
    <row r="175" spans="1:8" ht="33.6">
      <c r="A175" s="33" t="s">
        <v>473</v>
      </c>
      <c r="B175" s="33" t="s">
        <v>45</v>
      </c>
      <c r="C175" s="10" t="s">
        <v>233</v>
      </c>
      <c r="D175" s="10"/>
      <c r="E175" s="73" t="s">
        <v>230</v>
      </c>
      <c r="F175" s="65">
        <f>F176</f>
        <v>45</v>
      </c>
      <c r="G175" s="65">
        <f>G176</f>
        <v>30</v>
      </c>
      <c r="H175" s="65">
        <f>H176</f>
        <v>26</v>
      </c>
    </row>
    <row r="176" spans="1:8" ht="33.6">
      <c r="A176" s="33" t="s">
        <v>473</v>
      </c>
      <c r="B176" s="33" t="s">
        <v>45</v>
      </c>
      <c r="C176" s="10" t="s">
        <v>233</v>
      </c>
      <c r="D176" s="104" t="s">
        <v>81</v>
      </c>
      <c r="E176" s="11" t="s">
        <v>82</v>
      </c>
      <c r="F176" s="65">
        <v>45</v>
      </c>
      <c r="G176" s="65">
        <v>30</v>
      </c>
      <c r="H176" s="65">
        <v>26</v>
      </c>
    </row>
    <row r="177" spans="1:8" ht="33.6">
      <c r="A177" s="33" t="s">
        <v>473</v>
      </c>
      <c r="B177" s="33" t="s">
        <v>45</v>
      </c>
      <c r="C177" s="10" t="s">
        <v>234</v>
      </c>
      <c r="D177" s="10"/>
      <c r="E177" s="73" t="s">
        <v>231</v>
      </c>
      <c r="F177" s="65">
        <f>F178+F179</f>
        <v>1038.2</v>
      </c>
      <c r="G177" s="190">
        <f aca="true" t="shared" si="15" ref="G177:H177">G178+G179</f>
        <v>127</v>
      </c>
      <c r="H177" s="190">
        <f t="shared" si="15"/>
        <v>110.7</v>
      </c>
    </row>
    <row r="178" spans="1:8" ht="33.6">
      <c r="A178" s="33" t="s">
        <v>473</v>
      </c>
      <c r="B178" s="33" t="s">
        <v>45</v>
      </c>
      <c r="C178" s="10" t="s">
        <v>234</v>
      </c>
      <c r="D178" s="104" t="s">
        <v>81</v>
      </c>
      <c r="E178" s="11" t="s">
        <v>82</v>
      </c>
      <c r="F178" s="65">
        <v>189.3</v>
      </c>
      <c r="G178" s="65">
        <v>127</v>
      </c>
      <c r="H178" s="65">
        <v>110.7</v>
      </c>
    </row>
    <row r="179" spans="1:8" ht="33.6">
      <c r="A179" s="33" t="s">
        <v>473</v>
      </c>
      <c r="B179" s="33" t="s">
        <v>45</v>
      </c>
      <c r="C179" s="10" t="s">
        <v>234</v>
      </c>
      <c r="D179" s="143">
        <v>600</v>
      </c>
      <c r="E179" s="11" t="s">
        <v>131</v>
      </c>
      <c r="F179" s="190">
        <v>848.9</v>
      </c>
      <c r="G179" s="190">
        <v>0</v>
      </c>
      <c r="H179" s="190">
        <v>0</v>
      </c>
    </row>
    <row r="180" spans="1:8" ht="33.6">
      <c r="A180" s="33" t="s">
        <v>473</v>
      </c>
      <c r="B180" s="33" t="s">
        <v>45</v>
      </c>
      <c r="C180" s="10" t="s">
        <v>235</v>
      </c>
      <c r="D180" s="10"/>
      <c r="E180" s="73" t="s">
        <v>236</v>
      </c>
      <c r="F180" s="65">
        <f>F181</f>
        <v>280</v>
      </c>
      <c r="G180" s="65">
        <f>G181</f>
        <v>188</v>
      </c>
      <c r="H180" s="65">
        <f>H181</f>
        <v>150</v>
      </c>
    </row>
    <row r="181" spans="1:8" ht="33.6">
      <c r="A181" s="33" t="s">
        <v>473</v>
      </c>
      <c r="B181" s="33" t="s">
        <v>45</v>
      </c>
      <c r="C181" s="10" t="s">
        <v>235</v>
      </c>
      <c r="D181" s="104" t="s">
        <v>81</v>
      </c>
      <c r="E181" s="11" t="s">
        <v>82</v>
      </c>
      <c r="F181" s="65">
        <v>280</v>
      </c>
      <c r="G181" s="65">
        <v>188</v>
      </c>
      <c r="H181" s="65">
        <v>150</v>
      </c>
    </row>
    <row r="182" spans="1:8" ht="12.75">
      <c r="A182" s="33" t="s">
        <v>473</v>
      </c>
      <c r="B182" s="33" t="s">
        <v>45</v>
      </c>
      <c r="C182" s="10" t="s">
        <v>406</v>
      </c>
      <c r="D182" s="10"/>
      <c r="E182" s="73" t="s">
        <v>407</v>
      </c>
      <c r="F182" s="65">
        <f>F183</f>
        <v>195</v>
      </c>
      <c r="G182" s="65">
        <f>G183</f>
        <v>0</v>
      </c>
      <c r="H182" s="65">
        <f>H183</f>
        <v>0</v>
      </c>
    </row>
    <row r="183" spans="1:8" ht="33.6">
      <c r="A183" s="33" t="s">
        <v>473</v>
      </c>
      <c r="B183" s="33" t="s">
        <v>45</v>
      </c>
      <c r="C183" s="10" t="s">
        <v>406</v>
      </c>
      <c r="D183" s="104" t="s">
        <v>81</v>
      </c>
      <c r="E183" s="11" t="s">
        <v>82</v>
      </c>
      <c r="F183" s="65">
        <v>195</v>
      </c>
      <c r="G183" s="65">
        <v>0</v>
      </c>
      <c r="H183" s="65">
        <v>0</v>
      </c>
    </row>
    <row r="184" spans="1:8" ht="33.6">
      <c r="A184" s="33" t="s">
        <v>473</v>
      </c>
      <c r="B184" s="33" t="s">
        <v>45</v>
      </c>
      <c r="C184" s="10" t="s">
        <v>238</v>
      </c>
      <c r="D184" s="10"/>
      <c r="E184" s="73" t="s">
        <v>237</v>
      </c>
      <c r="F184" s="65">
        <f>F185</f>
        <v>12552</v>
      </c>
      <c r="G184" s="65">
        <f>G185</f>
        <v>12068.4</v>
      </c>
      <c r="H184" s="65">
        <f>H185</f>
        <v>12387.6</v>
      </c>
    </row>
    <row r="185" spans="1:8" ht="33.6">
      <c r="A185" s="33" t="s">
        <v>473</v>
      </c>
      <c r="B185" s="33" t="s">
        <v>45</v>
      </c>
      <c r="C185" s="10" t="s">
        <v>238</v>
      </c>
      <c r="D185" s="17">
        <v>600</v>
      </c>
      <c r="E185" s="11" t="s">
        <v>131</v>
      </c>
      <c r="F185" s="65">
        <v>12552</v>
      </c>
      <c r="G185" s="65">
        <v>12068.4</v>
      </c>
      <c r="H185" s="65">
        <v>12387.6</v>
      </c>
    </row>
    <row r="186" spans="1:8" ht="50.4">
      <c r="A186" s="33" t="s">
        <v>473</v>
      </c>
      <c r="B186" s="33" t="s">
        <v>45</v>
      </c>
      <c r="C186" s="10" t="s">
        <v>240</v>
      </c>
      <c r="D186" s="10"/>
      <c r="E186" s="73" t="s">
        <v>239</v>
      </c>
      <c r="F186" s="65">
        <f>F187</f>
        <v>53</v>
      </c>
      <c r="G186" s="65">
        <f>G187</f>
        <v>36</v>
      </c>
      <c r="H186" s="65">
        <f>H187</f>
        <v>31</v>
      </c>
    </row>
    <row r="187" spans="1:8" ht="33.6">
      <c r="A187" s="33" t="s">
        <v>473</v>
      </c>
      <c r="B187" s="33" t="s">
        <v>45</v>
      </c>
      <c r="C187" s="10" t="s">
        <v>240</v>
      </c>
      <c r="D187" s="17">
        <v>600</v>
      </c>
      <c r="E187" s="11" t="s">
        <v>131</v>
      </c>
      <c r="F187" s="65">
        <v>53</v>
      </c>
      <c r="G187" s="65">
        <v>36</v>
      </c>
      <c r="H187" s="65">
        <v>31</v>
      </c>
    </row>
    <row r="188" spans="1:8" ht="12.75">
      <c r="A188" s="33" t="s">
        <v>473</v>
      </c>
      <c r="B188" s="33" t="s">
        <v>45</v>
      </c>
      <c r="C188" s="10" t="s">
        <v>241</v>
      </c>
      <c r="D188" s="10"/>
      <c r="E188" s="73" t="s">
        <v>242</v>
      </c>
      <c r="F188" s="65">
        <f>SUM(F189:F191)</f>
        <v>8710.5</v>
      </c>
      <c r="G188" s="65">
        <f>SUM(G189:G191)</f>
        <v>8721.4</v>
      </c>
      <c r="H188" s="65">
        <f>SUM(H189:H191)</f>
        <v>9118.500000000002</v>
      </c>
    </row>
    <row r="189" spans="1:8" ht="67.2">
      <c r="A189" s="33" t="s">
        <v>473</v>
      </c>
      <c r="B189" s="33" t="s">
        <v>45</v>
      </c>
      <c r="C189" s="10" t="s">
        <v>241</v>
      </c>
      <c r="D189" s="10" t="s">
        <v>80</v>
      </c>
      <c r="E189" s="11" t="s">
        <v>426</v>
      </c>
      <c r="F189" s="65">
        <v>7361.9</v>
      </c>
      <c r="G189" s="65">
        <v>7817.8</v>
      </c>
      <c r="H189" s="65">
        <v>8332.2</v>
      </c>
    </row>
    <row r="190" spans="1:8" ht="33.6">
      <c r="A190" s="33" t="s">
        <v>473</v>
      </c>
      <c r="B190" s="33" t="s">
        <v>45</v>
      </c>
      <c r="C190" s="10" t="s">
        <v>241</v>
      </c>
      <c r="D190" s="10" t="s">
        <v>81</v>
      </c>
      <c r="E190" s="11" t="s">
        <v>82</v>
      </c>
      <c r="F190" s="65">
        <v>1212.1</v>
      </c>
      <c r="G190" s="65">
        <v>812.2</v>
      </c>
      <c r="H190" s="65">
        <v>706.7</v>
      </c>
    </row>
    <row r="191" spans="1:8" ht="12.75">
      <c r="A191" s="33" t="s">
        <v>473</v>
      </c>
      <c r="B191" s="33" t="s">
        <v>45</v>
      </c>
      <c r="C191" s="10" t="s">
        <v>241</v>
      </c>
      <c r="D191" s="10" t="s">
        <v>83</v>
      </c>
      <c r="E191" s="11" t="s">
        <v>84</v>
      </c>
      <c r="F191" s="65">
        <v>136.5</v>
      </c>
      <c r="G191" s="65">
        <v>91.4</v>
      </c>
      <c r="H191" s="65">
        <v>79.6</v>
      </c>
    </row>
    <row r="192" spans="1:8" ht="37.2" customHeight="1">
      <c r="A192" s="33" t="s">
        <v>473</v>
      </c>
      <c r="B192" s="33" t="s">
        <v>45</v>
      </c>
      <c r="C192" s="10" t="s">
        <v>523</v>
      </c>
      <c r="D192" s="10"/>
      <c r="E192" s="11" t="s">
        <v>526</v>
      </c>
      <c r="F192" s="65">
        <f>F193</f>
        <v>643.6</v>
      </c>
      <c r="G192" s="65">
        <f>G193</f>
        <v>0</v>
      </c>
      <c r="H192" s="65">
        <f>H193</f>
        <v>0</v>
      </c>
    </row>
    <row r="193" spans="1:8" ht="33.6">
      <c r="A193" s="33" t="s">
        <v>473</v>
      </c>
      <c r="B193" s="33" t="s">
        <v>45</v>
      </c>
      <c r="C193" s="10" t="s">
        <v>523</v>
      </c>
      <c r="D193" s="10" t="s">
        <v>81</v>
      </c>
      <c r="E193" s="11" t="s">
        <v>82</v>
      </c>
      <c r="F193" s="65">
        <f>420+223.6</f>
        <v>643.6</v>
      </c>
      <c r="G193" s="65">
        <v>0</v>
      </c>
      <c r="H193" s="65">
        <v>0</v>
      </c>
    </row>
    <row r="194" spans="1:8" ht="50.4">
      <c r="A194" s="33" t="s">
        <v>473</v>
      </c>
      <c r="B194" s="33" t="s">
        <v>45</v>
      </c>
      <c r="C194" s="10" t="s">
        <v>531</v>
      </c>
      <c r="D194" s="10"/>
      <c r="E194" s="11" t="s">
        <v>532</v>
      </c>
      <c r="F194" s="136">
        <f>F195</f>
        <v>45.1</v>
      </c>
      <c r="G194" s="136">
        <f aca="true" t="shared" si="16" ref="G194:H194">G195</f>
        <v>0</v>
      </c>
      <c r="H194" s="136">
        <f t="shared" si="16"/>
        <v>0</v>
      </c>
    </row>
    <row r="195" spans="1:8" ht="33.6">
      <c r="A195" s="33" t="s">
        <v>473</v>
      </c>
      <c r="B195" s="33" t="s">
        <v>45</v>
      </c>
      <c r="C195" s="10" t="s">
        <v>531</v>
      </c>
      <c r="D195" s="10" t="s">
        <v>81</v>
      </c>
      <c r="E195" s="11" t="s">
        <v>82</v>
      </c>
      <c r="F195" s="136">
        <v>45.1</v>
      </c>
      <c r="G195" s="136">
        <v>0</v>
      </c>
      <c r="H195" s="136">
        <v>0</v>
      </c>
    </row>
    <row r="196" spans="1:9" ht="50.4">
      <c r="A196" s="33" t="s">
        <v>473</v>
      </c>
      <c r="B196" s="33" t="s">
        <v>45</v>
      </c>
      <c r="C196" s="10" t="s">
        <v>534</v>
      </c>
      <c r="D196" s="10"/>
      <c r="E196" s="11" t="s">
        <v>536</v>
      </c>
      <c r="F196" s="138">
        <f>F197</f>
        <v>167.1</v>
      </c>
      <c r="G196" s="138">
        <f aca="true" t="shared" si="17" ref="G196:H196">G197</f>
        <v>0</v>
      </c>
      <c r="H196" s="138">
        <f t="shared" si="17"/>
        <v>0</v>
      </c>
      <c r="I196" s="119"/>
    </row>
    <row r="197" spans="1:9" ht="33.6">
      <c r="A197" s="33" t="s">
        <v>473</v>
      </c>
      <c r="B197" s="33" t="s">
        <v>45</v>
      </c>
      <c r="C197" s="10" t="s">
        <v>534</v>
      </c>
      <c r="D197" s="10" t="s">
        <v>81</v>
      </c>
      <c r="E197" s="11" t="s">
        <v>82</v>
      </c>
      <c r="F197" s="138">
        <v>167.1</v>
      </c>
      <c r="G197" s="138">
        <v>0</v>
      </c>
      <c r="H197" s="138">
        <v>0</v>
      </c>
      <c r="I197" s="119"/>
    </row>
    <row r="198" spans="1:8" ht="33.6">
      <c r="A198" s="33" t="s">
        <v>473</v>
      </c>
      <c r="B198" s="33" t="s">
        <v>45</v>
      </c>
      <c r="C198" s="10" t="s">
        <v>245</v>
      </c>
      <c r="D198" s="104"/>
      <c r="E198" s="11" t="s">
        <v>244</v>
      </c>
      <c r="F198" s="65">
        <f aca="true" t="shared" si="18" ref="F198:H199">F199</f>
        <v>7590</v>
      </c>
      <c r="G198" s="65">
        <f t="shared" si="18"/>
        <v>0</v>
      </c>
      <c r="H198" s="65">
        <f t="shared" si="18"/>
        <v>0</v>
      </c>
    </row>
    <row r="199" spans="1:8" ht="12.75">
      <c r="A199" s="33" t="s">
        <v>473</v>
      </c>
      <c r="B199" s="33" t="s">
        <v>45</v>
      </c>
      <c r="C199" s="10" t="s">
        <v>111</v>
      </c>
      <c r="D199" s="104"/>
      <c r="E199" s="11" t="s">
        <v>377</v>
      </c>
      <c r="F199" s="65">
        <f t="shared" si="18"/>
        <v>7590</v>
      </c>
      <c r="G199" s="65">
        <f t="shared" si="18"/>
        <v>0</v>
      </c>
      <c r="H199" s="65">
        <f t="shared" si="18"/>
        <v>0</v>
      </c>
    </row>
    <row r="200" spans="1:8" ht="33.6">
      <c r="A200" s="33" t="s">
        <v>473</v>
      </c>
      <c r="B200" s="33" t="s">
        <v>45</v>
      </c>
      <c r="C200" s="10" t="s">
        <v>111</v>
      </c>
      <c r="D200" s="33" t="s">
        <v>85</v>
      </c>
      <c r="E200" s="11" t="s">
        <v>246</v>
      </c>
      <c r="F200" s="65">
        <f>7600-10</f>
        <v>7590</v>
      </c>
      <c r="G200" s="65">
        <v>0</v>
      </c>
      <c r="H200" s="65">
        <v>0</v>
      </c>
    </row>
    <row r="201" spans="1:8" ht="33.6">
      <c r="A201" s="33" t="s">
        <v>473</v>
      </c>
      <c r="B201" s="33" t="s">
        <v>45</v>
      </c>
      <c r="C201" s="10" t="s">
        <v>358</v>
      </c>
      <c r="D201" s="33"/>
      <c r="E201" s="11" t="s">
        <v>354</v>
      </c>
      <c r="F201" s="123">
        <f>F202</f>
        <v>63.2</v>
      </c>
      <c r="G201" s="123">
        <f aca="true" t="shared" si="19" ref="G201:H202">G202</f>
        <v>0</v>
      </c>
      <c r="H201" s="123">
        <f t="shared" si="19"/>
        <v>0</v>
      </c>
    </row>
    <row r="202" spans="1:8" ht="50.4">
      <c r="A202" s="33" t="s">
        <v>473</v>
      </c>
      <c r="B202" s="33" t="s">
        <v>45</v>
      </c>
      <c r="C202" s="11">
        <v>9977888</v>
      </c>
      <c r="D202" s="11"/>
      <c r="E202" s="11" t="s">
        <v>529</v>
      </c>
      <c r="F202" s="123">
        <f>F203</f>
        <v>63.2</v>
      </c>
      <c r="G202" s="123">
        <f t="shared" si="19"/>
        <v>0</v>
      </c>
      <c r="H202" s="123">
        <f t="shared" si="19"/>
        <v>0</v>
      </c>
    </row>
    <row r="203" spans="1:8" ht="33.6">
      <c r="A203" s="33" t="s">
        <v>473</v>
      </c>
      <c r="B203" s="33" t="s">
        <v>45</v>
      </c>
      <c r="C203" s="11">
        <v>9977888</v>
      </c>
      <c r="D203" s="33" t="s">
        <v>81</v>
      </c>
      <c r="E203" s="11" t="s">
        <v>82</v>
      </c>
      <c r="F203" s="123">
        <v>63.2</v>
      </c>
      <c r="G203" s="123">
        <v>0</v>
      </c>
      <c r="H203" s="123">
        <v>0</v>
      </c>
    </row>
    <row r="204" spans="1:8" ht="12.75">
      <c r="A204" s="33" t="s">
        <v>473</v>
      </c>
      <c r="B204" s="56" t="s">
        <v>42</v>
      </c>
      <c r="C204" s="56"/>
      <c r="D204" s="38"/>
      <c r="E204" s="39" t="s">
        <v>34</v>
      </c>
      <c r="F204" s="65">
        <f>F205+F210</f>
        <v>3440.3999999999996</v>
      </c>
      <c r="G204" s="65">
        <f>G205+G210</f>
        <v>3045.1</v>
      </c>
      <c r="H204" s="65">
        <f>H205+H210</f>
        <v>2942.1</v>
      </c>
    </row>
    <row r="205" spans="1:8" ht="12.75">
      <c r="A205" s="33" t="s">
        <v>473</v>
      </c>
      <c r="B205" s="17">
        <v>1001</v>
      </c>
      <c r="C205" s="56"/>
      <c r="D205" s="38"/>
      <c r="E205" s="11" t="s">
        <v>35</v>
      </c>
      <c r="F205" s="65">
        <f>F206</f>
        <v>2101.5</v>
      </c>
      <c r="G205" s="65">
        <f aca="true" t="shared" si="20" ref="G205:H208">G206</f>
        <v>2101.5</v>
      </c>
      <c r="H205" s="65">
        <f t="shared" si="20"/>
        <v>2101.5</v>
      </c>
    </row>
    <row r="206" spans="1:8" ht="50.4">
      <c r="A206" s="33" t="s">
        <v>473</v>
      </c>
      <c r="B206" s="56" t="s">
        <v>58</v>
      </c>
      <c r="C206" s="10" t="s">
        <v>422</v>
      </c>
      <c r="D206" s="33"/>
      <c r="E206" s="31" t="s">
        <v>388</v>
      </c>
      <c r="F206" s="65">
        <f>F207</f>
        <v>2101.5</v>
      </c>
      <c r="G206" s="65">
        <f t="shared" si="20"/>
        <v>2101.5</v>
      </c>
      <c r="H206" s="65">
        <f t="shared" si="20"/>
        <v>2101.5</v>
      </c>
    </row>
    <row r="207" spans="1:8" ht="21.6" customHeight="1">
      <c r="A207" s="33" t="s">
        <v>473</v>
      </c>
      <c r="B207" s="56" t="s">
        <v>58</v>
      </c>
      <c r="C207" s="10" t="s">
        <v>247</v>
      </c>
      <c r="D207" s="33"/>
      <c r="E207" s="11" t="s">
        <v>248</v>
      </c>
      <c r="F207" s="65">
        <f>F208</f>
        <v>2101.5</v>
      </c>
      <c r="G207" s="65">
        <f t="shared" si="20"/>
        <v>2101.5</v>
      </c>
      <c r="H207" s="65">
        <f t="shared" si="20"/>
        <v>2101.5</v>
      </c>
    </row>
    <row r="208" spans="1:8" ht="56.4" customHeight="1">
      <c r="A208" s="33" t="s">
        <v>473</v>
      </c>
      <c r="B208" s="56" t="s">
        <v>58</v>
      </c>
      <c r="C208" s="10" t="s">
        <v>249</v>
      </c>
      <c r="D208" s="33"/>
      <c r="E208" s="11" t="s">
        <v>79</v>
      </c>
      <c r="F208" s="65">
        <f>F209</f>
        <v>2101.5</v>
      </c>
      <c r="G208" s="65">
        <f t="shared" si="20"/>
        <v>2101.5</v>
      </c>
      <c r="H208" s="65">
        <f t="shared" si="20"/>
        <v>2101.5</v>
      </c>
    </row>
    <row r="209" spans="1:8" ht="12.75">
      <c r="A209" s="33" t="s">
        <v>473</v>
      </c>
      <c r="B209" s="56" t="s">
        <v>58</v>
      </c>
      <c r="C209" s="10" t="s">
        <v>249</v>
      </c>
      <c r="D209" s="17" t="s">
        <v>86</v>
      </c>
      <c r="E209" s="11" t="s">
        <v>87</v>
      </c>
      <c r="F209" s="65">
        <v>2101.5</v>
      </c>
      <c r="G209" s="65">
        <v>2101.5</v>
      </c>
      <c r="H209" s="65">
        <v>2101.5</v>
      </c>
    </row>
    <row r="210" spans="1:8" ht="12.75">
      <c r="A210" s="33" t="s">
        <v>473</v>
      </c>
      <c r="B210" s="56" t="s">
        <v>43</v>
      </c>
      <c r="C210" s="56"/>
      <c r="D210" s="38"/>
      <c r="E210" s="11" t="s">
        <v>37</v>
      </c>
      <c r="F210" s="65">
        <f>F211</f>
        <v>1338.8999999999999</v>
      </c>
      <c r="G210" s="65">
        <f>G211</f>
        <v>943.6</v>
      </c>
      <c r="H210" s="65">
        <f>H211</f>
        <v>840.6</v>
      </c>
    </row>
    <row r="211" spans="1:8" ht="50.4">
      <c r="A211" s="33" t="s">
        <v>473</v>
      </c>
      <c r="B211" s="56" t="s">
        <v>43</v>
      </c>
      <c r="C211" s="10" t="s">
        <v>422</v>
      </c>
      <c r="D211" s="33"/>
      <c r="E211" s="31" t="s">
        <v>388</v>
      </c>
      <c r="F211" s="65">
        <f>F212+F215</f>
        <v>1338.8999999999999</v>
      </c>
      <c r="G211" s="65">
        <f>G212+G215</f>
        <v>943.6</v>
      </c>
      <c r="H211" s="65">
        <f>H212+H215</f>
        <v>840.6</v>
      </c>
    </row>
    <row r="212" spans="1:8" ht="50.4">
      <c r="A212" s="33" t="s">
        <v>473</v>
      </c>
      <c r="B212" s="56" t="s">
        <v>43</v>
      </c>
      <c r="C212" s="56" t="s">
        <v>260</v>
      </c>
      <c r="D212" s="38"/>
      <c r="E212" s="11" t="s">
        <v>261</v>
      </c>
      <c r="F212" s="65">
        <f aca="true" t="shared" si="21" ref="F212:H213">F213</f>
        <v>300</v>
      </c>
      <c r="G212" s="65">
        <f t="shared" si="21"/>
        <v>200</v>
      </c>
      <c r="H212" s="65">
        <f t="shared" si="21"/>
        <v>175</v>
      </c>
    </row>
    <row r="213" spans="1:8" ht="40.8" customHeight="1">
      <c r="A213" s="33" t="s">
        <v>473</v>
      </c>
      <c r="B213" s="56" t="s">
        <v>43</v>
      </c>
      <c r="C213" s="56" t="s">
        <v>262</v>
      </c>
      <c r="D213" s="38"/>
      <c r="E213" s="11" t="s">
        <v>263</v>
      </c>
      <c r="F213" s="65">
        <f t="shared" si="21"/>
        <v>300</v>
      </c>
      <c r="G213" s="65">
        <f t="shared" si="21"/>
        <v>200</v>
      </c>
      <c r="H213" s="65">
        <f t="shared" si="21"/>
        <v>175</v>
      </c>
    </row>
    <row r="214" spans="1:8" ht="33.6">
      <c r="A214" s="33" t="s">
        <v>473</v>
      </c>
      <c r="B214" s="56" t="s">
        <v>43</v>
      </c>
      <c r="C214" s="56" t="s">
        <v>262</v>
      </c>
      <c r="D214" s="17">
        <v>600</v>
      </c>
      <c r="E214" s="11" t="s">
        <v>131</v>
      </c>
      <c r="F214" s="65">
        <v>300</v>
      </c>
      <c r="G214" s="65">
        <v>200</v>
      </c>
      <c r="H214" s="65">
        <v>175</v>
      </c>
    </row>
    <row r="215" spans="1:8" ht="24.6" customHeight="1">
      <c r="A215" s="33" t="s">
        <v>473</v>
      </c>
      <c r="B215" s="56" t="s">
        <v>43</v>
      </c>
      <c r="C215" s="56" t="s">
        <v>247</v>
      </c>
      <c r="D215" s="38"/>
      <c r="E215" s="11" t="s">
        <v>248</v>
      </c>
      <c r="F215" s="65">
        <f>F216+F218+F220+F222+F224</f>
        <v>1038.8999999999999</v>
      </c>
      <c r="G215" s="65">
        <f>G216+G218+G220+G222+G224</f>
        <v>743.6</v>
      </c>
      <c r="H215" s="65">
        <f>H216+H218+H220+H222+H224</f>
        <v>665.6</v>
      </c>
    </row>
    <row r="216" spans="1:8" ht="33.6">
      <c r="A216" s="33" t="s">
        <v>473</v>
      </c>
      <c r="B216" s="56" t="s">
        <v>43</v>
      </c>
      <c r="C216" s="56" t="s">
        <v>251</v>
      </c>
      <c r="D216" s="38"/>
      <c r="E216" s="11" t="s">
        <v>250</v>
      </c>
      <c r="F216" s="65">
        <f>F217</f>
        <v>150</v>
      </c>
      <c r="G216" s="65">
        <f>G217</f>
        <v>100</v>
      </c>
      <c r="H216" s="65">
        <f>H217</f>
        <v>87.5</v>
      </c>
    </row>
    <row r="217" spans="1:8" ht="12.75">
      <c r="A217" s="33" t="s">
        <v>473</v>
      </c>
      <c r="B217" s="56" t="s">
        <v>43</v>
      </c>
      <c r="C217" s="56" t="s">
        <v>251</v>
      </c>
      <c r="D217" s="38" t="s">
        <v>86</v>
      </c>
      <c r="E217" s="11" t="s">
        <v>87</v>
      </c>
      <c r="F217" s="65">
        <v>150</v>
      </c>
      <c r="G217" s="65">
        <v>100</v>
      </c>
      <c r="H217" s="65">
        <v>87.5</v>
      </c>
    </row>
    <row r="218" spans="1:8" ht="33.6">
      <c r="A218" s="33" t="s">
        <v>473</v>
      </c>
      <c r="B218" s="56" t="s">
        <v>43</v>
      </c>
      <c r="C218" s="56" t="s">
        <v>253</v>
      </c>
      <c r="D218" s="38"/>
      <c r="E218" s="11" t="s">
        <v>252</v>
      </c>
      <c r="F218" s="65">
        <f>F219</f>
        <v>312</v>
      </c>
      <c r="G218" s="65">
        <f>G219</f>
        <v>209</v>
      </c>
      <c r="H218" s="65">
        <f>H219</f>
        <v>181.9</v>
      </c>
    </row>
    <row r="219" spans="1:8" ht="12.75">
      <c r="A219" s="33" t="s">
        <v>473</v>
      </c>
      <c r="B219" s="56" t="s">
        <v>43</v>
      </c>
      <c r="C219" s="56" t="s">
        <v>253</v>
      </c>
      <c r="D219" s="38" t="s">
        <v>86</v>
      </c>
      <c r="E219" s="11" t="s">
        <v>87</v>
      </c>
      <c r="F219" s="65">
        <v>312</v>
      </c>
      <c r="G219" s="65">
        <v>209</v>
      </c>
      <c r="H219" s="65">
        <v>181.9</v>
      </c>
    </row>
    <row r="220" spans="1:8" ht="50.4">
      <c r="A220" s="33" t="s">
        <v>473</v>
      </c>
      <c r="B220" s="56" t="s">
        <v>43</v>
      </c>
      <c r="C220" s="56" t="s">
        <v>256</v>
      </c>
      <c r="D220" s="38"/>
      <c r="E220" s="11" t="s">
        <v>254</v>
      </c>
      <c r="F220" s="65">
        <f>F221</f>
        <v>233.3</v>
      </c>
      <c r="G220" s="65">
        <f>G221</f>
        <v>157</v>
      </c>
      <c r="H220" s="65">
        <f>H221</f>
        <v>136</v>
      </c>
    </row>
    <row r="221" spans="1:8" ht="12.75">
      <c r="A221" s="33" t="s">
        <v>473</v>
      </c>
      <c r="B221" s="56" t="s">
        <v>43</v>
      </c>
      <c r="C221" s="56" t="s">
        <v>256</v>
      </c>
      <c r="D221" s="38" t="s">
        <v>86</v>
      </c>
      <c r="E221" s="11" t="s">
        <v>87</v>
      </c>
      <c r="F221" s="65">
        <v>233.3</v>
      </c>
      <c r="G221" s="65">
        <v>157</v>
      </c>
      <c r="H221" s="65">
        <v>136</v>
      </c>
    </row>
    <row r="222" spans="1:8" ht="33.6">
      <c r="A222" s="33" t="s">
        <v>473</v>
      </c>
      <c r="B222" s="56" t="s">
        <v>43</v>
      </c>
      <c r="C222" s="56" t="s">
        <v>257</v>
      </c>
      <c r="D222" s="38"/>
      <c r="E222" s="11" t="s">
        <v>255</v>
      </c>
      <c r="F222" s="65">
        <f>F223</f>
        <v>200</v>
      </c>
      <c r="G222" s="65">
        <f>G223</f>
        <v>134</v>
      </c>
      <c r="H222" s="65">
        <f>H223</f>
        <v>116.6</v>
      </c>
    </row>
    <row r="223" spans="1:8" ht="12.75">
      <c r="A223" s="33" t="s">
        <v>473</v>
      </c>
      <c r="B223" s="33" t="s">
        <v>43</v>
      </c>
      <c r="C223" s="56" t="s">
        <v>257</v>
      </c>
      <c r="D223" s="38" t="s">
        <v>86</v>
      </c>
      <c r="E223" s="11" t="s">
        <v>87</v>
      </c>
      <c r="F223" s="65">
        <v>200</v>
      </c>
      <c r="G223" s="65">
        <v>134</v>
      </c>
      <c r="H223" s="65">
        <v>116.6</v>
      </c>
    </row>
    <row r="224" spans="1:8" ht="33.6">
      <c r="A224" s="33" t="s">
        <v>473</v>
      </c>
      <c r="B224" s="33" t="s">
        <v>43</v>
      </c>
      <c r="C224" s="56" t="s">
        <v>258</v>
      </c>
      <c r="D224" s="38"/>
      <c r="E224" s="11" t="s">
        <v>259</v>
      </c>
      <c r="F224" s="65">
        <f>F225</f>
        <v>143.6</v>
      </c>
      <c r="G224" s="65">
        <f>G225</f>
        <v>143.6</v>
      </c>
      <c r="H224" s="65">
        <f>H225</f>
        <v>143.6</v>
      </c>
    </row>
    <row r="225" spans="1:8" ht="12.75">
      <c r="A225" s="33" t="s">
        <v>473</v>
      </c>
      <c r="B225" s="33" t="s">
        <v>43</v>
      </c>
      <c r="C225" s="56" t="s">
        <v>258</v>
      </c>
      <c r="D225" s="38" t="s">
        <v>86</v>
      </c>
      <c r="E225" s="11" t="s">
        <v>87</v>
      </c>
      <c r="F225" s="65">
        <v>143.6</v>
      </c>
      <c r="G225" s="65">
        <v>143.6</v>
      </c>
      <c r="H225" s="65">
        <v>143.6</v>
      </c>
    </row>
    <row r="226" spans="1:8" ht="12.75">
      <c r="A226" s="33" t="s">
        <v>473</v>
      </c>
      <c r="B226" s="17">
        <v>1200</v>
      </c>
      <c r="C226" s="10"/>
      <c r="D226" s="33"/>
      <c r="E226" s="11" t="s">
        <v>70</v>
      </c>
      <c r="F226" s="65">
        <f>F227+F232</f>
        <v>2381.6</v>
      </c>
      <c r="G226" s="65">
        <f>G227+G232</f>
        <v>1132</v>
      </c>
      <c r="H226" s="65">
        <f>H227+H232</f>
        <v>985.5</v>
      </c>
    </row>
    <row r="227" spans="1:8" ht="12.75">
      <c r="A227" s="33" t="s">
        <v>473</v>
      </c>
      <c r="B227" s="17">
        <v>1201</v>
      </c>
      <c r="C227" s="10"/>
      <c r="D227" s="33"/>
      <c r="E227" s="11" t="s">
        <v>461</v>
      </c>
      <c r="F227" s="65">
        <f>F228</f>
        <v>770</v>
      </c>
      <c r="G227" s="65">
        <f aca="true" t="shared" si="22" ref="G227:H230">G228</f>
        <v>516</v>
      </c>
      <c r="H227" s="65">
        <f t="shared" si="22"/>
        <v>449</v>
      </c>
    </row>
    <row r="228" spans="1:8" ht="50.4">
      <c r="A228" s="33" t="s">
        <v>473</v>
      </c>
      <c r="B228" s="33" t="s">
        <v>73</v>
      </c>
      <c r="C228" s="56" t="s">
        <v>422</v>
      </c>
      <c r="D228" s="38"/>
      <c r="E228" s="31" t="s">
        <v>388</v>
      </c>
      <c r="F228" s="65">
        <f>F229</f>
        <v>770</v>
      </c>
      <c r="G228" s="65">
        <f t="shared" si="22"/>
        <v>516</v>
      </c>
      <c r="H228" s="65">
        <f t="shared" si="22"/>
        <v>449</v>
      </c>
    </row>
    <row r="229" spans="1:8" ht="50.4">
      <c r="A229" s="33" t="s">
        <v>473</v>
      </c>
      <c r="B229" s="33" t="s">
        <v>73</v>
      </c>
      <c r="C229" s="56" t="s">
        <v>260</v>
      </c>
      <c r="D229" s="38"/>
      <c r="E229" s="11" t="s">
        <v>261</v>
      </c>
      <c r="F229" s="65">
        <f>F230</f>
        <v>770</v>
      </c>
      <c r="G229" s="65">
        <f t="shared" si="22"/>
        <v>516</v>
      </c>
      <c r="H229" s="65">
        <f t="shared" si="22"/>
        <v>449</v>
      </c>
    </row>
    <row r="230" spans="1:8" ht="84">
      <c r="A230" s="33" t="s">
        <v>473</v>
      </c>
      <c r="B230" s="33" t="s">
        <v>73</v>
      </c>
      <c r="C230" s="56" t="s">
        <v>408</v>
      </c>
      <c r="D230" s="38"/>
      <c r="E230" s="11" t="s">
        <v>414</v>
      </c>
      <c r="F230" s="65">
        <f>F231</f>
        <v>770</v>
      </c>
      <c r="G230" s="65">
        <f t="shared" si="22"/>
        <v>516</v>
      </c>
      <c r="H230" s="65">
        <f t="shared" si="22"/>
        <v>449</v>
      </c>
    </row>
    <row r="231" spans="1:8" ht="12.75">
      <c r="A231" s="33" t="s">
        <v>473</v>
      </c>
      <c r="B231" s="33" t="s">
        <v>73</v>
      </c>
      <c r="C231" s="56" t="s">
        <v>408</v>
      </c>
      <c r="D231" s="38" t="s">
        <v>83</v>
      </c>
      <c r="E231" s="11" t="s">
        <v>84</v>
      </c>
      <c r="F231" s="65">
        <v>770</v>
      </c>
      <c r="G231" s="65">
        <v>516</v>
      </c>
      <c r="H231" s="65">
        <v>449</v>
      </c>
    </row>
    <row r="232" spans="1:8" ht="12.75">
      <c r="A232" s="33" t="s">
        <v>473</v>
      </c>
      <c r="B232" s="33" t="s">
        <v>75</v>
      </c>
      <c r="C232" s="10"/>
      <c r="D232" s="33"/>
      <c r="E232" s="11" t="s">
        <v>76</v>
      </c>
      <c r="F232" s="65">
        <f aca="true" t="shared" si="23" ref="F232:H233">F233</f>
        <v>1611.6</v>
      </c>
      <c r="G232" s="65">
        <f t="shared" si="23"/>
        <v>616</v>
      </c>
      <c r="H232" s="65">
        <f t="shared" si="23"/>
        <v>536.5</v>
      </c>
    </row>
    <row r="233" spans="1:8" ht="50.4">
      <c r="A233" s="33" t="s">
        <v>473</v>
      </c>
      <c r="B233" s="33" t="s">
        <v>75</v>
      </c>
      <c r="C233" s="56" t="s">
        <v>422</v>
      </c>
      <c r="D233" s="38"/>
      <c r="E233" s="31" t="s">
        <v>388</v>
      </c>
      <c r="F233" s="65">
        <f t="shared" si="23"/>
        <v>1611.6</v>
      </c>
      <c r="G233" s="65">
        <f t="shared" si="23"/>
        <v>616</v>
      </c>
      <c r="H233" s="65">
        <f t="shared" si="23"/>
        <v>536.5</v>
      </c>
    </row>
    <row r="234" spans="1:8" ht="50.4">
      <c r="A234" s="33" t="s">
        <v>473</v>
      </c>
      <c r="B234" s="33" t="s">
        <v>75</v>
      </c>
      <c r="C234" s="56" t="s">
        <v>260</v>
      </c>
      <c r="D234" s="38"/>
      <c r="E234" s="11" t="s">
        <v>261</v>
      </c>
      <c r="F234" s="65">
        <f>F235+F237+F241+F239</f>
        <v>1611.6</v>
      </c>
      <c r="G234" s="186">
        <f aca="true" t="shared" si="24" ref="G234:H234">G235+G237+G241+G239</f>
        <v>616</v>
      </c>
      <c r="H234" s="186">
        <f t="shared" si="24"/>
        <v>536.5</v>
      </c>
    </row>
    <row r="235" spans="1:8" ht="84">
      <c r="A235" s="33" t="s">
        <v>473</v>
      </c>
      <c r="B235" s="33" t="s">
        <v>75</v>
      </c>
      <c r="C235" s="56" t="s">
        <v>409</v>
      </c>
      <c r="D235" s="38"/>
      <c r="E235" s="11" t="s">
        <v>413</v>
      </c>
      <c r="F235" s="65">
        <f>F236</f>
        <v>400</v>
      </c>
      <c r="G235" s="65">
        <f>G236</f>
        <v>268</v>
      </c>
      <c r="H235" s="65">
        <f>H236</f>
        <v>233</v>
      </c>
    </row>
    <row r="236" spans="1:8" ht="12.75">
      <c r="A236" s="33" t="s">
        <v>473</v>
      </c>
      <c r="B236" s="33" t="s">
        <v>75</v>
      </c>
      <c r="C236" s="56" t="s">
        <v>409</v>
      </c>
      <c r="D236" s="38" t="s">
        <v>83</v>
      </c>
      <c r="E236" s="11" t="s">
        <v>84</v>
      </c>
      <c r="F236" s="65">
        <v>400</v>
      </c>
      <c r="G236" s="65">
        <v>268</v>
      </c>
      <c r="H236" s="65">
        <v>233</v>
      </c>
    </row>
    <row r="237" spans="1:8" ht="76.8" customHeight="1">
      <c r="A237" s="33" t="s">
        <v>473</v>
      </c>
      <c r="B237" s="33" t="s">
        <v>75</v>
      </c>
      <c r="C237" s="56" t="s">
        <v>410</v>
      </c>
      <c r="D237" s="38"/>
      <c r="E237" s="11" t="s">
        <v>411</v>
      </c>
      <c r="F237" s="65">
        <f>F238</f>
        <v>520</v>
      </c>
      <c r="G237" s="65">
        <f>G238</f>
        <v>348</v>
      </c>
      <c r="H237" s="65">
        <f>H238</f>
        <v>303.5</v>
      </c>
    </row>
    <row r="238" spans="1:8" ht="12.75">
      <c r="A238" s="33" t="s">
        <v>473</v>
      </c>
      <c r="B238" s="33" t="s">
        <v>75</v>
      </c>
      <c r="C238" s="56" t="s">
        <v>410</v>
      </c>
      <c r="D238" s="38" t="s">
        <v>83</v>
      </c>
      <c r="E238" s="11" t="s">
        <v>84</v>
      </c>
      <c r="F238" s="65">
        <v>520</v>
      </c>
      <c r="G238" s="65">
        <v>348</v>
      </c>
      <c r="H238" s="65">
        <v>303.5</v>
      </c>
    </row>
    <row r="239" spans="1:8" s="119" customFormat="1" ht="50.4">
      <c r="A239" s="33" t="s">
        <v>473</v>
      </c>
      <c r="B239" s="33" t="s">
        <v>75</v>
      </c>
      <c r="C239" s="13" t="s">
        <v>792</v>
      </c>
      <c r="D239" s="143"/>
      <c r="E239" s="11" t="s">
        <v>793</v>
      </c>
      <c r="F239" s="79">
        <f>F240</f>
        <v>170</v>
      </c>
      <c r="G239" s="79">
        <f aca="true" t="shared" si="25" ref="G239:H239">G240</f>
        <v>0</v>
      </c>
      <c r="H239" s="79">
        <f t="shared" si="25"/>
        <v>0</v>
      </c>
    </row>
    <row r="240" spans="1:8" s="119" customFormat="1" ht="12.75">
      <c r="A240" s="33" t="s">
        <v>473</v>
      </c>
      <c r="B240" s="33" t="s">
        <v>75</v>
      </c>
      <c r="C240" s="13" t="s">
        <v>792</v>
      </c>
      <c r="D240" s="143" t="s">
        <v>83</v>
      </c>
      <c r="E240" s="11" t="s">
        <v>84</v>
      </c>
      <c r="F240" s="79">
        <v>170</v>
      </c>
      <c r="G240" s="79">
        <v>0</v>
      </c>
      <c r="H240" s="79">
        <v>0</v>
      </c>
    </row>
    <row r="241" spans="1:8" ht="90.6" customHeight="1">
      <c r="A241" s="33" t="s">
        <v>473</v>
      </c>
      <c r="B241" s="33" t="s">
        <v>75</v>
      </c>
      <c r="C241" s="56" t="s">
        <v>514</v>
      </c>
      <c r="D241" s="38"/>
      <c r="E241" s="11" t="s">
        <v>515</v>
      </c>
      <c r="F241" s="65">
        <f>F242</f>
        <v>521.6</v>
      </c>
      <c r="G241" s="65">
        <f>G242</f>
        <v>0</v>
      </c>
      <c r="H241" s="65">
        <f>H242</f>
        <v>0</v>
      </c>
    </row>
    <row r="242" spans="1:8" ht="12.75">
      <c r="A242" s="33" t="s">
        <v>473</v>
      </c>
      <c r="B242" s="33" t="s">
        <v>75</v>
      </c>
      <c r="C242" s="56" t="s">
        <v>514</v>
      </c>
      <c r="D242" s="38" t="s">
        <v>83</v>
      </c>
      <c r="E242" s="11" t="s">
        <v>84</v>
      </c>
      <c r="F242" s="65">
        <v>521.6</v>
      </c>
      <c r="G242" s="65">
        <v>0</v>
      </c>
      <c r="H242" s="65">
        <v>0</v>
      </c>
    </row>
    <row r="243" spans="1:8" ht="33.6">
      <c r="A243" s="34" t="s">
        <v>38</v>
      </c>
      <c r="B243" s="33"/>
      <c r="C243" s="34"/>
      <c r="D243" s="34"/>
      <c r="E243" s="35" t="s">
        <v>74</v>
      </c>
      <c r="F243" s="66">
        <f>F244+F270</f>
        <v>13497.300000000001</v>
      </c>
      <c r="G243" s="66">
        <f>G244+G270</f>
        <v>13103.500000000002</v>
      </c>
      <c r="H243" s="66">
        <f>H244+H270</f>
        <v>12759.5</v>
      </c>
    </row>
    <row r="244" spans="1:8" ht="12.75">
      <c r="A244" s="33" t="s">
        <v>38</v>
      </c>
      <c r="B244" s="33" t="s">
        <v>59</v>
      </c>
      <c r="C244" s="33"/>
      <c r="D244" s="33"/>
      <c r="E244" s="31" t="s">
        <v>474</v>
      </c>
      <c r="F244" s="65">
        <f>F245+F252+F256</f>
        <v>12076.900000000001</v>
      </c>
      <c r="G244" s="65">
        <f>G245+G252+G256</f>
        <v>11103.500000000002</v>
      </c>
      <c r="H244" s="65">
        <f>H245+H252+H256</f>
        <v>10759.5</v>
      </c>
    </row>
    <row r="245" spans="1:8" ht="40.2" customHeight="1">
      <c r="A245" s="33" t="s">
        <v>38</v>
      </c>
      <c r="B245" s="33" t="s">
        <v>49</v>
      </c>
      <c r="C245" s="33"/>
      <c r="D245" s="33"/>
      <c r="E245" s="11" t="s">
        <v>454</v>
      </c>
      <c r="F245" s="65">
        <f>F246</f>
        <v>9662.7</v>
      </c>
      <c r="G245" s="65">
        <f aca="true" t="shared" si="26" ref="G245:H247">G246</f>
        <v>9544.400000000001</v>
      </c>
      <c r="H245" s="65">
        <f t="shared" si="26"/>
        <v>9200.4</v>
      </c>
    </row>
    <row r="246" spans="1:8" ht="50.4">
      <c r="A246" s="33" t="s">
        <v>38</v>
      </c>
      <c r="B246" s="33" t="s">
        <v>49</v>
      </c>
      <c r="C246" s="10" t="s">
        <v>443</v>
      </c>
      <c r="D246" s="104"/>
      <c r="E246" s="11" t="s">
        <v>442</v>
      </c>
      <c r="F246" s="65">
        <f>F247</f>
        <v>9662.7</v>
      </c>
      <c r="G246" s="65">
        <f t="shared" si="26"/>
        <v>9544.400000000001</v>
      </c>
      <c r="H246" s="65">
        <f t="shared" si="26"/>
        <v>9200.4</v>
      </c>
    </row>
    <row r="247" spans="1:8" ht="12.75">
      <c r="A247" s="33" t="s">
        <v>38</v>
      </c>
      <c r="B247" s="33" t="s">
        <v>49</v>
      </c>
      <c r="C247" s="56" t="s">
        <v>444</v>
      </c>
      <c r="D247" s="38"/>
      <c r="E247" s="31" t="s">
        <v>423</v>
      </c>
      <c r="F247" s="65">
        <f>F248</f>
        <v>9662.7</v>
      </c>
      <c r="G247" s="65">
        <f t="shared" si="26"/>
        <v>9544.400000000001</v>
      </c>
      <c r="H247" s="65">
        <f t="shared" si="26"/>
        <v>9200.4</v>
      </c>
    </row>
    <row r="248" spans="1:8" ht="67.2">
      <c r="A248" s="33" t="s">
        <v>38</v>
      </c>
      <c r="B248" s="33" t="s">
        <v>49</v>
      </c>
      <c r="C248" s="10" t="s">
        <v>379</v>
      </c>
      <c r="D248" s="10"/>
      <c r="E248" s="31" t="s">
        <v>88</v>
      </c>
      <c r="F248" s="65">
        <f>F249+F250+F251</f>
        <v>9662.7</v>
      </c>
      <c r="G248" s="65">
        <f>G249+G250+G251</f>
        <v>9544.400000000001</v>
      </c>
      <c r="H248" s="65">
        <f>H249+H250+H251</f>
        <v>9200.4</v>
      </c>
    </row>
    <row r="249" spans="1:8" ht="67.2">
      <c r="A249" s="33" t="s">
        <v>38</v>
      </c>
      <c r="B249" s="33" t="s">
        <v>49</v>
      </c>
      <c r="C249" s="10" t="s">
        <v>379</v>
      </c>
      <c r="D249" s="104" t="s">
        <v>80</v>
      </c>
      <c r="E249" s="11" t="s">
        <v>426</v>
      </c>
      <c r="F249" s="65">
        <v>8106.6</v>
      </c>
      <c r="G249" s="65">
        <v>8092.1</v>
      </c>
      <c r="H249" s="65">
        <v>8096.4</v>
      </c>
    </row>
    <row r="250" spans="1:8" ht="33.6">
      <c r="A250" s="33" t="s">
        <v>38</v>
      </c>
      <c r="B250" s="33" t="s">
        <v>49</v>
      </c>
      <c r="C250" s="10" t="s">
        <v>379</v>
      </c>
      <c r="D250" s="104" t="s">
        <v>81</v>
      </c>
      <c r="E250" s="11" t="s">
        <v>82</v>
      </c>
      <c r="F250" s="65">
        <f>1352.2-6.7</f>
        <v>1345.5</v>
      </c>
      <c r="G250" s="65">
        <v>1311.1</v>
      </c>
      <c r="H250" s="65">
        <v>981.3</v>
      </c>
    </row>
    <row r="251" spans="1:8" ht="12.75">
      <c r="A251" s="33" t="s">
        <v>38</v>
      </c>
      <c r="B251" s="33" t="s">
        <v>49</v>
      </c>
      <c r="C251" s="10" t="s">
        <v>379</v>
      </c>
      <c r="D251" s="104" t="s">
        <v>83</v>
      </c>
      <c r="E251" s="113" t="s">
        <v>84</v>
      </c>
      <c r="F251" s="65">
        <v>210.6</v>
      </c>
      <c r="G251" s="65">
        <v>141.2</v>
      </c>
      <c r="H251" s="65">
        <v>122.7</v>
      </c>
    </row>
    <row r="252" spans="1:8" ht="12.75">
      <c r="A252" s="33" t="s">
        <v>38</v>
      </c>
      <c r="B252" s="33" t="s">
        <v>50</v>
      </c>
      <c r="C252" s="34"/>
      <c r="D252" s="34"/>
      <c r="E252" s="11" t="s">
        <v>456</v>
      </c>
      <c r="F252" s="65">
        <f>F253</f>
        <v>630</v>
      </c>
      <c r="G252" s="65">
        <f aca="true" t="shared" si="27" ref="G252:H254">G253</f>
        <v>1000</v>
      </c>
      <c r="H252" s="65">
        <f t="shared" si="27"/>
        <v>1000</v>
      </c>
    </row>
    <row r="253" spans="1:8" ht="12.75">
      <c r="A253" s="33" t="s">
        <v>38</v>
      </c>
      <c r="B253" s="33" t="s">
        <v>50</v>
      </c>
      <c r="C253" s="5">
        <v>9900000</v>
      </c>
      <c r="D253" s="105"/>
      <c r="E253" s="32" t="s">
        <v>433</v>
      </c>
      <c r="F253" s="65">
        <f>F254</f>
        <v>630</v>
      </c>
      <c r="G253" s="65">
        <f t="shared" si="27"/>
        <v>1000</v>
      </c>
      <c r="H253" s="65">
        <f t="shared" si="27"/>
        <v>1000</v>
      </c>
    </row>
    <row r="254" spans="1:8" ht="33.6">
      <c r="A254" s="33" t="s">
        <v>38</v>
      </c>
      <c r="B254" s="33" t="s">
        <v>50</v>
      </c>
      <c r="C254" s="5">
        <v>9922000</v>
      </c>
      <c r="D254" s="10" t="s">
        <v>77</v>
      </c>
      <c r="E254" s="32" t="s">
        <v>161</v>
      </c>
      <c r="F254" s="65">
        <f>F255</f>
        <v>630</v>
      </c>
      <c r="G254" s="65">
        <f t="shared" si="27"/>
        <v>1000</v>
      </c>
      <c r="H254" s="65">
        <f t="shared" si="27"/>
        <v>1000</v>
      </c>
    </row>
    <row r="255" spans="1:8" ht="12.75">
      <c r="A255" s="33" t="s">
        <v>38</v>
      </c>
      <c r="B255" s="33" t="s">
        <v>50</v>
      </c>
      <c r="C255" s="5">
        <v>9922000</v>
      </c>
      <c r="D255" s="10" t="s">
        <v>83</v>
      </c>
      <c r="E255" s="32" t="s">
        <v>84</v>
      </c>
      <c r="F255" s="65">
        <f>2000-1000-170-200</f>
        <v>630</v>
      </c>
      <c r="G255" s="65">
        <v>1000</v>
      </c>
      <c r="H255" s="65">
        <v>1000</v>
      </c>
    </row>
    <row r="256" spans="1:8" ht="12.75">
      <c r="A256" s="33" t="s">
        <v>38</v>
      </c>
      <c r="B256" s="33" t="s">
        <v>67</v>
      </c>
      <c r="C256" s="34"/>
      <c r="D256" s="34"/>
      <c r="E256" s="11" t="s">
        <v>24</v>
      </c>
      <c r="F256" s="65">
        <f>F257</f>
        <v>1784.2</v>
      </c>
      <c r="G256" s="65">
        <f>G257</f>
        <v>559.1</v>
      </c>
      <c r="H256" s="65">
        <f>H257</f>
        <v>559.1</v>
      </c>
    </row>
    <row r="257" spans="1:8" ht="50.4">
      <c r="A257" s="33" t="s">
        <v>38</v>
      </c>
      <c r="B257" s="33" t="s">
        <v>67</v>
      </c>
      <c r="C257" s="10" t="s">
        <v>443</v>
      </c>
      <c r="D257" s="104"/>
      <c r="E257" s="11" t="s">
        <v>442</v>
      </c>
      <c r="F257" s="65">
        <f>F258+F263+F266</f>
        <v>1784.2</v>
      </c>
      <c r="G257" s="65">
        <f>G258+G263+G266</f>
        <v>559.1</v>
      </c>
      <c r="H257" s="65">
        <f>H258+H263+H266</f>
        <v>559.1</v>
      </c>
    </row>
    <row r="258" spans="1:8" ht="33.6">
      <c r="A258" s="33" t="s">
        <v>38</v>
      </c>
      <c r="B258" s="33" t="s">
        <v>67</v>
      </c>
      <c r="C258" s="10" t="s">
        <v>357</v>
      </c>
      <c r="D258" s="104"/>
      <c r="E258" s="11" t="s">
        <v>353</v>
      </c>
      <c r="F258" s="65">
        <f>F259+F261</f>
        <v>1712.7</v>
      </c>
      <c r="G258" s="65">
        <f>G259+G261</f>
        <v>523.1</v>
      </c>
      <c r="H258" s="65">
        <f>H259+H261</f>
        <v>523.1</v>
      </c>
    </row>
    <row r="259" spans="1:8" ht="50.4">
      <c r="A259" s="33" t="s">
        <v>38</v>
      </c>
      <c r="B259" s="33" t="s">
        <v>67</v>
      </c>
      <c r="C259" s="10" t="s">
        <v>365</v>
      </c>
      <c r="D259" s="10"/>
      <c r="E259" s="32" t="s">
        <v>366</v>
      </c>
      <c r="F259" s="65">
        <f>F260</f>
        <v>1441.7</v>
      </c>
      <c r="G259" s="65">
        <f>G260</f>
        <v>523.1</v>
      </c>
      <c r="H259" s="65">
        <f>H260</f>
        <v>523.1</v>
      </c>
    </row>
    <row r="260" spans="1:8" ht="33.6">
      <c r="A260" s="33" t="s">
        <v>38</v>
      </c>
      <c r="B260" s="33" t="s">
        <v>67</v>
      </c>
      <c r="C260" s="10" t="s">
        <v>365</v>
      </c>
      <c r="D260" s="104" t="s">
        <v>81</v>
      </c>
      <c r="E260" s="11" t="s">
        <v>82</v>
      </c>
      <c r="F260" s="65">
        <f>1403.1+31.9+6.7</f>
        <v>1441.7</v>
      </c>
      <c r="G260" s="65">
        <v>523.1</v>
      </c>
      <c r="H260" s="65">
        <v>523.1</v>
      </c>
    </row>
    <row r="261" spans="1:8" ht="67.2">
      <c r="A261" s="33" t="s">
        <v>38</v>
      </c>
      <c r="B261" s="33" t="s">
        <v>67</v>
      </c>
      <c r="C261" s="10" t="s">
        <v>518</v>
      </c>
      <c r="D261" s="104"/>
      <c r="E261" s="32" t="s">
        <v>494</v>
      </c>
      <c r="F261" s="65">
        <f>F262</f>
        <v>271</v>
      </c>
      <c r="G261" s="65">
        <f>G262</f>
        <v>0</v>
      </c>
      <c r="H261" s="65">
        <f>H262</f>
        <v>0</v>
      </c>
    </row>
    <row r="262" spans="1:8" ht="33.6">
      <c r="A262" s="33" t="s">
        <v>38</v>
      </c>
      <c r="B262" s="33" t="s">
        <v>67</v>
      </c>
      <c r="C262" s="10" t="s">
        <v>518</v>
      </c>
      <c r="D262" s="104" t="s">
        <v>81</v>
      </c>
      <c r="E262" s="11" t="s">
        <v>82</v>
      </c>
      <c r="F262" s="65">
        <v>271</v>
      </c>
      <c r="G262" s="65">
        <v>0</v>
      </c>
      <c r="H262" s="65">
        <v>0</v>
      </c>
    </row>
    <row r="263" spans="1:8" ht="12.75">
      <c r="A263" s="33" t="s">
        <v>38</v>
      </c>
      <c r="B263" s="33" t="s">
        <v>67</v>
      </c>
      <c r="C263" s="10" t="s">
        <v>372</v>
      </c>
      <c r="D263" s="10"/>
      <c r="E263" s="32" t="s">
        <v>158</v>
      </c>
      <c r="F263" s="65">
        <f aca="true" t="shared" si="28" ref="F263:H264">F264</f>
        <v>4.100000000000001</v>
      </c>
      <c r="G263" s="65">
        <f t="shared" si="28"/>
        <v>36</v>
      </c>
      <c r="H263" s="65">
        <f t="shared" si="28"/>
        <v>36</v>
      </c>
    </row>
    <row r="264" spans="1:8" ht="50.4">
      <c r="A264" s="33" t="s">
        <v>38</v>
      </c>
      <c r="B264" s="33" t="s">
        <v>67</v>
      </c>
      <c r="C264" s="10" t="s">
        <v>373</v>
      </c>
      <c r="D264" s="10"/>
      <c r="E264" s="32" t="s">
        <v>374</v>
      </c>
      <c r="F264" s="65">
        <f t="shared" si="28"/>
        <v>4.100000000000001</v>
      </c>
      <c r="G264" s="65">
        <f t="shared" si="28"/>
        <v>36</v>
      </c>
      <c r="H264" s="65">
        <f t="shared" si="28"/>
        <v>36</v>
      </c>
    </row>
    <row r="265" spans="1:8" ht="33.6">
      <c r="A265" s="33" t="s">
        <v>38</v>
      </c>
      <c r="B265" s="33" t="s">
        <v>67</v>
      </c>
      <c r="C265" s="10" t="s">
        <v>373</v>
      </c>
      <c r="D265" s="104" t="s">
        <v>81</v>
      </c>
      <c r="E265" s="11" t="s">
        <v>82</v>
      </c>
      <c r="F265" s="65">
        <f>36-31.9</f>
        <v>4.100000000000001</v>
      </c>
      <c r="G265" s="65">
        <v>36</v>
      </c>
      <c r="H265" s="65">
        <v>36</v>
      </c>
    </row>
    <row r="266" spans="1:8" ht="12.75">
      <c r="A266" s="33" t="s">
        <v>38</v>
      </c>
      <c r="B266" s="33" t="s">
        <v>67</v>
      </c>
      <c r="C266" s="5">
        <v>9900000</v>
      </c>
      <c r="D266" s="105"/>
      <c r="E266" s="32" t="s">
        <v>433</v>
      </c>
      <c r="F266" s="65">
        <f>F267</f>
        <v>67.4</v>
      </c>
      <c r="G266" s="65">
        <f>G267</f>
        <v>0</v>
      </c>
      <c r="H266" s="65">
        <f>H267</f>
        <v>0</v>
      </c>
    </row>
    <row r="267" spans="1:8" ht="12.75">
      <c r="A267" s="33" t="s">
        <v>38</v>
      </c>
      <c r="B267" s="33" t="s">
        <v>67</v>
      </c>
      <c r="C267" s="5">
        <v>9930000</v>
      </c>
      <c r="D267" s="10"/>
      <c r="E267" s="32" t="s">
        <v>502</v>
      </c>
      <c r="F267" s="65">
        <f aca="true" t="shared" si="29" ref="F267:H268">F268</f>
        <v>67.4</v>
      </c>
      <c r="G267" s="65">
        <f t="shared" si="29"/>
        <v>0</v>
      </c>
      <c r="H267" s="65">
        <f t="shared" si="29"/>
        <v>0</v>
      </c>
    </row>
    <row r="268" spans="1:8" ht="12.75">
      <c r="A268" s="33" t="s">
        <v>38</v>
      </c>
      <c r="B268" s="33" t="s">
        <v>67</v>
      </c>
      <c r="C268" s="5">
        <v>9931000</v>
      </c>
      <c r="D268" s="10"/>
      <c r="E268" s="32" t="s">
        <v>213</v>
      </c>
      <c r="F268" s="65">
        <f t="shared" si="29"/>
        <v>67.4</v>
      </c>
      <c r="G268" s="65">
        <f t="shared" si="29"/>
        <v>0</v>
      </c>
      <c r="H268" s="65">
        <f t="shared" si="29"/>
        <v>0</v>
      </c>
    </row>
    <row r="269" spans="1:8" ht="12.75">
      <c r="A269" s="33" t="s">
        <v>38</v>
      </c>
      <c r="B269" s="33" t="s">
        <v>67</v>
      </c>
      <c r="C269" s="5">
        <v>9931000</v>
      </c>
      <c r="D269" s="10" t="s">
        <v>83</v>
      </c>
      <c r="E269" s="32" t="s">
        <v>84</v>
      </c>
      <c r="F269" s="65">
        <f>9+15.3+43.1</f>
        <v>67.4</v>
      </c>
      <c r="G269" s="65">
        <v>0</v>
      </c>
      <c r="H269" s="65">
        <v>0</v>
      </c>
    </row>
    <row r="270" spans="1:8" ht="12.75">
      <c r="A270" s="33" t="s">
        <v>38</v>
      </c>
      <c r="B270" s="33" t="s">
        <v>71</v>
      </c>
      <c r="C270" s="10"/>
      <c r="D270" s="104"/>
      <c r="E270" s="11" t="s">
        <v>455</v>
      </c>
      <c r="F270" s="65">
        <f>F271</f>
        <v>1420.4</v>
      </c>
      <c r="G270" s="65">
        <f aca="true" t="shared" si="30" ref="G270:H274">G271</f>
        <v>2000</v>
      </c>
      <c r="H270" s="65">
        <f t="shared" si="30"/>
        <v>2000</v>
      </c>
    </row>
    <row r="271" spans="1:8" ht="33.6">
      <c r="A271" s="33" t="s">
        <v>38</v>
      </c>
      <c r="B271" s="33" t="s">
        <v>163</v>
      </c>
      <c r="C271" s="10"/>
      <c r="D271" s="104"/>
      <c r="E271" s="11" t="s">
        <v>72</v>
      </c>
      <c r="F271" s="65">
        <f>F272</f>
        <v>1420.4</v>
      </c>
      <c r="G271" s="65">
        <f t="shared" si="30"/>
        <v>2000</v>
      </c>
      <c r="H271" s="65">
        <f t="shared" si="30"/>
        <v>2000</v>
      </c>
    </row>
    <row r="272" spans="1:8" ht="50.4">
      <c r="A272" s="33" t="s">
        <v>38</v>
      </c>
      <c r="B272" s="33" t="s">
        <v>163</v>
      </c>
      <c r="C272" s="10" t="s">
        <v>443</v>
      </c>
      <c r="D272" s="104"/>
      <c r="E272" s="11" t="s">
        <v>442</v>
      </c>
      <c r="F272" s="65">
        <f>F273</f>
        <v>1420.4</v>
      </c>
      <c r="G272" s="65">
        <f t="shared" si="30"/>
        <v>2000</v>
      </c>
      <c r="H272" s="65">
        <f t="shared" si="30"/>
        <v>2000</v>
      </c>
    </row>
    <row r="273" spans="1:8" ht="50.4">
      <c r="A273" s="33" t="s">
        <v>38</v>
      </c>
      <c r="B273" s="33" t="s">
        <v>163</v>
      </c>
      <c r="C273" s="10" t="s">
        <v>165</v>
      </c>
      <c r="D273" s="104"/>
      <c r="E273" s="11" t="s">
        <v>164</v>
      </c>
      <c r="F273" s="65">
        <f>F274</f>
        <v>1420.4</v>
      </c>
      <c r="G273" s="65">
        <f t="shared" si="30"/>
        <v>2000</v>
      </c>
      <c r="H273" s="65">
        <f t="shared" si="30"/>
        <v>2000</v>
      </c>
    </row>
    <row r="274" spans="1:8" ht="12.75">
      <c r="A274" s="33" t="s">
        <v>38</v>
      </c>
      <c r="B274" s="33" t="s">
        <v>163</v>
      </c>
      <c r="C274" s="10" t="s">
        <v>166</v>
      </c>
      <c r="D274" s="104"/>
      <c r="E274" s="11" t="s">
        <v>167</v>
      </c>
      <c r="F274" s="65">
        <f>F275</f>
        <v>1420.4</v>
      </c>
      <c r="G274" s="65">
        <f t="shared" si="30"/>
        <v>2000</v>
      </c>
      <c r="H274" s="65">
        <f t="shared" si="30"/>
        <v>2000</v>
      </c>
    </row>
    <row r="275" spans="1:8" ht="12.75">
      <c r="A275" s="33" t="s">
        <v>38</v>
      </c>
      <c r="B275" s="33" t="s">
        <v>163</v>
      </c>
      <c r="C275" s="10" t="s">
        <v>166</v>
      </c>
      <c r="D275" s="104">
        <v>700</v>
      </c>
      <c r="E275" s="11" t="s">
        <v>168</v>
      </c>
      <c r="F275" s="65">
        <f>2000-579.6</f>
        <v>1420.4</v>
      </c>
      <c r="G275" s="65">
        <v>2000</v>
      </c>
      <c r="H275" s="65">
        <v>2000</v>
      </c>
    </row>
    <row r="276" spans="1:8" ht="33.6">
      <c r="A276" s="34" t="s">
        <v>36</v>
      </c>
      <c r="B276" s="33"/>
      <c r="C276" s="34"/>
      <c r="D276" s="34"/>
      <c r="E276" s="35" t="s">
        <v>432</v>
      </c>
      <c r="F276" s="66">
        <f>F277+F295+F307+F301</f>
        <v>29249.699999999997</v>
      </c>
      <c r="G276" s="66">
        <f>G277+G295+G307+G301</f>
        <v>11744</v>
      </c>
      <c r="H276" s="66">
        <f>H277+H295+H307+H301</f>
        <v>11414.7</v>
      </c>
    </row>
    <row r="277" spans="1:8" ht="12.75">
      <c r="A277" s="33" t="s">
        <v>36</v>
      </c>
      <c r="B277" s="33" t="s">
        <v>59</v>
      </c>
      <c r="C277" s="33"/>
      <c r="D277" s="33"/>
      <c r="E277" s="31" t="s">
        <v>474</v>
      </c>
      <c r="F277" s="65">
        <f aca="true" t="shared" si="31" ref="F277:H278">F278</f>
        <v>22149.6</v>
      </c>
      <c r="G277" s="65">
        <f t="shared" si="31"/>
        <v>6662.5</v>
      </c>
      <c r="H277" s="65">
        <f t="shared" si="31"/>
        <v>6376.7</v>
      </c>
    </row>
    <row r="278" spans="1:8" ht="12.75">
      <c r="A278" s="33" t="s">
        <v>36</v>
      </c>
      <c r="B278" s="33" t="s">
        <v>67</v>
      </c>
      <c r="C278" s="33"/>
      <c r="D278" s="33"/>
      <c r="E278" s="11" t="s">
        <v>24</v>
      </c>
      <c r="F278" s="65">
        <f t="shared" si="31"/>
        <v>22149.6</v>
      </c>
      <c r="G278" s="65">
        <f t="shared" si="31"/>
        <v>6662.5</v>
      </c>
      <c r="H278" s="65">
        <f t="shared" si="31"/>
        <v>6376.7</v>
      </c>
    </row>
    <row r="279" spans="1:8" ht="50.4">
      <c r="A279" s="33" t="s">
        <v>36</v>
      </c>
      <c r="B279" s="33" t="s">
        <v>67</v>
      </c>
      <c r="C279" s="33" t="s">
        <v>205</v>
      </c>
      <c r="D279" s="33"/>
      <c r="E279" s="31" t="s">
        <v>206</v>
      </c>
      <c r="F279" s="65">
        <f>F280+F291</f>
        <v>22149.6</v>
      </c>
      <c r="G279" s="65">
        <f>G280+G291</f>
        <v>6662.5</v>
      </c>
      <c r="H279" s="65">
        <f>H280+H291</f>
        <v>6376.7</v>
      </c>
    </row>
    <row r="280" spans="1:8" ht="50.4">
      <c r="A280" s="33" t="s">
        <v>36</v>
      </c>
      <c r="B280" s="33" t="s">
        <v>67</v>
      </c>
      <c r="C280" s="33" t="s">
        <v>207</v>
      </c>
      <c r="D280" s="33"/>
      <c r="E280" s="31" t="s">
        <v>208</v>
      </c>
      <c r="F280" s="65">
        <f>F281+F283+F285+F287+F289</f>
        <v>16842.6</v>
      </c>
      <c r="G280" s="144">
        <f aca="true" t="shared" si="32" ref="G280:H280">G281+G283+G285+G287+G289</f>
        <v>1572.5</v>
      </c>
      <c r="H280" s="144">
        <f t="shared" si="32"/>
        <v>1307.5</v>
      </c>
    </row>
    <row r="281" spans="1:8" ht="33.6">
      <c r="A281" s="33" t="s">
        <v>36</v>
      </c>
      <c r="B281" s="33" t="s">
        <v>67</v>
      </c>
      <c r="C281" s="33" t="s">
        <v>209</v>
      </c>
      <c r="D281" s="33"/>
      <c r="E281" s="31" t="s">
        <v>210</v>
      </c>
      <c r="F281" s="65">
        <f>F282</f>
        <v>2396.3</v>
      </c>
      <c r="G281" s="65">
        <f>G282</f>
        <v>1432.5</v>
      </c>
      <c r="H281" s="65">
        <f>H282</f>
        <v>1186.5</v>
      </c>
    </row>
    <row r="282" spans="1:8" ht="33.6">
      <c r="A282" s="33" t="s">
        <v>36</v>
      </c>
      <c r="B282" s="33" t="s">
        <v>67</v>
      </c>
      <c r="C282" s="33" t="s">
        <v>209</v>
      </c>
      <c r="D282" s="104" t="s">
        <v>81</v>
      </c>
      <c r="E282" s="11" t="s">
        <v>82</v>
      </c>
      <c r="F282" s="65">
        <f>2861.8-465.5</f>
        <v>2396.3</v>
      </c>
      <c r="G282" s="65">
        <f>1898-465.5</f>
        <v>1432.5</v>
      </c>
      <c r="H282" s="65">
        <f>1652-465.5</f>
        <v>1186.5</v>
      </c>
    </row>
    <row r="283" spans="1:8" ht="33.6">
      <c r="A283" s="33" t="s">
        <v>36</v>
      </c>
      <c r="B283" s="33" t="s">
        <v>67</v>
      </c>
      <c r="C283" s="33" t="s">
        <v>211</v>
      </c>
      <c r="D283" s="33"/>
      <c r="E283" s="31" t="s">
        <v>212</v>
      </c>
      <c r="F283" s="65">
        <f>F284</f>
        <v>313</v>
      </c>
      <c r="G283" s="65">
        <f>G284</f>
        <v>140</v>
      </c>
      <c r="H283" s="65">
        <f>H284</f>
        <v>121</v>
      </c>
    </row>
    <row r="284" spans="1:8" ht="33.6">
      <c r="A284" s="33" t="s">
        <v>36</v>
      </c>
      <c r="B284" s="33" t="s">
        <v>67</v>
      </c>
      <c r="C284" s="33" t="s">
        <v>211</v>
      </c>
      <c r="D284" s="104" t="s">
        <v>81</v>
      </c>
      <c r="E284" s="11" t="s">
        <v>82</v>
      </c>
      <c r="F284" s="65">
        <f>208+105</f>
        <v>313</v>
      </c>
      <c r="G284" s="65">
        <v>140</v>
      </c>
      <c r="H284" s="65">
        <v>121</v>
      </c>
    </row>
    <row r="285" spans="1:8" ht="12.75">
      <c r="A285" s="33" t="s">
        <v>36</v>
      </c>
      <c r="B285" s="33" t="s">
        <v>67</v>
      </c>
      <c r="C285" s="10" t="s">
        <v>214</v>
      </c>
      <c r="D285" s="10"/>
      <c r="E285" s="73" t="s">
        <v>213</v>
      </c>
      <c r="F285" s="65">
        <f>F286</f>
        <v>6381.9</v>
      </c>
      <c r="G285" s="65">
        <f>G286</f>
        <v>0</v>
      </c>
      <c r="H285" s="65">
        <f>H286</f>
        <v>0</v>
      </c>
    </row>
    <row r="286" spans="1:8" ht="12.75">
      <c r="A286" s="33" t="s">
        <v>36</v>
      </c>
      <c r="B286" s="33" t="s">
        <v>67</v>
      </c>
      <c r="C286" s="10" t="s">
        <v>214</v>
      </c>
      <c r="D286" s="10" t="s">
        <v>83</v>
      </c>
      <c r="E286" s="32" t="s">
        <v>84</v>
      </c>
      <c r="F286" s="65">
        <f>561+2829.7+1302.2+1646.6+42.4</f>
        <v>6381.9</v>
      </c>
      <c r="G286" s="65">
        <v>0</v>
      </c>
      <c r="H286" s="65">
        <v>0</v>
      </c>
    </row>
    <row r="287" spans="1:8" ht="50.4">
      <c r="A287" s="33" t="s">
        <v>36</v>
      </c>
      <c r="B287" s="33" t="s">
        <v>67</v>
      </c>
      <c r="C287" s="10" t="s">
        <v>538</v>
      </c>
      <c r="D287" s="10"/>
      <c r="E287" s="32" t="s">
        <v>539</v>
      </c>
      <c r="F287" s="139">
        <f>F288</f>
        <v>1700</v>
      </c>
      <c r="G287" s="139">
        <f aca="true" t="shared" si="33" ref="G287:H287">G288</f>
        <v>0</v>
      </c>
      <c r="H287" s="139">
        <f t="shared" si="33"/>
        <v>0</v>
      </c>
    </row>
    <row r="288" spans="1:8" ht="33.6">
      <c r="A288" s="33" t="s">
        <v>36</v>
      </c>
      <c r="B288" s="33" t="s">
        <v>67</v>
      </c>
      <c r="C288" s="10" t="s">
        <v>538</v>
      </c>
      <c r="D288" s="104" t="s">
        <v>81</v>
      </c>
      <c r="E288" s="11" t="s">
        <v>82</v>
      </c>
      <c r="F288" s="139">
        <v>1700</v>
      </c>
      <c r="G288" s="139">
        <v>0</v>
      </c>
      <c r="H288" s="139">
        <v>0</v>
      </c>
    </row>
    <row r="289" spans="1:8" ht="84">
      <c r="A289" s="33" t="s">
        <v>36</v>
      </c>
      <c r="B289" s="33" t="s">
        <v>67</v>
      </c>
      <c r="C289" s="10" t="s">
        <v>788</v>
      </c>
      <c r="D289" s="104"/>
      <c r="E289" s="11" t="s">
        <v>789</v>
      </c>
      <c r="F289" s="144">
        <f>F290</f>
        <v>6051.4</v>
      </c>
      <c r="G289" s="144">
        <f aca="true" t="shared" si="34" ref="G289:H289">G290</f>
        <v>0</v>
      </c>
      <c r="H289" s="144">
        <f t="shared" si="34"/>
        <v>0</v>
      </c>
    </row>
    <row r="290" spans="1:8" ht="33.6">
      <c r="A290" s="33" t="s">
        <v>36</v>
      </c>
      <c r="B290" s="33" t="s">
        <v>67</v>
      </c>
      <c r="C290" s="10" t="s">
        <v>788</v>
      </c>
      <c r="D290" s="104" t="s">
        <v>81</v>
      </c>
      <c r="E290" s="11" t="s">
        <v>82</v>
      </c>
      <c r="F290" s="144">
        <v>6051.4</v>
      </c>
      <c r="G290" s="144">
        <v>0</v>
      </c>
      <c r="H290" s="144">
        <v>0</v>
      </c>
    </row>
    <row r="291" spans="1:8" ht="12.75">
      <c r="A291" s="33" t="s">
        <v>36</v>
      </c>
      <c r="B291" s="33" t="s">
        <v>67</v>
      </c>
      <c r="C291" s="10" t="s">
        <v>215</v>
      </c>
      <c r="D291" s="10"/>
      <c r="E291" s="32" t="s">
        <v>423</v>
      </c>
      <c r="F291" s="65">
        <f>F292</f>
        <v>5307.000000000001</v>
      </c>
      <c r="G291" s="65">
        <f>G292</f>
        <v>5090</v>
      </c>
      <c r="H291" s="65">
        <f>H292</f>
        <v>5069.2</v>
      </c>
    </row>
    <row r="292" spans="1:8" ht="67.2">
      <c r="A292" s="33" t="s">
        <v>36</v>
      </c>
      <c r="B292" s="33" t="s">
        <v>67</v>
      </c>
      <c r="C292" s="10" t="s">
        <v>216</v>
      </c>
      <c r="D292" s="10"/>
      <c r="E292" s="32" t="s">
        <v>88</v>
      </c>
      <c r="F292" s="65">
        <f>F293+F294</f>
        <v>5307.000000000001</v>
      </c>
      <c r="G292" s="65">
        <f>G293+G294</f>
        <v>5090</v>
      </c>
      <c r="H292" s="65">
        <f>H293+H294</f>
        <v>5069.2</v>
      </c>
    </row>
    <row r="293" spans="1:8" ht="67.2">
      <c r="A293" s="33" t="s">
        <v>36</v>
      </c>
      <c r="B293" s="33" t="s">
        <v>67</v>
      </c>
      <c r="C293" s="10" t="s">
        <v>216</v>
      </c>
      <c r="D293" s="104" t="s">
        <v>80</v>
      </c>
      <c r="E293" s="11" t="s">
        <v>426</v>
      </c>
      <c r="F293" s="65">
        <f>4938.3+65.6</f>
        <v>5003.900000000001</v>
      </c>
      <c r="G293" s="65">
        <v>4936.3</v>
      </c>
      <c r="H293" s="65">
        <v>4935.7</v>
      </c>
    </row>
    <row r="294" spans="1:8" ht="33.6">
      <c r="A294" s="33" t="s">
        <v>36</v>
      </c>
      <c r="B294" s="33" t="s">
        <v>67</v>
      </c>
      <c r="C294" s="10" t="s">
        <v>216</v>
      </c>
      <c r="D294" s="104" t="s">
        <v>81</v>
      </c>
      <c r="E294" s="11" t="s">
        <v>82</v>
      </c>
      <c r="F294" s="65">
        <f>229.2+73.9</f>
        <v>303.1</v>
      </c>
      <c r="G294" s="65">
        <v>153.7</v>
      </c>
      <c r="H294" s="65">
        <v>133.5</v>
      </c>
    </row>
    <row r="295" spans="1:8" ht="12.75">
      <c r="A295" s="33" t="s">
        <v>36</v>
      </c>
      <c r="B295" s="33" t="s">
        <v>61</v>
      </c>
      <c r="C295" s="33"/>
      <c r="D295" s="33"/>
      <c r="E295" s="11" t="s">
        <v>26</v>
      </c>
      <c r="F295" s="65">
        <f>F296</f>
        <v>500</v>
      </c>
      <c r="G295" s="65">
        <f aca="true" t="shared" si="35" ref="G295:H299">G296</f>
        <v>335</v>
      </c>
      <c r="H295" s="65">
        <f t="shared" si="35"/>
        <v>291.5</v>
      </c>
    </row>
    <row r="296" spans="1:8" ht="12.75">
      <c r="A296" s="33" t="s">
        <v>36</v>
      </c>
      <c r="B296" s="33" t="s">
        <v>52</v>
      </c>
      <c r="C296" s="33"/>
      <c r="D296" s="33"/>
      <c r="E296" s="11" t="s">
        <v>27</v>
      </c>
      <c r="F296" s="65">
        <f>F297</f>
        <v>500</v>
      </c>
      <c r="G296" s="65">
        <f t="shared" si="35"/>
        <v>335</v>
      </c>
      <c r="H296" s="65">
        <f t="shared" si="35"/>
        <v>291.5</v>
      </c>
    </row>
    <row r="297" spans="1:8" ht="50.4">
      <c r="A297" s="33" t="s">
        <v>36</v>
      </c>
      <c r="B297" s="33" t="s">
        <v>52</v>
      </c>
      <c r="C297" s="10" t="s">
        <v>205</v>
      </c>
      <c r="D297" s="104"/>
      <c r="E297" s="11" t="s">
        <v>206</v>
      </c>
      <c r="F297" s="65">
        <f>F298</f>
        <v>500</v>
      </c>
      <c r="G297" s="65">
        <f t="shared" si="35"/>
        <v>335</v>
      </c>
      <c r="H297" s="65">
        <f t="shared" si="35"/>
        <v>291.5</v>
      </c>
    </row>
    <row r="298" spans="1:8" ht="50.4">
      <c r="A298" s="33" t="s">
        <v>36</v>
      </c>
      <c r="B298" s="33" t="s">
        <v>52</v>
      </c>
      <c r="C298" s="10" t="s">
        <v>207</v>
      </c>
      <c r="D298" s="104"/>
      <c r="E298" s="11" t="s">
        <v>208</v>
      </c>
      <c r="F298" s="65">
        <f>F299</f>
        <v>500</v>
      </c>
      <c r="G298" s="65">
        <f t="shared" si="35"/>
        <v>335</v>
      </c>
      <c r="H298" s="65">
        <f t="shared" si="35"/>
        <v>291.5</v>
      </c>
    </row>
    <row r="299" spans="1:8" ht="33.6">
      <c r="A299" s="33" t="s">
        <v>36</v>
      </c>
      <c r="B299" s="33" t="s">
        <v>52</v>
      </c>
      <c r="C299" s="10" t="s">
        <v>218</v>
      </c>
      <c r="D299" s="104"/>
      <c r="E299" s="11" t="s">
        <v>217</v>
      </c>
      <c r="F299" s="65">
        <f>F300</f>
        <v>500</v>
      </c>
      <c r="G299" s="65">
        <f t="shared" si="35"/>
        <v>335</v>
      </c>
      <c r="H299" s="65">
        <f t="shared" si="35"/>
        <v>291.5</v>
      </c>
    </row>
    <row r="300" spans="1:8" ht="33.6">
      <c r="A300" s="33" t="s">
        <v>36</v>
      </c>
      <c r="B300" s="33" t="s">
        <v>52</v>
      </c>
      <c r="C300" s="10" t="s">
        <v>218</v>
      </c>
      <c r="D300" s="104" t="s">
        <v>81</v>
      </c>
      <c r="E300" s="11" t="s">
        <v>82</v>
      </c>
      <c r="F300" s="65">
        <v>500</v>
      </c>
      <c r="G300" s="65">
        <v>335</v>
      </c>
      <c r="H300" s="65">
        <v>291.5</v>
      </c>
    </row>
    <row r="301" spans="1:8" ht="12.75">
      <c r="A301" s="33" t="s">
        <v>36</v>
      </c>
      <c r="B301" s="33" t="s">
        <v>62</v>
      </c>
      <c r="C301" s="10"/>
      <c r="D301" s="10"/>
      <c r="E301" s="73" t="s">
        <v>28</v>
      </c>
      <c r="F301" s="65">
        <f>F302</f>
        <v>178.60000000000002</v>
      </c>
      <c r="G301" s="65">
        <f aca="true" t="shared" si="36" ref="G301:H305">G302</f>
        <v>465.5</v>
      </c>
      <c r="H301" s="65">
        <f t="shared" si="36"/>
        <v>465.5</v>
      </c>
    </row>
    <row r="302" spans="1:8" ht="12.75">
      <c r="A302" s="33" t="s">
        <v>36</v>
      </c>
      <c r="B302" s="33" t="s">
        <v>448</v>
      </c>
      <c r="C302" s="10"/>
      <c r="D302" s="10"/>
      <c r="E302" s="73" t="s">
        <v>449</v>
      </c>
      <c r="F302" s="65">
        <f>F303</f>
        <v>178.60000000000002</v>
      </c>
      <c r="G302" s="65">
        <f t="shared" si="36"/>
        <v>465.5</v>
      </c>
      <c r="H302" s="65">
        <f t="shared" si="36"/>
        <v>465.5</v>
      </c>
    </row>
    <row r="303" spans="1:8" ht="50.4">
      <c r="A303" s="33" t="s">
        <v>36</v>
      </c>
      <c r="B303" s="33" t="s">
        <v>448</v>
      </c>
      <c r="C303" s="33" t="s">
        <v>205</v>
      </c>
      <c r="D303" s="33"/>
      <c r="E303" s="31" t="s">
        <v>206</v>
      </c>
      <c r="F303" s="65">
        <f>F304</f>
        <v>178.60000000000002</v>
      </c>
      <c r="G303" s="65">
        <f t="shared" si="36"/>
        <v>465.5</v>
      </c>
      <c r="H303" s="65">
        <f t="shared" si="36"/>
        <v>465.5</v>
      </c>
    </row>
    <row r="304" spans="1:8" ht="50.4">
      <c r="A304" s="33" t="s">
        <v>36</v>
      </c>
      <c r="B304" s="33" t="s">
        <v>448</v>
      </c>
      <c r="C304" s="33" t="s">
        <v>207</v>
      </c>
      <c r="D304" s="33"/>
      <c r="E304" s="31" t="s">
        <v>208</v>
      </c>
      <c r="F304" s="65">
        <f>F305</f>
        <v>178.60000000000002</v>
      </c>
      <c r="G304" s="65">
        <f t="shared" si="36"/>
        <v>465.5</v>
      </c>
      <c r="H304" s="65">
        <f t="shared" si="36"/>
        <v>465.5</v>
      </c>
    </row>
    <row r="305" spans="1:8" ht="33.6">
      <c r="A305" s="33" t="s">
        <v>36</v>
      </c>
      <c r="B305" s="33" t="s">
        <v>448</v>
      </c>
      <c r="C305" s="33" t="s">
        <v>209</v>
      </c>
      <c r="D305" s="33"/>
      <c r="E305" s="31" t="s">
        <v>210</v>
      </c>
      <c r="F305" s="65">
        <f>F306</f>
        <v>178.60000000000002</v>
      </c>
      <c r="G305" s="65">
        <f t="shared" si="36"/>
        <v>465.5</v>
      </c>
      <c r="H305" s="65">
        <f t="shared" si="36"/>
        <v>465.5</v>
      </c>
    </row>
    <row r="306" spans="1:8" ht="33.6">
      <c r="A306" s="33" t="s">
        <v>36</v>
      </c>
      <c r="B306" s="33" t="s">
        <v>448</v>
      </c>
      <c r="C306" s="33" t="s">
        <v>209</v>
      </c>
      <c r="D306" s="104" t="s">
        <v>81</v>
      </c>
      <c r="E306" s="11" t="s">
        <v>82</v>
      </c>
      <c r="F306" s="65">
        <f>465.5-286.9</f>
        <v>178.60000000000002</v>
      </c>
      <c r="G306" s="65">
        <v>465.5</v>
      </c>
      <c r="H306" s="65">
        <v>465.5</v>
      </c>
    </row>
    <row r="307" spans="1:8" ht="12.75">
      <c r="A307" s="33" t="s">
        <v>36</v>
      </c>
      <c r="B307" s="33" t="s">
        <v>42</v>
      </c>
      <c r="C307" s="10"/>
      <c r="D307" s="104"/>
      <c r="E307" s="11" t="s">
        <v>34</v>
      </c>
      <c r="F307" s="65">
        <f>F308</f>
        <v>6421.5</v>
      </c>
      <c r="G307" s="65">
        <f aca="true" t="shared" si="37" ref="G307:H311">G308</f>
        <v>4281</v>
      </c>
      <c r="H307" s="65">
        <f t="shared" si="37"/>
        <v>4281</v>
      </c>
    </row>
    <row r="308" spans="1:8" ht="12.75">
      <c r="A308" s="33" t="s">
        <v>36</v>
      </c>
      <c r="B308" s="33" t="s">
        <v>152</v>
      </c>
      <c r="C308" s="10"/>
      <c r="D308" s="104"/>
      <c r="E308" s="11" t="s">
        <v>153</v>
      </c>
      <c r="F308" s="65">
        <f>F309</f>
        <v>6421.5</v>
      </c>
      <c r="G308" s="65">
        <f t="shared" si="37"/>
        <v>4281</v>
      </c>
      <c r="H308" s="65">
        <f t="shared" si="37"/>
        <v>4281</v>
      </c>
    </row>
    <row r="309" spans="1:8" ht="67.2">
      <c r="A309" s="33" t="s">
        <v>36</v>
      </c>
      <c r="B309" s="33" t="s">
        <v>152</v>
      </c>
      <c r="C309" s="10" t="s">
        <v>221</v>
      </c>
      <c r="D309" s="104"/>
      <c r="E309" s="11" t="s">
        <v>219</v>
      </c>
      <c r="F309" s="79">
        <f>F310</f>
        <v>6421.5</v>
      </c>
      <c r="G309" s="79">
        <f t="shared" si="37"/>
        <v>4281</v>
      </c>
      <c r="H309" s="79">
        <f t="shared" si="37"/>
        <v>4281</v>
      </c>
    </row>
    <row r="310" spans="1:8" ht="33.6">
      <c r="A310" s="33" t="s">
        <v>36</v>
      </c>
      <c r="B310" s="33" t="s">
        <v>152</v>
      </c>
      <c r="C310" s="10" t="s">
        <v>222</v>
      </c>
      <c r="D310" s="10"/>
      <c r="E310" s="73" t="s">
        <v>220</v>
      </c>
      <c r="F310" s="79">
        <f>F311+F313</f>
        <v>6421.5</v>
      </c>
      <c r="G310" s="79">
        <f>G311+G313</f>
        <v>4281</v>
      </c>
      <c r="H310" s="79">
        <f>H311+H313</f>
        <v>4281</v>
      </c>
    </row>
    <row r="311" spans="1:8" ht="67.2">
      <c r="A311" s="33" t="s">
        <v>36</v>
      </c>
      <c r="B311" s="33" t="s">
        <v>152</v>
      </c>
      <c r="C311" s="10" t="s">
        <v>224</v>
      </c>
      <c r="D311" s="10"/>
      <c r="E311" s="73" t="s">
        <v>223</v>
      </c>
      <c r="F311" s="65">
        <f>F312</f>
        <v>2140.5</v>
      </c>
      <c r="G311" s="65">
        <f t="shared" si="37"/>
        <v>0</v>
      </c>
      <c r="H311" s="65">
        <f t="shared" si="37"/>
        <v>0</v>
      </c>
    </row>
    <row r="312" spans="1:8" ht="12.75">
      <c r="A312" s="33" t="s">
        <v>36</v>
      </c>
      <c r="B312" s="33" t="s">
        <v>152</v>
      </c>
      <c r="C312" s="10" t="s">
        <v>224</v>
      </c>
      <c r="D312" s="17" t="s">
        <v>86</v>
      </c>
      <c r="E312" s="11" t="s">
        <v>87</v>
      </c>
      <c r="F312" s="65">
        <v>2140.5</v>
      </c>
      <c r="G312" s="65">
        <v>0</v>
      </c>
      <c r="H312" s="65">
        <v>0</v>
      </c>
    </row>
    <row r="313" spans="1:8" ht="67.2">
      <c r="A313" s="33" t="s">
        <v>36</v>
      </c>
      <c r="B313" s="33" t="s">
        <v>152</v>
      </c>
      <c r="C313" s="10" t="s">
        <v>361</v>
      </c>
      <c r="D313" s="17"/>
      <c r="E313" s="73" t="s">
        <v>415</v>
      </c>
      <c r="F313" s="65">
        <f>F314</f>
        <v>4281</v>
      </c>
      <c r="G313" s="65">
        <f>G314</f>
        <v>4281</v>
      </c>
      <c r="H313" s="65">
        <f>H314</f>
        <v>4281</v>
      </c>
    </row>
    <row r="314" spans="1:8" ht="12.75">
      <c r="A314" s="33" t="s">
        <v>36</v>
      </c>
      <c r="B314" s="33" t="s">
        <v>152</v>
      </c>
      <c r="C314" s="10" t="s">
        <v>361</v>
      </c>
      <c r="D314" s="17" t="s">
        <v>86</v>
      </c>
      <c r="E314" s="11" t="s">
        <v>87</v>
      </c>
      <c r="F314" s="65">
        <v>4281</v>
      </c>
      <c r="G314" s="65">
        <v>4281</v>
      </c>
      <c r="H314" s="65">
        <v>4281</v>
      </c>
    </row>
    <row r="315" spans="1:8" ht="12.75">
      <c r="A315" s="34" t="s">
        <v>467</v>
      </c>
      <c r="B315" s="33"/>
      <c r="C315" s="34"/>
      <c r="D315" s="34"/>
      <c r="E315" s="35" t="s">
        <v>431</v>
      </c>
      <c r="F315" s="66">
        <f aca="true" t="shared" si="38" ref="F315:H318">F316</f>
        <v>4527.1</v>
      </c>
      <c r="G315" s="66">
        <f t="shared" si="38"/>
        <v>4071.6</v>
      </c>
      <c r="H315" s="66">
        <f t="shared" si="38"/>
        <v>4004</v>
      </c>
    </row>
    <row r="316" spans="1:8" ht="12.75">
      <c r="A316" s="33" t="s">
        <v>467</v>
      </c>
      <c r="B316" s="56" t="s">
        <v>59</v>
      </c>
      <c r="C316" s="33"/>
      <c r="D316" s="33"/>
      <c r="E316" s="31" t="s">
        <v>474</v>
      </c>
      <c r="F316" s="65">
        <f t="shared" si="38"/>
        <v>4527.1</v>
      </c>
      <c r="G316" s="65">
        <f t="shared" si="38"/>
        <v>4071.6</v>
      </c>
      <c r="H316" s="65">
        <f t="shared" si="38"/>
        <v>4004</v>
      </c>
    </row>
    <row r="317" spans="1:8" ht="50.4">
      <c r="A317" s="56" t="s">
        <v>467</v>
      </c>
      <c r="B317" s="56" t="s">
        <v>47</v>
      </c>
      <c r="C317" s="56"/>
      <c r="D317" s="38"/>
      <c r="E317" s="11" t="s">
        <v>22</v>
      </c>
      <c r="F317" s="65">
        <f t="shared" si="38"/>
        <v>4527.1</v>
      </c>
      <c r="G317" s="65">
        <f t="shared" si="38"/>
        <v>4071.6</v>
      </c>
      <c r="H317" s="65">
        <f t="shared" si="38"/>
        <v>4004</v>
      </c>
    </row>
    <row r="318" spans="1:8" ht="12.75">
      <c r="A318" s="56" t="s">
        <v>467</v>
      </c>
      <c r="B318" s="56" t="s">
        <v>47</v>
      </c>
      <c r="C318" s="5">
        <v>9900000</v>
      </c>
      <c r="D318" s="105"/>
      <c r="E318" s="32" t="s">
        <v>433</v>
      </c>
      <c r="F318" s="65">
        <f t="shared" si="38"/>
        <v>4527.1</v>
      </c>
      <c r="G318" s="65">
        <f t="shared" si="38"/>
        <v>4071.6</v>
      </c>
      <c r="H318" s="65">
        <f t="shared" si="38"/>
        <v>4004</v>
      </c>
    </row>
    <row r="319" spans="1:8" ht="50.4">
      <c r="A319" s="56" t="s">
        <v>467</v>
      </c>
      <c r="B319" s="56" t="s">
        <v>47</v>
      </c>
      <c r="C319" s="5">
        <v>9990000</v>
      </c>
      <c r="D319" s="10" t="s">
        <v>77</v>
      </c>
      <c r="E319" s="32" t="s">
        <v>434</v>
      </c>
      <c r="F319" s="65">
        <f>F320+F322+F326</f>
        <v>4527.1</v>
      </c>
      <c r="G319" s="65">
        <f>G320+G322+G326</f>
        <v>4071.6</v>
      </c>
      <c r="H319" s="65">
        <f>H320+H322+H326</f>
        <v>4004</v>
      </c>
    </row>
    <row r="320" spans="1:8" ht="12.75">
      <c r="A320" s="56" t="s">
        <v>467</v>
      </c>
      <c r="B320" s="56" t="s">
        <v>47</v>
      </c>
      <c r="C320" s="5">
        <v>9999410</v>
      </c>
      <c r="D320" s="10" t="s">
        <v>77</v>
      </c>
      <c r="E320" s="32" t="s">
        <v>435</v>
      </c>
      <c r="F320" s="65">
        <f>F321</f>
        <v>1198.9</v>
      </c>
      <c r="G320" s="65">
        <f>G321</f>
        <v>1198.9</v>
      </c>
      <c r="H320" s="65">
        <f>H321</f>
        <v>1198.9</v>
      </c>
    </row>
    <row r="321" spans="1:8" ht="67.2">
      <c r="A321" s="56" t="s">
        <v>467</v>
      </c>
      <c r="B321" s="56" t="s">
        <v>47</v>
      </c>
      <c r="C321" s="5">
        <v>9999410</v>
      </c>
      <c r="D321" s="104" t="s">
        <v>80</v>
      </c>
      <c r="E321" s="11" t="s">
        <v>426</v>
      </c>
      <c r="F321" s="65">
        <v>1198.9</v>
      </c>
      <c r="G321" s="65">
        <v>1198.9</v>
      </c>
      <c r="H321" s="65">
        <v>1198.9</v>
      </c>
    </row>
    <row r="322" spans="1:8" ht="50.4">
      <c r="A322" s="56" t="s">
        <v>467</v>
      </c>
      <c r="B322" s="56" t="s">
        <v>47</v>
      </c>
      <c r="C322" s="5">
        <v>9999420</v>
      </c>
      <c r="D322" s="10" t="s">
        <v>77</v>
      </c>
      <c r="E322" s="32" t="s">
        <v>436</v>
      </c>
      <c r="F322" s="65">
        <f>F323+F324+F325</f>
        <v>3328.2</v>
      </c>
      <c r="G322" s="65">
        <f>G323+G324+G325</f>
        <v>2414</v>
      </c>
      <c r="H322" s="65">
        <f>H323+H324+H325</f>
        <v>2346.4</v>
      </c>
    </row>
    <row r="323" spans="1:8" ht="67.2">
      <c r="A323" s="56" t="s">
        <v>467</v>
      </c>
      <c r="B323" s="56" t="s">
        <v>47</v>
      </c>
      <c r="C323" s="5">
        <v>9999420</v>
      </c>
      <c r="D323" s="104" t="s">
        <v>80</v>
      </c>
      <c r="E323" s="11" t="s">
        <v>426</v>
      </c>
      <c r="F323" s="65">
        <v>1928.8</v>
      </c>
      <c r="G323" s="65">
        <v>1917.8</v>
      </c>
      <c r="H323" s="65">
        <v>1914.6</v>
      </c>
    </row>
    <row r="324" spans="1:8" ht="33.6">
      <c r="A324" s="56" t="s">
        <v>467</v>
      </c>
      <c r="B324" s="56" t="s">
        <v>47</v>
      </c>
      <c r="C324" s="5">
        <v>9999420</v>
      </c>
      <c r="D324" s="104" t="s">
        <v>81</v>
      </c>
      <c r="E324" s="11" t="s">
        <v>82</v>
      </c>
      <c r="F324" s="65">
        <f>740.4+26+432.2-0.7+200</f>
        <v>1397.8999999999999</v>
      </c>
      <c r="G324" s="65">
        <v>495.9</v>
      </c>
      <c r="H324" s="65">
        <v>431.5</v>
      </c>
    </row>
    <row r="325" spans="1:8" ht="12.75">
      <c r="A325" s="56" t="s">
        <v>467</v>
      </c>
      <c r="B325" s="56" t="s">
        <v>47</v>
      </c>
      <c r="C325" s="5">
        <v>9999420</v>
      </c>
      <c r="D325" s="104" t="s">
        <v>83</v>
      </c>
      <c r="E325" s="11" t="s">
        <v>84</v>
      </c>
      <c r="F325" s="65">
        <f>0.3+0.5+0.7</f>
        <v>1.5</v>
      </c>
      <c r="G325" s="65">
        <v>0.3</v>
      </c>
      <c r="H325" s="65">
        <v>0.3</v>
      </c>
    </row>
    <row r="326" spans="1:8" ht="12.75">
      <c r="A326" s="56" t="s">
        <v>467</v>
      </c>
      <c r="B326" s="56" t="s">
        <v>47</v>
      </c>
      <c r="C326" s="5">
        <v>9999430</v>
      </c>
      <c r="D326" s="120" t="s">
        <v>77</v>
      </c>
      <c r="E326" s="32" t="s">
        <v>437</v>
      </c>
      <c r="F326" s="65">
        <f>F327</f>
        <v>0</v>
      </c>
      <c r="G326" s="65">
        <f>G327</f>
        <v>458.7</v>
      </c>
      <c r="H326" s="65">
        <f>H327</f>
        <v>458.7</v>
      </c>
    </row>
    <row r="327" spans="1:8" ht="67.2">
      <c r="A327" s="56" t="s">
        <v>467</v>
      </c>
      <c r="B327" s="33" t="s">
        <v>47</v>
      </c>
      <c r="C327" s="5">
        <v>9999430</v>
      </c>
      <c r="D327" s="104" t="s">
        <v>80</v>
      </c>
      <c r="E327" s="11" t="s">
        <v>426</v>
      </c>
      <c r="F327" s="65">
        <f>458.7-0.5-26-432.2</f>
        <v>0</v>
      </c>
      <c r="G327" s="65">
        <v>458.7</v>
      </c>
      <c r="H327" s="65">
        <v>458.7</v>
      </c>
    </row>
    <row r="328" spans="1:8" ht="42.6" customHeight="1">
      <c r="A328" s="34" t="s">
        <v>447</v>
      </c>
      <c r="B328" s="56"/>
      <c r="C328" s="34"/>
      <c r="D328" s="34"/>
      <c r="E328" s="35" t="s">
        <v>453</v>
      </c>
      <c r="F328" s="66">
        <f>F335+F373+F329+F363</f>
        <v>37792.1</v>
      </c>
      <c r="G328" s="66">
        <f>G335+G373+G329+G363</f>
        <v>29563</v>
      </c>
      <c r="H328" s="66">
        <f>H335+H373+H329+H363</f>
        <v>28701.7</v>
      </c>
    </row>
    <row r="329" spans="1:8" ht="12.75">
      <c r="A329" s="56" t="s">
        <v>447</v>
      </c>
      <c r="B329" s="33" t="s">
        <v>61</v>
      </c>
      <c r="C329" s="56"/>
      <c r="D329" s="17"/>
      <c r="E329" s="11" t="s">
        <v>26</v>
      </c>
      <c r="F329" s="65">
        <f>F330</f>
        <v>40</v>
      </c>
      <c r="G329" s="65">
        <f aca="true" t="shared" si="39" ref="G329:H332">G330</f>
        <v>53.7</v>
      </c>
      <c r="H329" s="65">
        <f t="shared" si="39"/>
        <v>46.5</v>
      </c>
    </row>
    <row r="330" spans="1:8" ht="12.75">
      <c r="A330" s="56" t="s">
        <v>447</v>
      </c>
      <c r="B330" s="33" t="s">
        <v>52</v>
      </c>
      <c r="C330" s="56"/>
      <c r="D330" s="17"/>
      <c r="E330" s="11" t="s">
        <v>27</v>
      </c>
      <c r="F330" s="65">
        <f>F331</f>
        <v>40</v>
      </c>
      <c r="G330" s="65">
        <f t="shared" si="39"/>
        <v>53.7</v>
      </c>
      <c r="H330" s="65">
        <f t="shared" si="39"/>
        <v>46.5</v>
      </c>
    </row>
    <row r="331" spans="1:8" ht="50.4">
      <c r="A331" s="56" t="s">
        <v>447</v>
      </c>
      <c r="B331" s="33" t="s">
        <v>52</v>
      </c>
      <c r="C331" s="56" t="s">
        <v>290</v>
      </c>
      <c r="D331" s="17"/>
      <c r="E331" s="11" t="s">
        <v>291</v>
      </c>
      <c r="F331" s="65">
        <f>F332</f>
        <v>40</v>
      </c>
      <c r="G331" s="65">
        <f t="shared" si="39"/>
        <v>53.7</v>
      </c>
      <c r="H331" s="65">
        <f t="shared" si="39"/>
        <v>46.5</v>
      </c>
    </row>
    <row r="332" spans="1:8" ht="33.6">
      <c r="A332" s="56" t="s">
        <v>447</v>
      </c>
      <c r="B332" s="33" t="s">
        <v>52</v>
      </c>
      <c r="C332" s="10" t="s">
        <v>293</v>
      </c>
      <c r="D332" s="10"/>
      <c r="E332" s="73" t="s">
        <v>292</v>
      </c>
      <c r="F332" s="65">
        <f>F333</f>
        <v>40</v>
      </c>
      <c r="G332" s="65">
        <f t="shared" si="39"/>
        <v>53.7</v>
      </c>
      <c r="H332" s="65">
        <f t="shared" si="39"/>
        <v>46.5</v>
      </c>
    </row>
    <row r="333" spans="1:8" ht="100.8">
      <c r="A333" s="56" t="s">
        <v>447</v>
      </c>
      <c r="B333" s="33" t="s">
        <v>52</v>
      </c>
      <c r="C333" s="10" t="s">
        <v>307</v>
      </c>
      <c r="D333" s="10"/>
      <c r="E333" s="73" t="s">
        <v>306</v>
      </c>
      <c r="F333" s="65">
        <f>F334</f>
        <v>40</v>
      </c>
      <c r="G333" s="65">
        <f>G334</f>
        <v>53.7</v>
      </c>
      <c r="H333" s="65">
        <f>H334</f>
        <v>46.5</v>
      </c>
    </row>
    <row r="334" spans="1:8" ht="33.6">
      <c r="A334" s="56" t="s">
        <v>447</v>
      </c>
      <c r="B334" s="33" t="s">
        <v>52</v>
      </c>
      <c r="C334" s="10" t="s">
        <v>307</v>
      </c>
      <c r="D334" s="17">
        <v>600</v>
      </c>
      <c r="E334" s="11" t="s">
        <v>131</v>
      </c>
      <c r="F334" s="65">
        <v>40</v>
      </c>
      <c r="G334" s="65">
        <v>53.7</v>
      </c>
      <c r="H334" s="65">
        <v>46.5</v>
      </c>
    </row>
    <row r="335" spans="1:8" ht="12.75">
      <c r="A335" s="56" t="s">
        <v>447</v>
      </c>
      <c r="B335" s="56" t="s">
        <v>40</v>
      </c>
      <c r="C335" s="56"/>
      <c r="D335" s="38"/>
      <c r="E335" s="39" t="s">
        <v>31</v>
      </c>
      <c r="F335" s="65">
        <f>F336+F341</f>
        <v>18345.5</v>
      </c>
      <c r="G335" s="65">
        <f>G336+G341</f>
        <v>16502.1</v>
      </c>
      <c r="H335" s="65">
        <f>H336+H341</f>
        <v>16327.600000000002</v>
      </c>
    </row>
    <row r="336" spans="1:8" ht="12.75">
      <c r="A336" s="56" t="s">
        <v>447</v>
      </c>
      <c r="B336" s="56" t="s">
        <v>56</v>
      </c>
      <c r="C336" s="56"/>
      <c r="D336" s="38"/>
      <c r="E336" s="39" t="s">
        <v>460</v>
      </c>
      <c r="F336" s="65">
        <f aca="true" t="shared" si="40" ref="F336:H338">F337</f>
        <v>13036.6</v>
      </c>
      <c r="G336" s="65">
        <f t="shared" si="40"/>
        <v>11892.2</v>
      </c>
      <c r="H336" s="65">
        <f t="shared" si="40"/>
        <v>11847.7</v>
      </c>
    </row>
    <row r="337" spans="1:8" ht="50.4">
      <c r="A337" s="56" t="s">
        <v>447</v>
      </c>
      <c r="B337" s="56" t="s">
        <v>56</v>
      </c>
      <c r="C337" s="56" t="s">
        <v>189</v>
      </c>
      <c r="D337" s="38"/>
      <c r="E337" s="11" t="s">
        <v>188</v>
      </c>
      <c r="F337" s="65">
        <f t="shared" si="40"/>
        <v>13036.6</v>
      </c>
      <c r="G337" s="65">
        <f t="shared" si="40"/>
        <v>11892.2</v>
      </c>
      <c r="H337" s="65">
        <f t="shared" si="40"/>
        <v>11847.7</v>
      </c>
    </row>
    <row r="338" spans="1:8" ht="33.6">
      <c r="A338" s="56" t="s">
        <v>447</v>
      </c>
      <c r="B338" s="56" t="s">
        <v>56</v>
      </c>
      <c r="C338" s="56" t="s">
        <v>191</v>
      </c>
      <c r="D338" s="38"/>
      <c r="E338" s="11" t="s">
        <v>190</v>
      </c>
      <c r="F338" s="65">
        <f>F339</f>
        <v>13036.6</v>
      </c>
      <c r="G338" s="65">
        <f t="shared" si="40"/>
        <v>11892.2</v>
      </c>
      <c r="H338" s="65">
        <f t="shared" si="40"/>
        <v>11847.7</v>
      </c>
    </row>
    <row r="339" spans="1:8" ht="50.4">
      <c r="A339" s="56" t="s">
        <v>447</v>
      </c>
      <c r="B339" s="56" t="s">
        <v>56</v>
      </c>
      <c r="C339" s="56" t="s">
        <v>193</v>
      </c>
      <c r="D339" s="38"/>
      <c r="E339" s="11" t="s">
        <v>192</v>
      </c>
      <c r="F339" s="65">
        <f>F340</f>
        <v>13036.6</v>
      </c>
      <c r="G339" s="65">
        <f>G340</f>
        <v>11892.2</v>
      </c>
      <c r="H339" s="65">
        <f>H340</f>
        <v>11847.7</v>
      </c>
    </row>
    <row r="340" spans="1:8" ht="33.6">
      <c r="A340" s="56" t="s">
        <v>447</v>
      </c>
      <c r="B340" s="56" t="s">
        <v>56</v>
      </c>
      <c r="C340" s="56" t="s">
        <v>193</v>
      </c>
      <c r="D340" s="17">
        <v>600</v>
      </c>
      <c r="E340" s="11" t="s">
        <v>131</v>
      </c>
      <c r="F340" s="65">
        <v>13036.6</v>
      </c>
      <c r="G340" s="65">
        <v>11892.2</v>
      </c>
      <c r="H340" s="65">
        <v>11847.7</v>
      </c>
    </row>
    <row r="341" spans="1:8" ht="12.75">
      <c r="A341" s="56" t="s">
        <v>447</v>
      </c>
      <c r="B341" s="56" t="s">
        <v>41</v>
      </c>
      <c r="C341" s="56"/>
      <c r="D341" s="38"/>
      <c r="E341" s="11" t="s">
        <v>32</v>
      </c>
      <c r="F341" s="65">
        <f>F342</f>
        <v>5308.900000000001</v>
      </c>
      <c r="G341" s="65">
        <f>G342</f>
        <v>4609.9</v>
      </c>
      <c r="H341" s="65">
        <f>H342</f>
        <v>4479.900000000001</v>
      </c>
    </row>
    <row r="342" spans="1:8" ht="50.4">
      <c r="A342" s="56" t="s">
        <v>447</v>
      </c>
      <c r="B342" s="56" t="s">
        <v>41</v>
      </c>
      <c r="C342" s="56" t="s">
        <v>125</v>
      </c>
      <c r="D342" s="38"/>
      <c r="E342" s="11" t="s">
        <v>123</v>
      </c>
      <c r="F342" s="65">
        <f>F346+F343</f>
        <v>5308.900000000001</v>
      </c>
      <c r="G342" s="65">
        <f>G346+G343</f>
        <v>4609.9</v>
      </c>
      <c r="H342" s="65">
        <f>H346+H343</f>
        <v>4479.900000000001</v>
      </c>
    </row>
    <row r="343" spans="1:8" ht="33.6">
      <c r="A343" s="13" t="s">
        <v>447</v>
      </c>
      <c r="B343" s="13" t="s">
        <v>41</v>
      </c>
      <c r="C343" s="13" t="s">
        <v>126</v>
      </c>
      <c r="D343" s="17"/>
      <c r="E343" s="11" t="s">
        <v>124</v>
      </c>
      <c r="F343" s="79">
        <f aca="true" t="shared" si="41" ref="F343:H344">F344</f>
        <v>205.3</v>
      </c>
      <c r="G343" s="65">
        <f t="shared" si="41"/>
        <v>0</v>
      </c>
      <c r="H343" s="65">
        <f t="shared" si="41"/>
        <v>0</v>
      </c>
    </row>
    <row r="344" spans="1:8" ht="33.6">
      <c r="A344" s="13" t="s">
        <v>447</v>
      </c>
      <c r="B344" s="13" t="s">
        <v>41</v>
      </c>
      <c r="C344" s="13" t="s">
        <v>499</v>
      </c>
      <c r="D344" s="17"/>
      <c r="E344" s="11" t="s">
        <v>500</v>
      </c>
      <c r="F344" s="79">
        <f t="shared" si="41"/>
        <v>205.3</v>
      </c>
      <c r="G344" s="65">
        <f t="shared" si="41"/>
        <v>0</v>
      </c>
      <c r="H344" s="65">
        <f t="shared" si="41"/>
        <v>0</v>
      </c>
    </row>
    <row r="345" spans="1:8" ht="33.6">
      <c r="A345" s="13" t="s">
        <v>447</v>
      </c>
      <c r="B345" s="13" t="s">
        <v>41</v>
      </c>
      <c r="C345" s="13" t="s">
        <v>499</v>
      </c>
      <c r="D345" s="17">
        <v>600</v>
      </c>
      <c r="E345" s="11" t="s">
        <v>131</v>
      </c>
      <c r="F345" s="79">
        <v>205.3</v>
      </c>
      <c r="G345" s="65">
        <v>0</v>
      </c>
      <c r="H345" s="65">
        <v>0</v>
      </c>
    </row>
    <row r="346" spans="1:8" ht="50.4">
      <c r="A346" s="56" t="s">
        <v>447</v>
      </c>
      <c r="B346" s="56" t="s">
        <v>41</v>
      </c>
      <c r="C346" s="56" t="s">
        <v>170</v>
      </c>
      <c r="D346" s="38"/>
      <c r="E346" s="11" t="s">
        <v>171</v>
      </c>
      <c r="F346" s="65">
        <f>F347+F349+F351+F353+F355+F357+F359+F361</f>
        <v>5103.6</v>
      </c>
      <c r="G346" s="65">
        <f>G347+G349+G351+G353+G355+G357+G359+G361</f>
        <v>4609.9</v>
      </c>
      <c r="H346" s="65">
        <f>H347+H349+H351+H353+H355+H357+H359+H361</f>
        <v>4479.900000000001</v>
      </c>
    </row>
    <row r="347" spans="1:8" ht="12.75">
      <c r="A347" s="56" t="s">
        <v>447</v>
      </c>
      <c r="B347" s="56" t="s">
        <v>41</v>
      </c>
      <c r="C347" s="10" t="s">
        <v>172</v>
      </c>
      <c r="D347" s="10"/>
      <c r="E347" s="73" t="s">
        <v>173</v>
      </c>
      <c r="F347" s="65">
        <f>F348</f>
        <v>39.6</v>
      </c>
      <c r="G347" s="65">
        <f>G348</f>
        <v>26.5</v>
      </c>
      <c r="H347" s="65">
        <f>H348</f>
        <v>25</v>
      </c>
    </row>
    <row r="348" spans="1:8" ht="12.75">
      <c r="A348" s="56" t="s">
        <v>447</v>
      </c>
      <c r="B348" s="56" t="s">
        <v>41</v>
      </c>
      <c r="C348" s="10" t="s">
        <v>172</v>
      </c>
      <c r="D348" s="17" t="s">
        <v>86</v>
      </c>
      <c r="E348" s="11" t="s">
        <v>87</v>
      </c>
      <c r="F348" s="65">
        <v>39.6</v>
      </c>
      <c r="G348" s="65">
        <v>26.5</v>
      </c>
      <c r="H348" s="65">
        <v>25</v>
      </c>
    </row>
    <row r="349" spans="1:8" ht="33.6">
      <c r="A349" s="56" t="s">
        <v>447</v>
      </c>
      <c r="B349" s="56" t="s">
        <v>41</v>
      </c>
      <c r="C349" s="10" t="s">
        <v>174</v>
      </c>
      <c r="D349" s="10"/>
      <c r="E349" s="73" t="s">
        <v>175</v>
      </c>
      <c r="F349" s="65">
        <f>F350</f>
        <v>13</v>
      </c>
      <c r="G349" s="65">
        <f>G350</f>
        <v>0</v>
      </c>
      <c r="H349" s="65">
        <f>H350</f>
        <v>0</v>
      </c>
    </row>
    <row r="350" spans="1:8" ht="33.6">
      <c r="A350" s="56" t="s">
        <v>447</v>
      </c>
      <c r="B350" s="56" t="s">
        <v>41</v>
      </c>
      <c r="C350" s="10" t="s">
        <v>174</v>
      </c>
      <c r="D350" s="104" t="s">
        <v>81</v>
      </c>
      <c r="E350" s="11" t="s">
        <v>82</v>
      </c>
      <c r="F350" s="65">
        <v>13</v>
      </c>
      <c r="G350" s="65">
        <v>0</v>
      </c>
      <c r="H350" s="65">
        <v>0</v>
      </c>
    </row>
    <row r="351" spans="1:8" ht="33.6">
      <c r="A351" s="56" t="s">
        <v>447</v>
      </c>
      <c r="B351" s="56" t="s">
        <v>41</v>
      </c>
      <c r="C351" s="10" t="s">
        <v>176</v>
      </c>
      <c r="D351" s="10"/>
      <c r="E351" s="73" t="s">
        <v>177</v>
      </c>
      <c r="F351" s="65">
        <f>F352</f>
        <v>62</v>
      </c>
      <c r="G351" s="65">
        <f>G352</f>
        <v>62</v>
      </c>
      <c r="H351" s="65">
        <f>H352</f>
        <v>62</v>
      </c>
    </row>
    <row r="352" spans="1:8" ht="33.6">
      <c r="A352" s="56" t="s">
        <v>447</v>
      </c>
      <c r="B352" s="56" t="s">
        <v>41</v>
      </c>
      <c r="C352" s="10" t="s">
        <v>176</v>
      </c>
      <c r="D352" s="104" t="s">
        <v>81</v>
      </c>
      <c r="E352" s="11" t="s">
        <v>82</v>
      </c>
      <c r="F352" s="65">
        <v>62</v>
      </c>
      <c r="G352" s="65">
        <v>62</v>
      </c>
      <c r="H352" s="65">
        <v>62</v>
      </c>
    </row>
    <row r="353" spans="1:8" ht="12.75">
      <c r="A353" s="56" t="s">
        <v>447</v>
      </c>
      <c r="B353" s="56" t="s">
        <v>41</v>
      </c>
      <c r="C353" s="10" t="s">
        <v>183</v>
      </c>
      <c r="D353" s="10"/>
      <c r="E353" s="73" t="s">
        <v>178</v>
      </c>
      <c r="F353" s="65">
        <f>F354</f>
        <v>4508.1</v>
      </c>
      <c r="G353" s="65">
        <f>G354</f>
        <v>4210.9</v>
      </c>
      <c r="H353" s="65">
        <f>H354</f>
        <v>4132.7</v>
      </c>
    </row>
    <row r="354" spans="1:8" ht="33.6">
      <c r="A354" s="56" t="s">
        <v>447</v>
      </c>
      <c r="B354" s="56" t="s">
        <v>41</v>
      </c>
      <c r="C354" s="10" t="s">
        <v>183</v>
      </c>
      <c r="D354" s="17">
        <v>600</v>
      </c>
      <c r="E354" s="11" t="s">
        <v>131</v>
      </c>
      <c r="F354" s="65">
        <v>4508.1</v>
      </c>
      <c r="G354" s="65">
        <v>4210.9</v>
      </c>
      <c r="H354" s="65">
        <v>4132.7</v>
      </c>
    </row>
    <row r="355" spans="1:8" ht="33.6">
      <c r="A355" s="56" t="s">
        <v>447</v>
      </c>
      <c r="B355" s="56" t="s">
        <v>41</v>
      </c>
      <c r="C355" s="10" t="s">
        <v>184</v>
      </c>
      <c r="D355" s="10"/>
      <c r="E355" s="73" t="s">
        <v>179</v>
      </c>
      <c r="F355" s="65">
        <f>F356</f>
        <v>230.9</v>
      </c>
      <c r="G355" s="65">
        <f>G356</f>
        <v>166</v>
      </c>
      <c r="H355" s="65">
        <f>H356</f>
        <v>134.6</v>
      </c>
    </row>
    <row r="356" spans="1:8" ht="33.6">
      <c r="A356" s="56" t="s">
        <v>447</v>
      </c>
      <c r="B356" s="56" t="s">
        <v>41</v>
      </c>
      <c r="C356" s="10" t="s">
        <v>184</v>
      </c>
      <c r="D356" s="17">
        <v>600</v>
      </c>
      <c r="E356" s="11" t="s">
        <v>131</v>
      </c>
      <c r="F356" s="65">
        <v>230.9</v>
      </c>
      <c r="G356" s="65">
        <v>166</v>
      </c>
      <c r="H356" s="65">
        <v>134.6</v>
      </c>
    </row>
    <row r="357" spans="1:8" ht="12.75">
      <c r="A357" s="56" t="s">
        <v>447</v>
      </c>
      <c r="B357" s="56" t="s">
        <v>41</v>
      </c>
      <c r="C357" s="10" t="s">
        <v>185</v>
      </c>
      <c r="D357" s="10"/>
      <c r="E357" s="73" t="s">
        <v>180</v>
      </c>
      <c r="F357" s="65">
        <f>F358</f>
        <v>56</v>
      </c>
      <c r="G357" s="65">
        <f>G358</f>
        <v>37.5</v>
      </c>
      <c r="H357" s="65">
        <f>H358</f>
        <v>32.6</v>
      </c>
    </row>
    <row r="358" spans="1:8" ht="33.6">
      <c r="A358" s="56" t="s">
        <v>447</v>
      </c>
      <c r="B358" s="56" t="s">
        <v>41</v>
      </c>
      <c r="C358" s="10" t="s">
        <v>185</v>
      </c>
      <c r="D358" s="17">
        <v>600</v>
      </c>
      <c r="E358" s="11" t="s">
        <v>131</v>
      </c>
      <c r="F358" s="65">
        <v>56</v>
      </c>
      <c r="G358" s="65">
        <v>37.5</v>
      </c>
      <c r="H358" s="65">
        <v>32.6</v>
      </c>
    </row>
    <row r="359" spans="1:8" ht="33.6">
      <c r="A359" s="56" t="s">
        <v>447</v>
      </c>
      <c r="B359" s="56" t="s">
        <v>41</v>
      </c>
      <c r="C359" s="10" t="s">
        <v>186</v>
      </c>
      <c r="D359" s="10"/>
      <c r="E359" s="73" t="s">
        <v>181</v>
      </c>
      <c r="F359" s="65">
        <f>F360</f>
        <v>35</v>
      </c>
      <c r="G359" s="65">
        <f>G360</f>
        <v>0</v>
      </c>
      <c r="H359" s="65">
        <f>H360</f>
        <v>0</v>
      </c>
    </row>
    <row r="360" spans="1:8" ht="33.6">
      <c r="A360" s="56" t="s">
        <v>447</v>
      </c>
      <c r="B360" s="56" t="s">
        <v>41</v>
      </c>
      <c r="C360" s="10" t="s">
        <v>186</v>
      </c>
      <c r="D360" s="17">
        <v>600</v>
      </c>
      <c r="E360" s="11" t="s">
        <v>131</v>
      </c>
      <c r="F360" s="65">
        <v>35</v>
      </c>
      <c r="G360" s="65">
        <v>0</v>
      </c>
      <c r="H360" s="65">
        <v>0</v>
      </c>
    </row>
    <row r="361" spans="1:8" ht="50.4">
      <c r="A361" s="56" t="s">
        <v>447</v>
      </c>
      <c r="B361" s="56" t="s">
        <v>41</v>
      </c>
      <c r="C361" s="10" t="s">
        <v>187</v>
      </c>
      <c r="D361" s="10"/>
      <c r="E361" s="73" t="s">
        <v>182</v>
      </c>
      <c r="F361" s="65">
        <f>F362</f>
        <v>159</v>
      </c>
      <c r="G361" s="65">
        <f>G362</f>
        <v>107</v>
      </c>
      <c r="H361" s="65">
        <f>H362</f>
        <v>93</v>
      </c>
    </row>
    <row r="362" spans="1:8" ht="33.6">
      <c r="A362" s="56" t="s">
        <v>447</v>
      </c>
      <c r="B362" s="56" t="s">
        <v>41</v>
      </c>
      <c r="C362" s="10" t="s">
        <v>187</v>
      </c>
      <c r="D362" s="17">
        <v>600</v>
      </c>
      <c r="E362" s="11" t="s">
        <v>131</v>
      </c>
      <c r="F362" s="65">
        <v>159</v>
      </c>
      <c r="G362" s="65">
        <v>107</v>
      </c>
      <c r="H362" s="65">
        <v>93</v>
      </c>
    </row>
    <row r="363" spans="1:8" ht="12.75">
      <c r="A363" s="56" t="s">
        <v>447</v>
      </c>
      <c r="B363" s="56" t="s">
        <v>42</v>
      </c>
      <c r="C363" s="56"/>
      <c r="D363" s="38"/>
      <c r="E363" s="39" t="s">
        <v>34</v>
      </c>
      <c r="F363" s="65">
        <f>F364</f>
        <v>6287.1</v>
      </c>
      <c r="G363" s="65">
        <f>G364</f>
        <v>1947.8</v>
      </c>
      <c r="H363" s="65">
        <f>H364</f>
        <v>1798.2</v>
      </c>
    </row>
    <row r="364" spans="1:8" ht="12.75">
      <c r="A364" s="56" t="s">
        <v>447</v>
      </c>
      <c r="B364" s="56" t="s">
        <v>43</v>
      </c>
      <c r="C364" s="56"/>
      <c r="D364" s="38"/>
      <c r="E364" s="11" t="s">
        <v>37</v>
      </c>
      <c r="F364" s="65">
        <f>F365</f>
        <v>6287.1</v>
      </c>
      <c r="G364" s="65">
        <f aca="true" t="shared" si="42" ref="G364:H367">G365</f>
        <v>1947.8</v>
      </c>
      <c r="H364" s="65">
        <f t="shared" si="42"/>
        <v>1798.2</v>
      </c>
    </row>
    <row r="365" spans="1:8" ht="67.2">
      <c r="A365" s="56" t="s">
        <v>447</v>
      </c>
      <c r="B365" s="56" t="s">
        <v>43</v>
      </c>
      <c r="C365" s="10" t="s">
        <v>221</v>
      </c>
      <c r="D365" s="17"/>
      <c r="E365" s="11" t="s">
        <v>219</v>
      </c>
      <c r="F365" s="65">
        <f>F366</f>
        <v>6287.1</v>
      </c>
      <c r="G365" s="65">
        <f t="shared" si="42"/>
        <v>1947.8</v>
      </c>
      <c r="H365" s="65">
        <f t="shared" si="42"/>
        <v>1798.2</v>
      </c>
    </row>
    <row r="366" spans="1:8" ht="33.6">
      <c r="A366" s="56" t="s">
        <v>447</v>
      </c>
      <c r="B366" s="56" t="s">
        <v>43</v>
      </c>
      <c r="C366" s="10" t="s">
        <v>309</v>
      </c>
      <c r="D366" s="17"/>
      <c r="E366" s="11" t="s">
        <v>308</v>
      </c>
      <c r="F366" s="65">
        <f>F367+F369+F371</f>
        <v>6287.1</v>
      </c>
      <c r="G366" s="65">
        <f>G367+G369+G371</f>
        <v>1947.8</v>
      </c>
      <c r="H366" s="65">
        <f>H367+H369+H371</f>
        <v>1798.2</v>
      </c>
    </row>
    <row r="367" spans="1:8" ht="33.6">
      <c r="A367" s="56" t="s">
        <v>447</v>
      </c>
      <c r="B367" s="56" t="s">
        <v>43</v>
      </c>
      <c r="C367" s="10" t="s">
        <v>310</v>
      </c>
      <c r="D367" s="17"/>
      <c r="E367" s="11" t="s">
        <v>311</v>
      </c>
      <c r="F367" s="65">
        <f>F368</f>
        <v>3480.4</v>
      </c>
      <c r="G367" s="65">
        <f t="shared" si="42"/>
        <v>1947.8</v>
      </c>
      <c r="H367" s="65">
        <f t="shared" si="42"/>
        <v>1798.2</v>
      </c>
    </row>
    <row r="368" spans="1:8" ht="12.75">
      <c r="A368" s="56" t="s">
        <v>447</v>
      </c>
      <c r="B368" s="56" t="s">
        <v>43</v>
      </c>
      <c r="C368" s="10" t="s">
        <v>310</v>
      </c>
      <c r="D368" s="17" t="s">
        <v>86</v>
      </c>
      <c r="E368" s="11" t="s">
        <v>87</v>
      </c>
      <c r="F368" s="65">
        <f>1798.2+1682.2</f>
        <v>3480.4</v>
      </c>
      <c r="G368" s="65">
        <v>1947.8</v>
      </c>
      <c r="H368" s="65">
        <v>1798.2</v>
      </c>
    </row>
    <row r="369" spans="1:8" ht="50.4">
      <c r="A369" s="56" t="s">
        <v>447</v>
      </c>
      <c r="B369" s="56" t="s">
        <v>43</v>
      </c>
      <c r="C369" s="10" t="s">
        <v>482</v>
      </c>
      <c r="D369" s="17"/>
      <c r="E369" s="11" t="s">
        <v>483</v>
      </c>
      <c r="F369" s="65">
        <f>F370</f>
        <v>1189.6000000000001</v>
      </c>
      <c r="G369" s="65">
        <f>G370</f>
        <v>0</v>
      </c>
      <c r="H369" s="65">
        <f>H370</f>
        <v>0</v>
      </c>
    </row>
    <row r="370" spans="1:8" ht="12.75">
      <c r="A370" s="56" t="s">
        <v>447</v>
      </c>
      <c r="B370" s="56" t="s">
        <v>43</v>
      </c>
      <c r="C370" s="10" t="s">
        <v>482</v>
      </c>
      <c r="D370" s="17" t="s">
        <v>86</v>
      </c>
      <c r="E370" s="11" t="s">
        <v>87</v>
      </c>
      <c r="F370" s="65">
        <f>1047.7+141.9</f>
        <v>1189.6000000000001</v>
      </c>
      <c r="G370" s="65">
        <v>0</v>
      </c>
      <c r="H370" s="65">
        <v>0</v>
      </c>
    </row>
    <row r="371" spans="1:8" ht="50.4">
      <c r="A371" s="56" t="s">
        <v>447</v>
      </c>
      <c r="B371" s="56" t="s">
        <v>43</v>
      </c>
      <c r="C371" s="10" t="s">
        <v>505</v>
      </c>
      <c r="D371" s="17"/>
      <c r="E371" s="11" t="s">
        <v>506</v>
      </c>
      <c r="F371" s="65">
        <f>F372</f>
        <v>1617.1</v>
      </c>
      <c r="G371" s="65">
        <f>G372</f>
        <v>0</v>
      </c>
      <c r="H371" s="65">
        <f>H372</f>
        <v>0</v>
      </c>
    </row>
    <row r="372" spans="1:8" ht="12.75">
      <c r="A372" s="56" t="s">
        <v>447</v>
      </c>
      <c r="B372" s="56" t="s">
        <v>43</v>
      </c>
      <c r="C372" s="10" t="s">
        <v>505</v>
      </c>
      <c r="D372" s="17" t="s">
        <v>86</v>
      </c>
      <c r="E372" s="11" t="s">
        <v>87</v>
      </c>
      <c r="F372" s="65">
        <f>1168.8+448.3</f>
        <v>1617.1</v>
      </c>
      <c r="G372" s="65">
        <v>0</v>
      </c>
      <c r="H372" s="65">
        <v>0</v>
      </c>
    </row>
    <row r="373" spans="1:8" ht="12.75">
      <c r="A373" s="56" t="s">
        <v>447</v>
      </c>
      <c r="B373" s="56" t="s">
        <v>68</v>
      </c>
      <c r="C373" s="56"/>
      <c r="D373" s="38"/>
      <c r="E373" s="11" t="s">
        <v>33</v>
      </c>
      <c r="F373" s="65">
        <f>F374+F389</f>
        <v>13119.500000000002</v>
      </c>
      <c r="G373" s="65">
        <f>G374+G389</f>
        <v>11059.4</v>
      </c>
      <c r="H373" s="65">
        <f>H374+H389</f>
        <v>10529.4</v>
      </c>
    </row>
    <row r="374" spans="1:8" ht="12.75">
      <c r="A374" s="56" t="s">
        <v>447</v>
      </c>
      <c r="B374" s="56" t="s">
        <v>194</v>
      </c>
      <c r="C374" s="56"/>
      <c r="D374" s="38"/>
      <c r="E374" s="27" t="s">
        <v>69</v>
      </c>
      <c r="F374" s="65">
        <f>F375+F386</f>
        <v>10768.900000000001</v>
      </c>
      <c r="G374" s="123">
        <f aca="true" t="shared" si="43" ref="G374:H374">G375+G386</f>
        <v>8815</v>
      </c>
      <c r="H374" s="123">
        <f t="shared" si="43"/>
        <v>8312.9</v>
      </c>
    </row>
    <row r="375" spans="1:8" ht="50.4">
      <c r="A375" s="56" t="s">
        <v>447</v>
      </c>
      <c r="B375" s="56" t="s">
        <v>194</v>
      </c>
      <c r="C375" s="56" t="s">
        <v>189</v>
      </c>
      <c r="D375" s="38"/>
      <c r="E375" s="11" t="s">
        <v>188</v>
      </c>
      <c r="F375" s="65">
        <f aca="true" t="shared" si="44" ref="F375:H375">F376</f>
        <v>10718.900000000001</v>
      </c>
      <c r="G375" s="65">
        <f t="shared" si="44"/>
        <v>8815</v>
      </c>
      <c r="H375" s="65">
        <f t="shared" si="44"/>
        <v>8312.9</v>
      </c>
    </row>
    <row r="376" spans="1:8" ht="33.6">
      <c r="A376" s="56" t="s">
        <v>447</v>
      </c>
      <c r="B376" s="56" t="s">
        <v>194</v>
      </c>
      <c r="C376" s="56" t="s">
        <v>191</v>
      </c>
      <c r="D376" s="38"/>
      <c r="E376" s="11" t="s">
        <v>190</v>
      </c>
      <c r="F376" s="65">
        <f>F377+F382+F384</f>
        <v>10718.900000000001</v>
      </c>
      <c r="G376" s="65">
        <f>G377+G382+G384</f>
        <v>8815</v>
      </c>
      <c r="H376" s="65">
        <f>H377+H382+H384</f>
        <v>8312.9</v>
      </c>
    </row>
    <row r="377" spans="1:8" ht="33.6">
      <c r="A377" s="56" t="s">
        <v>447</v>
      </c>
      <c r="B377" s="56" t="s">
        <v>194</v>
      </c>
      <c r="C377" s="56" t="s">
        <v>198</v>
      </c>
      <c r="D377" s="38"/>
      <c r="E377" s="11" t="s">
        <v>195</v>
      </c>
      <c r="F377" s="65">
        <f>F379+F380+F378+F381</f>
        <v>1190.7</v>
      </c>
      <c r="G377" s="65">
        <f>G379+G380+G378+G381</f>
        <v>798</v>
      </c>
      <c r="H377" s="65">
        <f>H379+H380+H378+H381</f>
        <v>694.5</v>
      </c>
    </row>
    <row r="378" spans="1:8" ht="67.2">
      <c r="A378" s="56" t="s">
        <v>447</v>
      </c>
      <c r="B378" s="56" t="s">
        <v>194</v>
      </c>
      <c r="C378" s="56" t="s">
        <v>198</v>
      </c>
      <c r="D378" s="104" t="s">
        <v>80</v>
      </c>
      <c r="E378" s="11" t="s">
        <v>426</v>
      </c>
      <c r="F378" s="65">
        <f>387+141.1</f>
        <v>528.1</v>
      </c>
      <c r="G378" s="65">
        <v>0</v>
      </c>
      <c r="H378" s="65">
        <v>0</v>
      </c>
    </row>
    <row r="379" spans="1:8" ht="33.6">
      <c r="A379" s="56" t="s">
        <v>447</v>
      </c>
      <c r="B379" s="56" t="s">
        <v>194</v>
      </c>
      <c r="C379" s="56" t="s">
        <v>198</v>
      </c>
      <c r="D379" s="104" t="s">
        <v>81</v>
      </c>
      <c r="E379" s="11" t="s">
        <v>82</v>
      </c>
      <c r="F379" s="65">
        <f>915.2-452.5</f>
        <v>462.70000000000005</v>
      </c>
      <c r="G379" s="65">
        <v>798</v>
      </c>
      <c r="H379" s="65">
        <v>694.5</v>
      </c>
    </row>
    <row r="380" spans="1:8" ht="33.6">
      <c r="A380" s="56" t="s">
        <v>447</v>
      </c>
      <c r="B380" s="56" t="s">
        <v>194</v>
      </c>
      <c r="C380" s="56" t="s">
        <v>198</v>
      </c>
      <c r="D380" s="17">
        <v>600</v>
      </c>
      <c r="E380" s="11" t="s">
        <v>131</v>
      </c>
      <c r="F380" s="65">
        <f>275.5-156.1</f>
        <v>119.4</v>
      </c>
      <c r="G380" s="65">
        <v>0</v>
      </c>
      <c r="H380" s="65">
        <v>0</v>
      </c>
    </row>
    <row r="381" spans="1:8" ht="12.75">
      <c r="A381" s="56" t="s">
        <v>447</v>
      </c>
      <c r="B381" s="56" t="s">
        <v>194</v>
      </c>
      <c r="C381" s="56" t="s">
        <v>198</v>
      </c>
      <c r="D381" s="104" t="s">
        <v>83</v>
      </c>
      <c r="E381" s="11" t="s">
        <v>84</v>
      </c>
      <c r="F381" s="65">
        <f>65.5+15</f>
        <v>80.5</v>
      </c>
      <c r="G381" s="65">
        <v>0</v>
      </c>
      <c r="H381" s="65">
        <v>0</v>
      </c>
    </row>
    <row r="382" spans="1:8" ht="50.4">
      <c r="A382" s="56" t="s">
        <v>447</v>
      </c>
      <c r="B382" s="56" t="s">
        <v>194</v>
      </c>
      <c r="C382" s="56" t="s">
        <v>199</v>
      </c>
      <c r="D382" s="38"/>
      <c r="E382" s="11" t="s">
        <v>196</v>
      </c>
      <c r="F382" s="65">
        <f>F383</f>
        <v>9147.1</v>
      </c>
      <c r="G382" s="65">
        <f>G383</f>
        <v>7738.1</v>
      </c>
      <c r="H382" s="65">
        <f>H383</f>
        <v>7366.5</v>
      </c>
    </row>
    <row r="383" spans="1:8" ht="33.6">
      <c r="A383" s="56" t="s">
        <v>447</v>
      </c>
      <c r="B383" s="56" t="s">
        <v>194</v>
      </c>
      <c r="C383" s="56" t="s">
        <v>199</v>
      </c>
      <c r="D383" s="17">
        <v>600</v>
      </c>
      <c r="E383" s="11" t="s">
        <v>131</v>
      </c>
      <c r="F383" s="65">
        <v>9147.1</v>
      </c>
      <c r="G383" s="65">
        <v>7738.1</v>
      </c>
      <c r="H383" s="65">
        <v>7366.5</v>
      </c>
    </row>
    <row r="384" spans="1:8" ht="50.4">
      <c r="A384" s="56" t="s">
        <v>447</v>
      </c>
      <c r="B384" s="56" t="s">
        <v>194</v>
      </c>
      <c r="C384" s="56" t="s">
        <v>200</v>
      </c>
      <c r="D384" s="38"/>
      <c r="E384" s="11" t="s">
        <v>197</v>
      </c>
      <c r="F384" s="65">
        <f>F385</f>
        <v>381.1</v>
      </c>
      <c r="G384" s="65">
        <f>G385</f>
        <v>278.9</v>
      </c>
      <c r="H384" s="65">
        <f>H385</f>
        <v>251.9</v>
      </c>
    </row>
    <row r="385" spans="1:8" ht="33.6">
      <c r="A385" s="56" t="s">
        <v>447</v>
      </c>
      <c r="B385" s="56" t="s">
        <v>194</v>
      </c>
      <c r="C385" s="56" t="s">
        <v>200</v>
      </c>
      <c r="D385" s="17">
        <v>600</v>
      </c>
      <c r="E385" s="11" t="s">
        <v>131</v>
      </c>
      <c r="F385" s="65">
        <v>381.1</v>
      </c>
      <c r="G385" s="65">
        <v>278.9</v>
      </c>
      <c r="H385" s="65">
        <v>251.9</v>
      </c>
    </row>
    <row r="386" spans="1:8" ht="33.6">
      <c r="A386" s="124" t="s">
        <v>447</v>
      </c>
      <c r="B386" s="124" t="s">
        <v>194</v>
      </c>
      <c r="C386" s="10" t="s">
        <v>358</v>
      </c>
      <c r="D386" s="33"/>
      <c r="E386" s="11" t="s">
        <v>354</v>
      </c>
      <c r="F386" s="123">
        <f>F387</f>
        <v>50</v>
      </c>
      <c r="G386" s="123">
        <f aca="true" t="shared" si="45" ref="G386:H387">G387</f>
        <v>0</v>
      </c>
      <c r="H386" s="123">
        <f t="shared" si="45"/>
        <v>0</v>
      </c>
    </row>
    <row r="387" spans="1:8" ht="50.4">
      <c r="A387" s="124" t="s">
        <v>447</v>
      </c>
      <c r="B387" s="124" t="s">
        <v>194</v>
      </c>
      <c r="C387" s="11">
        <v>9977888</v>
      </c>
      <c r="D387" s="11"/>
      <c r="E387" s="11" t="s">
        <v>529</v>
      </c>
      <c r="F387" s="123">
        <f>F388</f>
        <v>50</v>
      </c>
      <c r="G387" s="123">
        <f t="shared" si="45"/>
        <v>0</v>
      </c>
      <c r="H387" s="123">
        <f t="shared" si="45"/>
        <v>0</v>
      </c>
    </row>
    <row r="388" spans="1:8" ht="33.6">
      <c r="A388" s="124" t="s">
        <v>447</v>
      </c>
      <c r="B388" s="124" t="s">
        <v>194</v>
      </c>
      <c r="C388" s="11">
        <v>9977888</v>
      </c>
      <c r="D388" s="33" t="s">
        <v>81</v>
      </c>
      <c r="E388" s="11" t="s">
        <v>82</v>
      </c>
      <c r="F388" s="123">
        <v>50</v>
      </c>
      <c r="G388" s="123">
        <v>0</v>
      </c>
      <c r="H388" s="123">
        <v>0</v>
      </c>
    </row>
    <row r="389" spans="1:8" ht="12.75">
      <c r="A389" s="56" t="s">
        <v>447</v>
      </c>
      <c r="B389" s="56" t="s">
        <v>201</v>
      </c>
      <c r="C389" s="56"/>
      <c r="D389" s="38"/>
      <c r="E389" s="39" t="s">
        <v>420</v>
      </c>
      <c r="F389" s="65">
        <f aca="true" t="shared" si="46" ref="F389:H391">F390</f>
        <v>2350.6000000000004</v>
      </c>
      <c r="G389" s="65">
        <f t="shared" si="46"/>
        <v>2244.4</v>
      </c>
      <c r="H389" s="65">
        <f t="shared" si="46"/>
        <v>2216.5000000000005</v>
      </c>
    </row>
    <row r="390" spans="1:8" ht="50.4">
      <c r="A390" s="56" t="s">
        <v>447</v>
      </c>
      <c r="B390" s="56" t="s">
        <v>201</v>
      </c>
      <c r="C390" s="56" t="s">
        <v>189</v>
      </c>
      <c r="D390" s="38"/>
      <c r="E390" s="11" t="s">
        <v>188</v>
      </c>
      <c r="F390" s="65">
        <f t="shared" si="46"/>
        <v>2350.6000000000004</v>
      </c>
      <c r="G390" s="65">
        <f t="shared" si="46"/>
        <v>2244.4</v>
      </c>
      <c r="H390" s="65">
        <f t="shared" si="46"/>
        <v>2216.5000000000005</v>
      </c>
    </row>
    <row r="391" spans="1:8" ht="12.75">
      <c r="A391" s="56" t="s">
        <v>447</v>
      </c>
      <c r="B391" s="56" t="s">
        <v>201</v>
      </c>
      <c r="C391" s="10" t="s">
        <v>202</v>
      </c>
      <c r="D391" s="10"/>
      <c r="E391" s="73" t="s">
        <v>423</v>
      </c>
      <c r="F391" s="65">
        <f t="shared" si="46"/>
        <v>2350.6000000000004</v>
      </c>
      <c r="G391" s="65">
        <f t="shared" si="46"/>
        <v>2244.4</v>
      </c>
      <c r="H391" s="65">
        <f t="shared" si="46"/>
        <v>2216.5000000000005</v>
      </c>
    </row>
    <row r="392" spans="1:8" ht="67.2">
      <c r="A392" s="56" t="s">
        <v>447</v>
      </c>
      <c r="B392" s="56" t="s">
        <v>201</v>
      </c>
      <c r="C392" s="56" t="s">
        <v>203</v>
      </c>
      <c r="D392" s="38"/>
      <c r="E392" s="11" t="s">
        <v>88</v>
      </c>
      <c r="F392" s="65">
        <f>F393+F394+F395</f>
        <v>2350.6000000000004</v>
      </c>
      <c r="G392" s="65">
        <f>G393+G394+G395</f>
        <v>2244.4</v>
      </c>
      <c r="H392" s="65">
        <f>H393+H394+H395</f>
        <v>2216.5000000000005</v>
      </c>
    </row>
    <row r="393" spans="1:8" ht="67.2">
      <c r="A393" s="56" t="s">
        <v>447</v>
      </c>
      <c r="B393" s="56" t="s">
        <v>201</v>
      </c>
      <c r="C393" s="56" t="s">
        <v>203</v>
      </c>
      <c r="D393" s="104" t="s">
        <v>80</v>
      </c>
      <c r="E393" s="11" t="s">
        <v>426</v>
      </c>
      <c r="F393" s="65">
        <v>2029.4</v>
      </c>
      <c r="G393" s="65">
        <v>2029.4</v>
      </c>
      <c r="H393" s="65">
        <v>2029.4</v>
      </c>
    </row>
    <row r="394" spans="1:8" ht="33.6">
      <c r="A394" s="56" t="s">
        <v>447</v>
      </c>
      <c r="B394" s="33" t="s">
        <v>201</v>
      </c>
      <c r="C394" s="56" t="s">
        <v>203</v>
      </c>
      <c r="D394" s="104" t="s">
        <v>81</v>
      </c>
      <c r="E394" s="11" t="s">
        <v>82</v>
      </c>
      <c r="F394" s="65">
        <v>320.9</v>
      </c>
      <c r="G394" s="65">
        <v>214.7</v>
      </c>
      <c r="H394" s="65">
        <v>186.8</v>
      </c>
    </row>
    <row r="395" spans="1:8" ht="12.75">
      <c r="A395" s="56" t="s">
        <v>447</v>
      </c>
      <c r="B395" s="33" t="s">
        <v>201</v>
      </c>
      <c r="C395" s="56" t="s">
        <v>203</v>
      </c>
      <c r="D395" s="104" t="s">
        <v>83</v>
      </c>
      <c r="E395" s="11" t="s">
        <v>84</v>
      </c>
      <c r="F395" s="65">
        <v>0.3</v>
      </c>
      <c r="G395" s="65">
        <v>0.3</v>
      </c>
      <c r="H395" s="65">
        <v>0.3</v>
      </c>
    </row>
    <row r="396" spans="1:8" ht="33.6">
      <c r="A396" s="34" t="s">
        <v>457</v>
      </c>
      <c r="B396" s="56"/>
      <c r="C396" s="34"/>
      <c r="D396" s="34"/>
      <c r="E396" s="35" t="s">
        <v>458</v>
      </c>
      <c r="F396" s="66">
        <f>F397+F466</f>
        <v>425413.69999999995</v>
      </c>
      <c r="G396" s="66">
        <f>G397+G466</f>
        <v>381280.6</v>
      </c>
      <c r="H396" s="66">
        <f>H397+H466</f>
        <v>376535.3</v>
      </c>
    </row>
    <row r="397" spans="1:8" ht="12.75">
      <c r="A397" s="56" t="s">
        <v>457</v>
      </c>
      <c r="B397" s="56" t="s">
        <v>40</v>
      </c>
      <c r="C397" s="56"/>
      <c r="D397" s="38"/>
      <c r="E397" s="11" t="s">
        <v>31</v>
      </c>
      <c r="F397" s="65">
        <f>F398+F418+F453+F445</f>
        <v>419949.39999999997</v>
      </c>
      <c r="G397" s="65">
        <f>G398+G418+G453+G445</f>
        <v>375931</v>
      </c>
      <c r="H397" s="65">
        <f>H398+H418+H453+H445</f>
        <v>371185.7</v>
      </c>
    </row>
    <row r="398" spans="1:8" ht="12.75">
      <c r="A398" s="56" t="s">
        <v>457</v>
      </c>
      <c r="B398" s="56" t="s">
        <v>55</v>
      </c>
      <c r="C398" s="56"/>
      <c r="D398" s="38"/>
      <c r="E398" s="11" t="s">
        <v>459</v>
      </c>
      <c r="F398" s="65">
        <f>F399+F415</f>
        <v>158346.3</v>
      </c>
      <c r="G398" s="123">
        <f>G399+G415</f>
        <v>150895.1</v>
      </c>
      <c r="H398" s="123">
        <f>H399+H415</f>
        <v>148357.9</v>
      </c>
    </row>
    <row r="399" spans="1:8" ht="50.4">
      <c r="A399" s="56" t="s">
        <v>457</v>
      </c>
      <c r="B399" s="56" t="s">
        <v>55</v>
      </c>
      <c r="C399" s="56" t="s">
        <v>125</v>
      </c>
      <c r="D399" s="38"/>
      <c r="E399" s="11" t="s">
        <v>123</v>
      </c>
      <c r="F399" s="65">
        <f aca="true" t="shared" si="47" ref="F399:H399">F400</f>
        <v>158271.3</v>
      </c>
      <c r="G399" s="65">
        <f t="shared" si="47"/>
        <v>150895.1</v>
      </c>
      <c r="H399" s="65">
        <f t="shared" si="47"/>
        <v>148357.9</v>
      </c>
    </row>
    <row r="400" spans="1:8" ht="33.6">
      <c r="A400" s="56" t="s">
        <v>457</v>
      </c>
      <c r="B400" s="56" t="s">
        <v>55</v>
      </c>
      <c r="C400" s="56" t="s">
        <v>126</v>
      </c>
      <c r="D400" s="38"/>
      <c r="E400" s="11" t="s">
        <v>124</v>
      </c>
      <c r="F400" s="65">
        <f>F401+F403+F405+F413+F407+F411+F409</f>
        <v>158271.3</v>
      </c>
      <c r="G400" s="189">
        <f aca="true" t="shared" si="48" ref="G400:H400">G401+G403+G405+G413+G407+G411+G409</f>
        <v>150895.1</v>
      </c>
      <c r="H400" s="189">
        <f t="shared" si="48"/>
        <v>148357.9</v>
      </c>
    </row>
    <row r="401" spans="1:8" ht="50.4">
      <c r="A401" s="56" t="s">
        <v>457</v>
      </c>
      <c r="B401" s="56" t="s">
        <v>55</v>
      </c>
      <c r="C401" s="10" t="s">
        <v>127</v>
      </c>
      <c r="D401" s="10"/>
      <c r="E401" s="73" t="s">
        <v>128</v>
      </c>
      <c r="F401" s="65">
        <f>F402</f>
        <v>66357.8</v>
      </c>
      <c r="G401" s="65">
        <f>G402</f>
        <v>65973.1</v>
      </c>
      <c r="H401" s="65">
        <f>H402</f>
        <v>63435.9</v>
      </c>
    </row>
    <row r="402" spans="1:8" ht="33.6">
      <c r="A402" s="56" t="s">
        <v>457</v>
      </c>
      <c r="B402" s="56" t="s">
        <v>55</v>
      </c>
      <c r="C402" s="10" t="s">
        <v>127</v>
      </c>
      <c r="D402" s="17">
        <v>600</v>
      </c>
      <c r="E402" s="11" t="s">
        <v>131</v>
      </c>
      <c r="F402" s="65">
        <f>75437.2-577.5-7586.4-315.5-600</f>
        <v>66357.8</v>
      </c>
      <c r="G402" s="65">
        <v>65973.1</v>
      </c>
      <c r="H402" s="65">
        <v>63435.9</v>
      </c>
    </row>
    <row r="403" spans="1:8" ht="33.6">
      <c r="A403" s="56" t="s">
        <v>457</v>
      </c>
      <c r="B403" s="56" t="s">
        <v>55</v>
      </c>
      <c r="C403" s="10" t="s">
        <v>380</v>
      </c>
      <c r="D403" s="10"/>
      <c r="E403" s="73" t="s">
        <v>132</v>
      </c>
      <c r="F403" s="65">
        <f>F404</f>
        <v>1942</v>
      </c>
      <c r="G403" s="65">
        <f>G404</f>
        <v>0</v>
      </c>
      <c r="H403" s="65">
        <f>H404</f>
        <v>0</v>
      </c>
    </row>
    <row r="404" spans="1:8" ht="33.6">
      <c r="A404" s="56" t="s">
        <v>457</v>
      </c>
      <c r="B404" s="56" t="s">
        <v>55</v>
      </c>
      <c r="C404" s="10" t="s">
        <v>380</v>
      </c>
      <c r="D404" s="17">
        <v>600</v>
      </c>
      <c r="E404" s="11" t="s">
        <v>131</v>
      </c>
      <c r="F404" s="65">
        <f>1365.4+420+315.5-158.9</f>
        <v>1942</v>
      </c>
      <c r="G404" s="65">
        <v>0</v>
      </c>
      <c r="H404" s="65">
        <v>0</v>
      </c>
    </row>
    <row r="405" spans="1:8" ht="33.6">
      <c r="A405" s="56" t="s">
        <v>457</v>
      </c>
      <c r="B405" s="56" t="s">
        <v>55</v>
      </c>
      <c r="C405" s="10" t="s">
        <v>381</v>
      </c>
      <c r="D405" s="10"/>
      <c r="E405" s="73" t="s">
        <v>133</v>
      </c>
      <c r="F405" s="65">
        <f>F406</f>
        <v>235.8</v>
      </c>
      <c r="G405" s="65">
        <f>G406</f>
        <v>0</v>
      </c>
      <c r="H405" s="65">
        <f>H406</f>
        <v>0</v>
      </c>
    </row>
    <row r="406" spans="1:8" ht="33.6">
      <c r="A406" s="56" t="s">
        <v>457</v>
      </c>
      <c r="B406" s="13" t="s">
        <v>55</v>
      </c>
      <c r="C406" s="10" t="s">
        <v>381</v>
      </c>
      <c r="D406" s="17">
        <v>600</v>
      </c>
      <c r="E406" s="11" t="s">
        <v>131</v>
      </c>
      <c r="F406" s="65">
        <v>235.8</v>
      </c>
      <c r="G406" s="65">
        <v>0</v>
      </c>
      <c r="H406" s="65">
        <v>0</v>
      </c>
    </row>
    <row r="407" spans="1:8" ht="50.4">
      <c r="A407" s="13" t="s">
        <v>457</v>
      </c>
      <c r="B407" s="13" t="s">
        <v>55</v>
      </c>
      <c r="C407" s="10" t="s">
        <v>382</v>
      </c>
      <c r="D407" s="10"/>
      <c r="E407" s="73" t="s">
        <v>142</v>
      </c>
      <c r="F407" s="65">
        <f>F408</f>
        <v>1037.1</v>
      </c>
      <c r="G407" s="65">
        <f>G408</f>
        <v>0</v>
      </c>
      <c r="H407" s="65">
        <f>H408</f>
        <v>0</v>
      </c>
    </row>
    <row r="408" spans="1:8" ht="33.6">
      <c r="A408" s="13" t="s">
        <v>457</v>
      </c>
      <c r="B408" s="13" t="s">
        <v>55</v>
      </c>
      <c r="C408" s="10" t="s">
        <v>382</v>
      </c>
      <c r="D408" s="17">
        <v>600</v>
      </c>
      <c r="E408" s="11" t="s">
        <v>131</v>
      </c>
      <c r="F408" s="65">
        <v>1037.1</v>
      </c>
      <c r="G408" s="65">
        <v>0</v>
      </c>
      <c r="H408" s="65">
        <v>0</v>
      </c>
    </row>
    <row r="409" spans="1:9" ht="67.2">
      <c r="A409" s="13" t="s">
        <v>457</v>
      </c>
      <c r="B409" s="13" t="s">
        <v>55</v>
      </c>
      <c r="C409" s="10" t="s">
        <v>541</v>
      </c>
      <c r="D409" s="141"/>
      <c r="E409" s="11" t="s">
        <v>542</v>
      </c>
      <c r="F409" s="140">
        <f>F410</f>
        <v>194.5</v>
      </c>
      <c r="G409" s="140">
        <f aca="true" t="shared" si="49" ref="G409:H409">G410</f>
        <v>0</v>
      </c>
      <c r="H409" s="140">
        <f t="shared" si="49"/>
        <v>0</v>
      </c>
      <c r="I409" s="119"/>
    </row>
    <row r="410" spans="1:9" ht="33.6">
      <c r="A410" s="13" t="s">
        <v>457</v>
      </c>
      <c r="B410" s="13" t="s">
        <v>55</v>
      </c>
      <c r="C410" s="10" t="s">
        <v>541</v>
      </c>
      <c r="D410" s="141">
        <v>600</v>
      </c>
      <c r="E410" s="11" t="s">
        <v>131</v>
      </c>
      <c r="F410" s="140">
        <v>194.5</v>
      </c>
      <c r="G410" s="140">
        <v>0</v>
      </c>
      <c r="H410" s="140">
        <v>0</v>
      </c>
      <c r="I410" s="119"/>
    </row>
    <row r="411" spans="1:9" ht="50.4">
      <c r="A411" s="13" t="s">
        <v>457</v>
      </c>
      <c r="B411" s="13" t="s">
        <v>55</v>
      </c>
      <c r="C411" s="10" t="s">
        <v>519</v>
      </c>
      <c r="D411" s="17"/>
      <c r="E411" s="11" t="s">
        <v>520</v>
      </c>
      <c r="F411" s="65">
        <f>F412</f>
        <v>601.4</v>
      </c>
      <c r="G411" s="65">
        <f>G412</f>
        <v>0</v>
      </c>
      <c r="H411" s="65">
        <f>H412</f>
        <v>0</v>
      </c>
      <c r="I411" s="119"/>
    </row>
    <row r="412" spans="1:8" ht="33.6">
      <c r="A412" s="13" t="s">
        <v>457</v>
      </c>
      <c r="B412" s="13" t="s">
        <v>55</v>
      </c>
      <c r="C412" s="10" t="s">
        <v>519</v>
      </c>
      <c r="D412" s="17">
        <v>600</v>
      </c>
      <c r="E412" s="11" t="s">
        <v>131</v>
      </c>
      <c r="F412" s="65">
        <v>601.4</v>
      </c>
      <c r="G412" s="65">
        <v>0</v>
      </c>
      <c r="H412" s="65">
        <v>0</v>
      </c>
    </row>
    <row r="413" spans="1:8" ht="67.2">
      <c r="A413" s="13" t="s">
        <v>457</v>
      </c>
      <c r="B413" s="13" t="s">
        <v>55</v>
      </c>
      <c r="C413" s="10" t="s">
        <v>129</v>
      </c>
      <c r="D413" s="10"/>
      <c r="E413" s="11" t="s">
        <v>130</v>
      </c>
      <c r="F413" s="65">
        <f>F414</f>
        <v>87902.7</v>
      </c>
      <c r="G413" s="65">
        <f>G414</f>
        <v>84922</v>
      </c>
      <c r="H413" s="65">
        <f>H414</f>
        <v>84922</v>
      </c>
    </row>
    <row r="414" spans="1:8" ht="33.6">
      <c r="A414" s="13" t="s">
        <v>457</v>
      </c>
      <c r="B414" s="56" t="s">
        <v>55</v>
      </c>
      <c r="C414" s="10" t="s">
        <v>129</v>
      </c>
      <c r="D414" s="17">
        <v>600</v>
      </c>
      <c r="E414" s="11" t="s">
        <v>131</v>
      </c>
      <c r="F414" s="65">
        <f>84922+2980.7</f>
        <v>87902.7</v>
      </c>
      <c r="G414" s="65">
        <v>84922</v>
      </c>
      <c r="H414" s="65">
        <v>84922</v>
      </c>
    </row>
    <row r="415" spans="1:8" ht="33.6">
      <c r="A415" s="13" t="s">
        <v>457</v>
      </c>
      <c r="B415" s="13" t="s">
        <v>55</v>
      </c>
      <c r="C415" s="10" t="s">
        <v>358</v>
      </c>
      <c r="D415" s="33"/>
      <c r="E415" s="11" t="s">
        <v>354</v>
      </c>
      <c r="F415" s="123">
        <f>F416</f>
        <v>75</v>
      </c>
      <c r="G415" s="123">
        <f aca="true" t="shared" si="50" ref="G415:H416">G416</f>
        <v>0</v>
      </c>
      <c r="H415" s="123">
        <f t="shared" si="50"/>
        <v>0</v>
      </c>
    </row>
    <row r="416" spans="1:8" ht="50.4">
      <c r="A416" s="13" t="s">
        <v>457</v>
      </c>
      <c r="B416" s="13" t="s">
        <v>55</v>
      </c>
      <c r="C416" s="11">
        <v>9977888</v>
      </c>
      <c r="D416" s="11"/>
      <c r="E416" s="11" t="s">
        <v>529</v>
      </c>
      <c r="F416" s="123">
        <f>F417</f>
        <v>75</v>
      </c>
      <c r="G416" s="123">
        <f t="shared" si="50"/>
        <v>0</v>
      </c>
      <c r="H416" s="123">
        <f t="shared" si="50"/>
        <v>0</v>
      </c>
    </row>
    <row r="417" spans="1:8" ht="33.6">
      <c r="A417" s="13" t="s">
        <v>457</v>
      </c>
      <c r="B417" s="124" t="s">
        <v>55</v>
      </c>
      <c r="C417" s="11">
        <v>9977888</v>
      </c>
      <c r="D417" s="17">
        <v>600</v>
      </c>
      <c r="E417" s="11" t="s">
        <v>131</v>
      </c>
      <c r="F417" s="123">
        <v>75</v>
      </c>
      <c r="G417" s="123">
        <v>0</v>
      </c>
      <c r="H417" s="123">
        <v>0</v>
      </c>
    </row>
    <row r="418" spans="1:8" ht="12.75">
      <c r="A418" s="56" t="s">
        <v>457</v>
      </c>
      <c r="B418" s="56" t="s">
        <v>56</v>
      </c>
      <c r="C418" s="56"/>
      <c r="D418" s="38"/>
      <c r="E418" s="39" t="s">
        <v>460</v>
      </c>
      <c r="F418" s="65">
        <f aca="true" t="shared" si="51" ref="F418:H419">F419</f>
        <v>243315.09999999998</v>
      </c>
      <c r="G418" s="65">
        <f t="shared" si="51"/>
        <v>210511.9</v>
      </c>
      <c r="H418" s="65">
        <f t="shared" si="51"/>
        <v>208546.9</v>
      </c>
    </row>
    <row r="419" spans="1:8" ht="50.4">
      <c r="A419" s="56" t="s">
        <v>457</v>
      </c>
      <c r="B419" s="56" t="s">
        <v>56</v>
      </c>
      <c r="C419" s="56" t="s">
        <v>125</v>
      </c>
      <c r="D419" s="38"/>
      <c r="E419" s="11" t="s">
        <v>123</v>
      </c>
      <c r="F419" s="65">
        <f t="shared" si="51"/>
        <v>243315.09999999998</v>
      </c>
      <c r="G419" s="65">
        <f t="shared" si="51"/>
        <v>210511.9</v>
      </c>
      <c r="H419" s="65">
        <f t="shared" si="51"/>
        <v>208546.9</v>
      </c>
    </row>
    <row r="420" spans="1:8" ht="33.6">
      <c r="A420" s="56" t="s">
        <v>457</v>
      </c>
      <c r="B420" s="13" t="s">
        <v>56</v>
      </c>
      <c r="C420" s="56" t="s">
        <v>126</v>
      </c>
      <c r="D420" s="38"/>
      <c r="E420" s="11" t="s">
        <v>124</v>
      </c>
      <c r="F420" s="65">
        <f>F421+F423+F425+F427+F429+F431+F433+F443+F439+F437+F441+F435</f>
        <v>243315.09999999998</v>
      </c>
      <c r="G420" s="189">
        <f aca="true" t="shared" si="52" ref="G420:H420">G421+G423+G425+G427+G429+G431+G433+G443+G439+G437+G441+G435</f>
        <v>210511.9</v>
      </c>
      <c r="H420" s="189">
        <f t="shared" si="52"/>
        <v>208546.9</v>
      </c>
    </row>
    <row r="421" spans="1:8" ht="67.2">
      <c r="A421" s="56" t="s">
        <v>457</v>
      </c>
      <c r="B421" s="13" t="s">
        <v>56</v>
      </c>
      <c r="C421" s="10" t="s">
        <v>134</v>
      </c>
      <c r="D421" s="10"/>
      <c r="E421" s="73" t="s">
        <v>135</v>
      </c>
      <c r="F421" s="65">
        <f>F422</f>
        <v>35128.3</v>
      </c>
      <c r="G421" s="65">
        <f>G422</f>
        <v>25628.1</v>
      </c>
      <c r="H421" s="65">
        <f>H422</f>
        <v>23037</v>
      </c>
    </row>
    <row r="422" spans="1:8" ht="33.6">
      <c r="A422" s="56" t="s">
        <v>457</v>
      </c>
      <c r="B422" s="13" t="s">
        <v>56</v>
      </c>
      <c r="C422" s="10" t="s">
        <v>134</v>
      </c>
      <c r="D422" s="17">
        <v>600</v>
      </c>
      <c r="E422" s="11" t="s">
        <v>131</v>
      </c>
      <c r="F422" s="65">
        <f>35456.3-328</f>
        <v>35128.3</v>
      </c>
      <c r="G422" s="65">
        <v>25628.1</v>
      </c>
      <c r="H422" s="65">
        <v>23037</v>
      </c>
    </row>
    <row r="423" spans="1:8" ht="33.6">
      <c r="A423" s="13" t="s">
        <v>457</v>
      </c>
      <c r="B423" s="13" t="s">
        <v>56</v>
      </c>
      <c r="C423" s="10" t="s">
        <v>136</v>
      </c>
      <c r="D423" s="10"/>
      <c r="E423" s="73" t="s">
        <v>137</v>
      </c>
      <c r="F423" s="65">
        <f>F424</f>
        <v>3681.8</v>
      </c>
      <c r="G423" s="65">
        <f>G424</f>
        <v>3526.3</v>
      </c>
      <c r="H423" s="65">
        <f>H424</f>
        <v>3779.1</v>
      </c>
    </row>
    <row r="424" spans="1:8" ht="33.6">
      <c r="A424" s="13" t="s">
        <v>457</v>
      </c>
      <c r="B424" s="13" t="s">
        <v>56</v>
      </c>
      <c r="C424" s="10" t="s">
        <v>136</v>
      </c>
      <c r="D424" s="17">
        <v>600</v>
      </c>
      <c r="E424" s="11" t="s">
        <v>131</v>
      </c>
      <c r="F424" s="65">
        <v>3681.8</v>
      </c>
      <c r="G424" s="65">
        <v>3526.3</v>
      </c>
      <c r="H424" s="65">
        <v>3779.1</v>
      </c>
    </row>
    <row r="425" spans="1:8" ht="50.4">
      <c r="A425" s="13" t="s">
        <v>457</v>
      </c>
      <c r="B425" s="13" t="s">
        <v>56</v>
      </c>
      <c r="C425" s="10" t="s">
        <v>138</v>
      </c>
      <c r="D425" s="10"/>
      <c r="E425" s="73" t="s">
        <v>139</v>
      </c>
      <c r="F425" s="65">
        <f>F426</f>
        <v>7686.6</v>
      </c>
      <c r="G425" s="65">
        <f>G426</f>
        <v>6294.8</v>
      </c>
      <c r="H425" s="65">
        <f>H426</f>
        <v>6668.1</v>
      </c>
    </row>
    <row r="426" spans="1:8" ht="33.6">
      <c r="A426" s="13" t="s">
        <v>457</v>
      </c>
      <c r="B426" s="13" t="s">
        <v>56</v>
      </c>
      <c r="C426" s="10" t="s">
        <v>138</v>
      </c>
      <c r="D426" s="17">
        <v>600</v>
      </c>
      <c r="E426" s="11" t="s">
        <v>131</v>
      </c>
      <c r="F426" s="65">
        <v>7686.6</v>
      </c>
      <c r="G426" s="65">
        <v>6294.8</v>
      </c>
      <c r="H426" s="65">
        <v>6668.1</v>
      </c>
    </row>
    <row r="427" spans="1:8" ht="33.6">
      <c r="A427" s="13" t="s">
        <v>457</v>
      </c>
      <c r="B427" s="13" t="s">
        <v>56</v>
      </c>
      <c r="C427" s="10" t="s">
        <v>383</v>
      </c>
      <c r="D427" s="10"/>
      <c r="E427" s="73" t="s">
        <v>140</v>
      </c>
      <c r="F427" s="65">
        <f>F428</f>
        <v>4554</v>
      </c>
      <c r="G427" s="65">
        <f>G428</f>
        <v>0</v>
      </c>
      <c r="H427" s="65">
        <f>H428</f>
        <v>0</v>
      </c>
    </row>
    <row r="428" spans="1:8" ht="33.6">
      <c r="A428" s="13" t="s">
        <v>457</v>
      </c>
      <c r="B428" s="13" t="s">
        <v>56</v>
      </c>
      <c r="C428" s="10" t="s">
        <v>383</v>
      </c>
      <c r="D428" s="17">
        <v>600</v>
      </c>
      <c r="E428" s="11" t="s">
        <v>131</v>
      </c>
      <c r="F428" s="65">
        <v>4554</v>
      </c>
      <c r="G428" s="65">
        <v>0</v>
      </c>
      <c r="H428" s="65">
        <v>0</v>
      </c>
    </row>
    <row r="429" spans="1:8" ht="33.6">
      <c r="A429" s="13" t="s">
        <v>457</v>
      </c>
      <c r="B429" s="13" t="s">
        <v>56</v>
      </c>
      <c r="C429" s="10" t="s">
        <v>384</v>
      </c>
      <c r="D429" s="10"/>
      <c r="E429" s="73" t="s">
        <v>141</v>
      </c>
      <c r="F429" s="65">
        <f>F430</f>
        <v>464.5</v>
      </c>
      <c r="G429" s="65">
        <f>G430</f>
        <v>0</v>
      </c>
      <c r="H429" s="65">
        <f>H430</f>
        <v>0</v>
      </c>
    </row>
    <row r="430" spans="1:8" ht="33.6">
      <c r="A430" s="13" t="s">
        <v>457</v>
      </c>
      <c r="B430" s="13" t="s">
        <v>56</v>
      </c>
      <c r="C430" s="10" t="s">
        <v>384</v>
      </c>
      <c r="D430" s="17">
        <v>600</v>
      </c>
      <c r="E430" s="11" t="s">
        <v>131</v>
      </c>
      <c r="F430" s="65">
        <v>464.5</v>
      </c>
      <c r="G430" s="65">
        <v>0</v>
      </c>
      <c r="H430" s="65">
        <v>0</v>
      </c>
    </row>
    <row r="431" spans="1:8" ht="38.4" customHeight="1">
      <c r="A431" s="13" t="s">
        <v>457</v>
      </c>
      <c r="B431" s="13" t="s">
        <v>56</v>
      </c>
      <c r="C431" s="10" t="s">
        <v>385</v>
      </c>
      <c r="D431" s="10"/>
      <c r="E431" s="73" t="s">
        <v>143</v>
      </c>
      <c r="F431" s="65">
        <f>F432</f>
        <v>5127.1</v>
      </c>
      <c r="G431" s="65">
        <f>G432</f>
        <v>0</v>
      </c>
      <c r="H431" s="65">
        <f>H432</f>
        <v>0</v>
      </c>
    </row>
    <row r="432" spans="1:8" ht="33.6">
      <c r="A432" s="13" t="s">
        <v>457</v>
      </c>
      <c r="B432" s="13" t="s">
        <v>56</v>
      </c>
      <c r="C432" s="10" t="s">
        <v>385</v>
      </c>
      <c r="D432" s="17">
        <v>600</v>
      </c>
      <c r="E432" s="73" t="s">
        <v>131</v>
      </c>
      <c r="F432" s="65">
        <v>5127.1</v>
      </c>
      <c r="G432" s="65">
        <v>0</v>
      </c>
      <c r="H432" s="65">
        <v>0</v>
      </c>
    </row>
    <row r="433" spans="1:8" ht="50.4">
      <c r="A433" s="13" t="s">
        <v>457</v>
      </c>
      <c r="B433" s="13" t="s">
        <v>56</v>
      </c>
      <c r="C433" s="10" t="s">
        <v>144</v>
      </c>
      <c r="D433" s="10"/>
      <c r="E433" s="31" t="s">
        <v>145</v>
      </c>
      <c r="F433" s="65">
        <f>F434</f>
        <v>4852.7</v>
      </c>
      <c r="G433" s="65">
        <f>G434</f>
        <v>4852.7</v>
      </c>
      <c r="H433" s="65">
        <f>H434</f>
        <v>4852.7</v>
      </c>
    </row>
    <row r="434" spans="1:8" ht="33.6">
      <c r="A434" s="13" t="s">
        <v>457</v>
      </c>
      <c r="B434" s="13" t="s">
        <v>56</v>
      </c>
      <c r="C434" s="10" t="s">
        <v>144</v>
      </c>
      <c r="D434" s="17">
        <v>600</v>
      </c>
      <c r="E434" s="73" t="s">
        <v>131</v>
      </c>
      <c r="F434" s="65">
        <v>4852.7</v>
      </c>
      <c r="G434" s="65">
        <v>4852.7</v>
      </c>
      <c r="H434" s="65">
        <v>4852.7</v>
      </c>
    </row>
    <row r="435" spans="1:8" ht="43.2" customHeight="1">
      <c r="A435" s="13" t="s">
        <v>457</v>
      </c>
      <c r="B435" s="13" t="s">
        <v>56</v>
      </c>
      <c r="C435" s="10" t="s">
        <v>543</v>
      </c>
      <c r="D435" s="10"/>
      <c r="E435" s="11" t="s">
        <v>544</v>
      </c>
      <c r="F435" s="189">
        <f>F436</f>
        <v>1086.9</v>
      </c>
      <c r="G435" s="189">
        <f aca="true" t="shared" si="53" ref="G435:H435">G436</f>
        <v>0</v>
      </c>
      <c r="H435" s="189">
        <f t="shared" si="53"/>
        <v>0</v>
      </c>
    </row>
    <row r="436" spans="1:8" ht="33.6">
      <c r="A436" s="13" t="s">
        <v>457</v>
      </c>
      <c r="B436" s="13" t="s">
        <v>56</v>
      </c>
      <c r="C436" s="10" t="s">
        <v>543</v>
      </c>
      <c r="D436" s="143">
        <v>600</v>
      </c>
      <c r="E436" s="11" t="s">
        <v>131</v>
      </c>
      <c r="F436" s="189">
        <f>158.9+928</f>
        <v>1086.9</v>
      </c>
      <c r="G436" s="189">
        <v>0</v>
      </c>
      <c r="H436" s="189">
        <v>0</v>
      </c>
    </row>
    <row r="437" spans="1:8" ht="50.4">
      <c r="A437" s="13" t="s">
        <v>457</v>
      </c>
      <c r="B437" s="13" t="s">
        <v>56</v>
      </c>
      <c r="C437" s="10" t="s">
        <v>519</v>
      </c>
      <c r="D437" s="17"/>
      <c r="E437" s="11" t="s">
        <v>520</v>
      </c>
      <c r="F437" s="65">
        <f>F438</f>
        <v>3768</v>
      </c>
      <c r="G437" s="65">
        <f>G438</f>
        <v>0</v>
      </c>
      <c r="H437" s="65">
        <f>H438</f>
        <v>0</v>
      </c>
    </row>
    <row r="438" spans="1:8" ht="33.6">
      <c r="A438" s="13" t="s">
        <v>457</v>
      </c>
      <c r="B438" s="13" t="s">
        <v>56</v>
      </c>
      <c r="C438" s="10" t="s">
        <v>519</v>
      </c>
      <c r="D438" s="17">
        <v>600</v>
      </c>
      <c r="E438" s="11" t="s">
        <v>131</v>
      </c>
      <c r="F438" s="65">
        <v>3768</v>
      </c>
      <c r="G438" s="65">
        <v>0</v>
      </c>
      <c r="H438" s="65">
        <v>0</v>
      </c>
    </row>
    <row r="439" spans="1:8" ht="50.4">
      <c r="A439" s="13" t="s">
        <v>457</v>
      </c>
      <c r="B439" s="13" t="s">
        <v>56</v>
      </c>
      <c r="C439" s="10" t="s">
        <v>490</v>
      </c>
      <c r="D439" s="17"/>
      <c r="E439" s="31" t="s">
        <v>491</v>
      </c>
      <c r="F439" s="65">
        <f>F440</f>
        <v>4234</v>
      </c>
      <c r="G439" s="65">
        <f>G440</f>
        <v>0</v>
      </c>
      <c r="H439" s="65">
        <f>H440</f>
        <v>0</v>
      </c>
    </row>
    <row r="440" spans="1:8" ht="33.6">
      <c r="A440" s="13" t="s">
        <v>457</v>
      </c>
      <c r="B440" s="13" t="s">
        <v>56</v>
      </c>
      <c r="C440" s="10" t="s">
        <v>490</v>
      </c>
      <c r="D440" s="17">
        <v>600</v>
      </c>
      <c r="E440" s="73" t="s">
        <v>131</v>
      </c>
      <c r="F440" s="65">
        <v>4234</v>
      </c>
      <c r="G440" s="65">
        <v>0</v>
      </c>
      <c r="H440" s="65">
        <v>0</v>
      </c>
    </row>
    <row r="441" spans="1:8" ht="50.4">
      <c r="A441" s="13" t="s">
        <v>457</v>
      </c>
      <c r="B441" s="13" t="s">
        <v>56</v>
      </c>
      <c r="C441" s="10" t="s">
        <v>521</v>
      </c>
      <c r="D441" s="17"/>
      <c r="E441" s="73" t="s">
        <v>522</v>
      </c>
      <c r="F441" s="65">
        <f>F442</f>
        <v>742.3</v>
      </c>
      <c r="G441" s="65">
        <f>G442</f>
        <v>0</v>
      </c>
      <c r="H441" s="65">
        <f>H442</f>
        <v>0</v>
      </c>
    </row>
    <row r="442" spans="1:8" ht="33.6">
      <c r="A442" s="13" t="s">
        <v>457</v>
      </c>
      <c r="B442" s="13" t="s">
        <v>56</v>
      </c>
      <c r="C442" s="10" t="s">
        <v>521</v>
      </c>
      <c r="D442" s="17">
        <v>600</v>
      </c>
      <c r="E442" s="73" t="s">
        <v>131</v>
      </c>
      <c r="F442" s="65">
        <v>742.3</v>
      </c>
      <c r="G442" s="65">
        <v>0</v>
      </c>
      <c r="H442" s="65">
        <v>0</v>
      </c>
    </row>
    <row r="443" spans="1:8" ht="100.8">
      <c r="A443" s="13" t="s">
        <v>457</v>
      </c>
      <c r="B443" s="13" t="s">
        <v>56</v>
      </c>
      <c r="C443" s="10" t="s">
        <v>156</v>
      </c>
      <c r="D443" s="10"/>
      <c r="E443" s="73" t="s">
        <v>157</v>
      </c>
      <c r="F443" s="65">
        <f>F444</f>
        <v>171988.9</v>
      </c>
      <c r="G443" s="65">
        <f>G444</f>
        <v>170210</v>
      </c>
      <c r="H443" s="65">
        <f>H444</f>
        <v>170210</v>
      </c>
    </row>
    <row r="444" spans="1:8" ht="33.6">
      <c r="A444" s="13" t="s">
        <v>457</v>
      </c>
      <c r="B444" s="56" t="s">
        <v>56</v>
      </c>
      <c r="C444" s="10" t="s">
        <v>156</v>
      </c>
      <c r="D444" s="17">
        <v>600</v>
      </c>
      <c r="E444" s="73" t="s">
        <v>131</v>
      </c>
      <c r="F444" s="65">
        <f>170210+1778.9</f>
        <v>171988.9</v>
      </c>
      <c r="G444" s="65">
        <v>170210</v>
      </c>
      <c r="H444" s="65">
        <v>170210</v>
      </c>
    </row>
    <row r="445" spans="1:8" ht="12.75">
      <c r="A445" s="13" t="s">
        <v>457</v>
      </c>
      <c r="B445" s="56" t="s">
        <v>41</v>
      </c>
      <c r="C445" s="56"/>
      <c r="D445" s="38"/>
      <c r="E445" s="11" t="s">
        <v>32</v>
      </c>
      <c r="F445" s="65">
        <f>F446</f>
        <v>2843</v>
      </c>
      <c r="G445" s="65">
        <f aca="true" t="shared" si="54" ref="G445:H448">G446</f>
        <v>0</v>
      </c>
      <c r="H445" s="65">
        <f t="shared" si="54"/>
        <v>0</v>
      </c>
    </row>
    <row r="446" spans="1:8" ht="50.4">
      <c r="A446" s="13" t="s">
        <v>457</v>
      </c>
      <c r="B446" s="56" t="s">
        <v>41</v>
      </c>
      <c r="C446" s="56" t="s">
        <v>125</v>
      </c>
      <c r="D446" s="38"/>
      <c r="E446" s="11" t="s">
        <v>123</v>
      </c>
      <c r="F446" s="65">
        <f>F447</f>
        <v>2843</v>
      </c>
      <c r="G446" s="65">
        <f t="shared" si="54"/>
        <v>0</v>
      </c>
      <c r="H446" s="65">
        <f t="shared" si="54"/>
        <v>0</v>
      </c>
    </row>
    <row r="447" spans="1:8" ht="33.6">
      <c r="A447" s="13" t="s">
        <v>457</v>
      </c>
      <c r="B447" s="56" t="s">
        <v>41</v>
      </c>
      <c r="C447" s="56" t="s">
        <v>126</v>
      </c>
      <c r="D447" s="38"/>
      <c r="E447" s="11" t="s">
        <v>124</v>
      </c>
      <c r="F447" s="65">
        <f>F448+F450</f>
        <v>2843</v>
      </c>
      <c r="G447" s="65">
        <f t="shared" si="54"/>
        <v>0</v>
      </c>
      <c r="H447" s="65">
        <f t="shared" si="54"/>
        <v>0</v>
      </c>
    </row>
    <row r="448" spans="1:8" ht="33.6">
      <c r="A448" s="13" t="s">
        <v>457</v>
      </c>
      <c r="B448" s="56" t="s">
        <v>41</v>
      </c>
      <c r="C448" s="56" t="s">
        <v>478</v>
      </c>
      <c r="D448" s="17"/>
      <c r="E448" s="73" t="s">
        <v>479</v>
      </c>
      <c r="F448" s="65">
        <f>F449</f>
        <v>157.5</v>
      </c>
      <c r="G448" s="65">
        <f t="shared" si="54"/>
        <v>0</v>
      </c>
      <c r="H448" s="65">
        <f t="shared" si="54"/>
        <v>0</v>
      </c>
    </row>
    <row r="449" spans="1:8" ht="12.75">
      <c r="A449" s="13" t="s">
        <v>457</v>
      </c>
      <c r="B449" s="56" t="s">
        <v>41</v>
      </c>
      <c r="C449" s="56" t="s">
        <v>478</v>
      </c>
      <c r="D449" s="17" t="s">
        <v>86</v>
      </c>
      <c r="E449" s="11" t="s">
        <v>87</v>
      </c>
      <c r="F449" s="65">
        <v>157.5</v>
      </c>
      <c r="G449" s="65">
        <v>0</v>
      </c>
      <c r="H449" s="65">
        <v>0</v>
      </c>
    </row>
    <row r="450" spans="1:8" ht="33.6">
      <c r="A450" s="13" t="s">
        <v>457</v>
      </c>
      <c r="B450" s="13" t="s">
        <v>41</v>
      </c>
      <c r="C450" s="13" t="s">
        <v>499</v>
      </c>
      <c r="D450" s="17"/>
      <c r="E450" s="11" t="s">
        <v>500</v>
      </c>
      <c r="F450" s="79">
        <f>F451+F452</f>
        <v>2685.5</v>
      </c>
      <c r="G450" s="79">
        <f>G451+G452</f>
        <v>0</v>
      </c>
      <c r="H450" s="65">
        <f>H451+H452</f>
        <v>0</v>
      </c>
    </row>
    <row r="451" spans="1:8" ht="12.75">
      <c r="A451" s="13" t="s">
        <v>457</v>
      </c>
      <c r="B451" s="13" t="s">
        <v>41</v>
      </c>
      <c r="C451" s="13" t="s">
        <v>499</v>
      </c>
      <c r="D451" s="17">
        <v>300</v>
      </c>
      <c r="E451" s="11" t="s">
        <v>87</v>
      </c>
      <c r="F451" s="79">
        <f>195.9-134.8</f>
        <v>61.099999999999994</v>
      </c>
      <c r="G451" s="79">
        <v>0</v>
      </c>
      <c r="H451" s="65">
        <v>0</v>
      </c>
    </row>
    <row r="452" spans="1:8" ht="33.6">
      <c r="A452" s="13" t="s">
        <v>457</v>
      </c>
      <c r="B452" s="13" t="s">
        <v>41</v>
      </c>
      <c r="C452" s="13" t="s">
        <v>499</v>
      </c>
      <c r="D452" s="17">
        <v>600</v>
      </c>
      <c r="E452" s="73" t="s">
        <v>131</v>
      </c>
      <c r="F452" s="79">
        <f>2489.6+134.8</f>
        <v>2624.4</v>
      </c>
      <c r="G452" s="79">
        <v>0</v>
      </c>
      <c r="H452" s="65">
        <v>0</v>
      </c>
    </row>
    <row r="453" spans="1:8" ht="12.75">
      <c r="A453" s="13" t="s">
        <v>457</v>
      </c>
      <c r="B453" s="56" t="s">
        <v>57</v>
      </c>
      <c r="C453" s="56"/>
      <c r="D453" s="38"/>
      <c r="E453" s="11" t="s">
        <v>463</v>
      </c>
      <c r="F453" s="65">
        <f aca="true" t="shared" si="55" ref="F453:H454">F454</f>
        <v>15445</v>
      </c>
      <c r="G453" s="65">
        <f t="shared" si="55"/>
        <v>14524</v>
      </c>
      <c r="H453" s="65">
        <f t="shared" si="55"/>
        <v>14280.9</v>
      </c>
    </row>
    <row r="454" spans="1:8" ht="50.4">
      <c r="A454" s="13" t="s">
        <v>457</v>
      </c>
      <c r="B454" s="56" t="s">
        <v>57</v>
      </c>
      <c r="C454" s="56" t="s">
        <v>125</v>
      </c>
      <c r="D454" s="38"/>
      <c r="E454" s="11" t="s">
        <v>123</v>
      </c>
      <c r="F454" s="65">
        <f t="shared" si="55"/>
        <v>15445</v>
      </c>
      <c r="G454" s="65">
        <f t="shared" si="55"/>
        <v>14524</v>
      </c>
      <c r="H454" s="65">
        <f t="shared" si="55"/>
        <v>14280.9</v>
      </c>
    </row>
    <row r="455" spans="1:8" ht="12.75">
      <c r="A455" s="13" t="s">
        <v>457</v>
      </c>
      <c r="B455" s="56" t="s">
        <v>57</v>
      </c>
      <c r="C455" s="10" t="s">
        <v>146</v>
      </c>
      <c r="D455" s="10"/>
      <c r="E455" s="73" t="s">
        <v>423</v>
      </c>
      <c r="F455" s="65">
        <f>F456+F459+F463</f>
        <v>15445</v>
      </c>
      <c r="G455" s="65">
        <f>G456+G459+G463</f>
        <v>14524</v>
      </c>
      <c r="H455" s="65">
        <f>H456+H459+H463</f>
        <v>14280.9</v>
      </c>
    </row>
    <row r="456" spans="1:8" ht="67.2">
      <c r="A456" s="13" t="s">
        <v>457</v>
      </c>
      <c r="B456" s="56" t="s">
        <v>57</v>
      </c>
      <c r="C456" s="10" t="s">
        <v>147</v>
      </c>
      <c r="D456" s="10"/>
      <c r="E456" s="31" t="s">
        <v>88</v>
      </c>
      <c r="F456" s="65">
        <f>F457+F458</f>
        <v>1975.7</v>
      </c>
      <c r="G456" s="65">
        <f>G457+G458</f>
        <v>1954.2</v>
      </c>
      <c r="H456" s="65">
        <f>H457+H458</f>
        <v>1948.3999999999999</v>
      </c>
    </row>
    <row r="457" spans="1:8" ht="67.2">
      <c r="A457" s="13" t="s">
        <v>457</v>
      </c>
      <c r="B457" s="56" t="s">
        <v>57</v>
      </c>
      <c r="C457" s="10" t="s">
        <v>147</v>
      </c>
      <c r="D457" s="104" t="s">
        <v>80</v>
      </c>
      <c r="E457" s="11" t="s">
        <v>426</v>
      </c>
      <c r="F457" s="65">
        <v>1912.4</v>
      </c>
      <c r="G457" s="65">
        <v>1911.7</v>
      </c>
      <c r="H457" s="65">
        <v>1911.6</v>
      </c>
    </row>
    <row r="458" spans="1:8" ht="33.6">
      <c r="A458" s="13" t="s">
        <v>457</v>
      </c>
      <c r="B458" s="56" t="s">
        <v>57</v>
      </c>
      <c r="C458" s="10" t="s">
        <v>147</v>
      </c>
      <c r="D458" s="104" t="s">
        <v>81</v>
      </c>
      <c r="E458" s="11" t="s">
        <v>82</v>
      </c>
      <c r="F458" s="65">
        <v>63.3</v>
      </c>
      <c r="G458" s="65">
        <v>42.5</v>
      </c>
      <c r="H458" s="65">
        <v>36.8</v>
      </c>
    </row>
    <row r="459" spans="1:8" ht="50.4">
      <c r="A459" s="13" t="s">
        <v>457</v>
      </c>
      <c r="B459" s="56" t="s">
        <v>57</v>
      </c>
      <c r="C459" s="10" t="s">
        <v>148</v>
      </c>
      <c r="D459" s="10"/>
      <c r="E459" s="31" t="s">
        <v>243</v>
      </c>
      <c r="F459" s="65">
        <f>F460+F461+F462</f>
        <v>8601.9</v>
      </c>
      <c r="G459" s="65">
        <f>G460+G461+G462</f>
        <v>7969.400000000001</v>
      </c>
      <c r="H459" s="65">
        <f>H460+H461+H462</f>
        <v>7802.5</v>
      </c>
    </row>
    <row r="460" spans="1:8" ht="67.2">
      <c r="A460" s="13" t="s">
        <v>457</v>
      </c>
      <c r="B460" s="56" t="s">
        <v>57</v>
      </c>
      <c r="C460" s="10" t="s">
        <v>148</v>
      </c>
      <c r="D460" s="104" t="s">
        <v>80</v>
      </c>
      <c r="E460" s="11" t="s">
        <v>426</v>
      </c>
      <c r="F460" s="65">
        <f>6630.2+55</f>
        <v>6685.2</v>
      </c>
      <c r="G460" s="65">
        <f>6630.2+55</f>
        <v>6685.2</v>
      </c>
      <c r="H460" s="65">
        <f>6630.2+55</f>
        <v>6685.2</v>
      </c>
    </row>
    <row r="461" spans="1:8" ht="33.6">
      <c r="A461" s="13" t="s">
        <v>457</v>
      </c>
      <c r="B461" s="56" t="s">
        <v>57</v>
      </c>
      <c r="C461" s="10" t="s">
        <v>148</v>
      </c>
      <c r="D461" s="104" t="s">
        <v>81</v>
      </c>
      <c r="E461" s="11" t="s">
        <v>82</v>
      </c>
      <c r="F461" s="65">
        <v>1700.6</v>
      </c>
      <c r="G461" s="65">
        <v>1139.4</v>
      </c>
      <c r="H461" s="65">
        <v>991.3</v>
      </c>
    </row>
    <row r="462" spans="1:8" ht="12.75">
      <c r="A462" s="13" t="s">
        <v>457</v>
      </c>
      <c r="B462" s="56" t="s">
        <v>57</v>
      </c>
      <c r="C462" s="10" t="s">
        <v>148</v>
      </c>
      <c r="D462" s="104" t="s">
        <v>83</v>
      </c>
      <c r="E462" s="113" t="s">
        <v>84</v>
      </c>
      <c r="F462" s="65">
        <v>216.1</v>
      </c>
      <c r="G462" s="65">
        <v>144.8</v>
      </c>
      <c r="H462" s="65">
        <v>126</v>
      </c>
    </row>
    <row r="463" spans="1:8" ht="50.4">
      <c r="A463" s="13" t="s">
        <v>457</v>
      </c>
      <c r="B463" s="56" t="s">
        <v>57</v>
      </c>
      <c r="C463" s="10" t="s">
        <v>150</v>
      </c>
      <c r="D463" s="10"/>
      <c r="E463" s="31" t="s">
        <v>149</v>
      </c>
      <c r="F463" s="65">
        <f>F464+F465</f>
        <v>4867.4</v>
      </c>
      <c r="G463" s="65">
        <f>G464+G465</f>
        <v>4600.4</v>
      </c>
      <c r="H463" s="65">
        <f>H464+H465</f>
        <v>4530</v>
      </c>
    </row>
    <row r="464" spans="1:8" ht="67.2">
      <c r="A464" s="13" t="s">
        <v>457</v>
      </c>
      <c r="B464" s="56" t="s">
        <v>57</v>
      </c>
      <c r="C464" s="10" t="s">
        <v>150</v>
      </c>
      <c r="D464" s="104" t="s">
        <v>80</v>
      </c>
      <c r="E464" s="11" t="s">
        <v>426</v>
      </c>
      <c r="F464" s="65">
        <v>4113.4</v>
      </c>
      <c r="G464" s="65">
        <v>4113.4</v>
      </c>
      <c r="H464" s="65">
        <v>4113.4</v>
      </c>
    </row>
    <row r="465" spans="1:8" ht="33.6">
      <c r="A465" s="13" t="s">
        <v>457</v>
      </c>
      <c r="B465" s="56" t="s">
        <v>57</v>
      </c>
      <c r="C465" s="10" t="s">
        <v>150</v>
      </c>
      <c r="D465" s="104" t="s">
        <v>81</v>
      </c>
      <c r="E465" s="11" t="s">
        <v>82</v>
      </c>
      <c r="F465" s="65">
        <f>809-55</f>
        <v>754</v>
      </c>
      <c r="G465" s="65">
        <f>542-55</f>
        <v>487</v>
      </c>
      <c r="H465" s="65">
        <f>471.6-55</f>
        <v>416.6</v>
      </c>
    </row>
    <row r="466" spans="1:8" ht="12.75">
      <c r="A466" s="13" t="s">
        <v>457</v>
      </c>
      <c r="B466" s="56" t="s">
        <v>42</v>
      </c>
      <c r="C466" s="56"/>
      <c r="D466" s="38"/>
      <c r="E466" s="39" t="s">
        <v>34</v>
      </c>
      <c r="F466" s="65">
        <f>F467+F474</f>
        <v>5464.3</v>
      </c>
      <c r="G466" s="65">
        <f>G467+G474</f>
        <v>5349.6</v>
      </c>
      <c r="H466" s="65">
        <f>H467+H474</f>
        <v>5349.6</v>
      </c>
    </row>
    <row r="467" spans="1:8" ht="12.75">
      <c r="A467" s="13" t="s">
        <v>457</v>
      </c>
      <c r="B467" s="56" t="s">
        <v>43</v>
      </c>
      <c r="C467" s="56"/>
      <c r="D467" s="38"/>
      <c r="E467" s="11" t="s">
        <v>37</v>
      </c>
      <c r="F467" s="65">
        <f>F468</f>
        <v>380.5</v>
      </c>
      <c r="G467" s="65">
        <f aca="true" t="shared" si="56" ref="G467:H470">G468</f>
        <v>265.8</v>
      </c>
      <c r="H467" s="65">
        <f t="shared" si="56"/>
        <v>265.8</v>
      </c>
    </row>
    <row r="468" spans="1:8" ht="50.4">
      <c r="A468" s="13" t="s">
        <v>457</v>
      </c>
      <c r="B468" s="56" t="s">
        <v>43</v>
      </c>
      <c r="C468" s="56" t="s">
        <v>125</v>
      </c>
      <c r="D468" s="38"/>
      <c r="E468" s="11" t="s">
        <v>123</v>
      </c>
      <c r="F468" s="65">
        <f>F469</f>
        <v>380.5</v>
      </c>
      <c r="G468" s="65">
        <f t="shared" si="56"/>
        <v>265.8</v>
      </c>
      <c r="H468" s="65">
        <f t="shared" si="56"/>
        <v>265.8</v>
      </c>
    </row>
    <row r="469" spans="1:8" ht="33.6">
      <c r="A469" s="13" t="s">
        <v>457</v>
      </c>
      <c r="B469" s="56" t="s">
        <v>43</v>
      </c>
      <c r="C469" s="56" t="s">
        <v>126</v>
      </c>
      <c r="D469" s="38"/>
      <c r="E469" s="11" t="s">
        <v>124</v>
      </c>
      <c r="F469" s="65">
        <f>F470+F472</f>
        <v>380.5</v>
      </c>
      <c r="G469" s="65">
        <f>G470+G472</f>
        <v>265.8</v>
      </c>
      <c r="H469" s="65">
        <f>H470+H472</f>
        <v>265.8</v>
      </c>
    </row>
    <row r="470" spans="1:8" ht="84">
      <c r="A470" s="13" t="s">
        <v>457</v>
      </c>
      <c r="B470" s="56" t="s">
        <v>43</v>
      </c>
      <c r="C470" s="10" t="s">
        <v>386</v>
      </c>
      <c r="D470" s="10"/>
      <c r="E470" s="73" t="s">
        <v>151</v>
      </c>
      <c r="F470" s="65">
        <f>F471</f>
        <v>265.8</v>
      </c>
      <c r="G470" s="65">
        <f t="shared" si="56"/>
        <v>265.8</v>
      </c>
      <c r="H470" s="65">
        <f t="shared" si="56"/>
        <v>265.8</v>
      </c>
    </row>
    <row r="471" spans="1:8" ht="12.75">
      <c r="A471" s="13" t="s">
        <v>457</v>
      </c>
      <c r="B471" s="17">
        <v>1003</v>
      </c>
      <c r="C471" s="10" t="s">
        <v>386</v>
      </c>
      <c r="D471" s="38" t="s">
        <v>86</v>
      </c>
      <c r="E471" s="11" t="s">
        <v>87</v>
      </c>
      <c r="F471" s="65">
        <v>265.8</v>
      </c>
      <c r="G471" s="65">
        <v>265.8</v>
      </c>
      <c r="H471" s="65">
        <v>265.8</v>
      </c>
    </row>
    <row r="472" spans="1:8" ht="144" customHeight="1">
      <c r="A472" s="13" t="s">
        <v>457</v>
      </c>
      <c r="B472" s="56" t="s">
        <v>43</v>
      </c>
      <c r="C472" s="10" t="s">
        <v>480</v>
      </c>
      <c r="D472" s="38"/>
      <c r="E472" s="73" t="s">
        <v>481</v>
      </c>
      <c r="F472" s="65">
        <f>F473</f>
        <v>114.69999999999999</v>
      </c>
      <c r="G472" s="65">
        <f>G473</f>
        <v>0</v>
      </c>
      <c r="H472" s="65">
        <f>H473</f>
        <v>0</v>
      </c>
    </row>
    <row r="473" spans="1:8" ht="12.75">
      <c r="A473" s="13" t="s">
        <v>457</v>
      </c>
      <c r="B473" s="17">
        <v>1003</v>
      </c>
      <c r="C473" s="10" t="s">
        <v>480</v>
      </c>
      <c r="D473" s="38" t="s">
        <v>86</v>
      </c>
      <c r="E473" s="11" t="s">
        <v>87</v>
      </c>
      <c r="F473" s="65">
        <f>22.1+27.2+25.3+40.1</f>
        <v>114.69999999999999</v>
      </c>
      <c r="G473" s="65">
        <v>0</v>
      </c>
      <c r="H473" s="65">
        <v>0</v>
      </c>
    </row>
    <row r="474" spans="1:8" ht="12.75">
      <c r="A474" s="56" t="s">
        <v>457</v>
      </c>
      <c r="B474" s="17">
        <v>1004</v>
      </c>
      <c r="C474" s="56"/>
      <c r="D474" s="38"/>
      <c r="E474" s="11" t="s">
        <v>153</v>
      </c>
      <c r="F474" s="65">
        <f>F475</f>
        <v>5083.8</v>
      </c>
      <c r="G474" s="65">
        <f aca="true" t="shared" si="57" ref="G474:H477">G475</f>
        <v>5083.8</v>
      </c>
      <c r="H474" s="65">
        <f t="shared" si="57"/>
        <v>5083.8</v>
      </c>
    </row>
    <row r="475" spans="1:8" ht="50.4">
      <c r="A475" s="56" t="s">
        <v>457</v>
      </c>
      <c r="B475" s="17">
        <v>1004</v>
      </c>
      <c r="C475" s="56" t="s">
        <v>125</v>
      </c>
      <c r="D475" s="38"/>
      <c r="E475" s="11" t="s">
        <v>123</v>
      </c>
      <c r="F475" s="65">
        <f>F476</f>
        <v>5083.8</v>
      </c>
      <c r="G475" s="65">
        <f t="shared" si="57"/>
        <v>5083.8</v>
      </c>
      <c r="H475" s="65">
        <f t="shared" si="57"/>
        <v>5083.8</v>
      </c>
    </row>
    <row r="476" spans="1:8" ht="33.6">
      <c r="A476" s="56" t="s">
        <v>457</v>
      </c>
      <c r="B476" s="17">
        <v>1004</v>
      </c>
      <c r="C476" s="56" t="s">
        <v>126</v>
      </c>
      <c r="D476" s="38"/>
      <c r="E476" s="11" t="s">
        <v>124</v>
      </c>
      <c r="F476" s="65">
        <f>F477</f>
        <v>5083.8</v>
      </c>
      <c r="G476" s="65">
        <f t="shared" si="57"/>
        <v>5083.8</v>
      </c>
      <c r="H476" s="65">
        <f t="shared" si="57"/>
        <v>5083.8</v>
      </c>
    </row>
    <row r="477" spans="1:8" ht="67.2">
      <c r="A477" s="56" t="s">
        <v>457</v>
      </c>
      <c r="B477" s="17">
        <v>1004</v>
      </c>
      <c r="C477" s="56" t="s">
        <v>154</v>
      </c>
      <c r="D477" s="10"/>
      <c r="E477" s="73" t="s">
        <v>155</v>
      </c>
      <c r="F477" s="65">
        <f>F478</f>
        <v>5083.8</v>
      </c>
      <c r="G477" s="65">
        <f t="shared" si="57"/>
        <v>5083.8</v>
      </c>
      <c r="H477" s="65">
        <f t="shared" si="57"/>
        <v>5083.8</v>
      </c>
    </row>
    <row r="478" spans="1:8" ht="12.75">
      <c r="A478" s="56" t="s">
        <v>457</v>
      </c>
      <c r="B478" s="56" t="s">
        <v>152</v>
      </c>
      <c r="C478" s="10" t="s">
        <v>154</v>
      </c>
      <c r="D478" s="38" t="s">
        <v>86</v>
      </c>
      <c r="E478" s="11" t="s">
        <v>87</v>
      </c>
      <c r="F478" s="65">
        <v>5083.8</v>
      </c>
      <c r="G478" s="65">
        <v>5083.8</v>
      </c>
      <c r="H478" s="65">
        <v>5083.8</v>
      </c>
    </row>
  </sheetData>
  <mergeCells count="12"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  <mergeCell ref="B3:H3"/>
  </mergeCells>
  <printOptions/>
  <pageMargins left="0.5905511811023623" right="0" top="0.1968503937007874" bottom="0" header="0" footer="0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0"/>
  <sheetViews>
    <sheetView workbookViewId="0" topLeftCell="A1">
      <selection activeCell="H12" sqref="H12"/>
    </sheetView>
  </sheetViews>
  <sheetFormatPr defaultColWidth="9.125" defaultRowHeight="12.75"/>
  <cols>
    <col min="1" max="1" width="7.125" style="81" customWidth="1"/>
    <col min="2" max="2" width="10.125" style="129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2.75">
      <c r="E1" s="227" t="s">
        <v>395</v>
      </c>
      <c r="F1" s="227"/>
      <c r="G1" s="227"/>
    </row>
    <row r="2" spans="2:7" ht="12.75">
      <c r="B2" s="228" t="s">
        <v>466</v>
      </c>
      <c r="C2" s="228"/>
      <c r="D2" s="228"/>
      <c r="E2" s="228"/>
      <c r="F2" s="228"/>
      <c r="G2" s="228"/>
    </row>
    <row r="3" spans="1:7" ht="12.75">
      <c r="A3" s="229" t="s">
        <v>794</v>
      </c>
      <c r="B3" s="229"/>
      <c r="C3" s="229"/>
      <c r="D3" s="229"/>
      <c r="E3" s="229"/>
      <c r="F3" s="229"/>
      <c r="G3" s="229"/>
    </row>
    <row r="4" spans="1:7" ht="12.75">
      <c r="A4" s="82"/>
      <c r="B4" s="130"/>
      <c r="C4" s="58"/>
      <c r="D4" s="46"/>
      <c r="E4" s="62"/>
      <c r="F4" s="62"/>
      <c r="G4" s="62"/>
    </row>
    <row r="5" spans="1:7" s="47" customFormat="1" ht="52.5" customHeight="1">
      <c r="A5" s="226" t="s">
        <v>427</v>
      </c>
      <c r="B5" s="226"/>
      <c r="C5" s="226"/>
      <c r="D5" s="226"/>
      <c r="E5" s="226"/>
      <c r="F5" s="226"/>
      <c r="G5" s="226"/>
    </row>
    <row r="6" spans="1:7" ht="12.75">
      <c r="A6" s="83"/>
      <c r="B6" s="131"/>
      <c r="C6" s="59"/>
      <c r="D6" s="45"/>
      <c r="E6" s="63"/>
      <c r="F6" s="63"/>
      <c r="G6" s="63"/>
    </row>
    <row r="7" spans="1:7" ht="12.75">
      <c r="A7" s="197" t="s">
        <v>39</v>
      </c>
      <c r="B7" s="194" t="s">
        <v>470</v>
      </c>
      <c r="C7" s="197" t="s">
        <v>471</v>
      </c>
      <c r="D7" s="197" t="s">
        <v>472</v>
      </c>
      <c r="E7" s="232" t="s">
        <v>64</v>
      </c>
      <c r="F7" s="234"/>
      <c r="G7" s="233"/>
    </row>
    <row r="8" spans="1:7" ht="12.75">
      <c r="A8" s="198"/>
      <c r="B8" s="195"/>
      <c r="C8" s="198"/>
      <c r="D8" s="198"/>
      <c r="E8" s="230" t="s">
        <v>446</v>
      </c>
      <c r="F8" s="232" t="s">
        <v>115</v>
      </c>
      <c r="G8" s="233"/>
    </row>
    <row r="9" spans="1:7" ht="12.75">
      <c r="A9" s="199"/>
      <c r="B9" s="196"/>
      <c r="C9" s="199"/>
      <c r="D9" s="199"/>
      <c r="E9" s="231"/>
      <c r="F9" s="65" t="s">
        <v>78</v>
      </c>
      <c r="G9" s="65" t="s">
        <v>114</v>
      </c>
    </row>
    <row r="10" spans="1:7" ht="12.75">
      <c r="A10" s="37">
        <v>1</v>
      </c>
      <c r="B10" s="54" t="s">
        <v>92</v>
      </c>
      <c r="C10" s="12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2.75">
      <c r="A11" s="84"/>
      <c r="B11" s="132"/>
      <c r="C11" s="60"/>
      <c r="D11" s="48" t="s">
        <v>421</v>
      </c>
      <c r="E11" s="66">
        <f>E12+E113+E128+E171+E219+E313+E348+E395+E418+E435</f>
        <v>695724.2</v>
      </c>
      <c r="F11" s="66">
        <f>F12+F113+F128+F171+F219+F313+F348+F395+F418+F435</f>
        <v>554267.8</v>
      </c>
      <c r="G11" s="66">
        <f>G12+G113+G128+G171+G219+G313+G348+G395+G418+G435</f>
        <v>537907.4</v>
      </c>
    </row>
    <row r="12" spans="1:7" s="49" customFormat="1" ht="12.75">
      <c r="A12" s="34" t="s">
        <v>59</v>
      </c>
      <c r="B12" s="34"/>
      <c r="C12" s="34"/>
      <c r="D12" s="35" t="s">
        <v>474</v>
      </c>
      <c r="E12" s="66">
        <f>E13+E18+E31+E41+E46+E53+E57</f>
        <v>78322.6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.6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50.4">
      <c r="A14" s="33" t="s">
        <v>46</v>
      </c>
      <c r="B14" s="127" t="s">
        <v>422</v>
      </c>
      <c r="C14" s="128"/>
      <c r="D14" s="31" t="s">
        <v>388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127" t="s">
        <v>424</v>
      </c>
      <c r="C15" s="128"/>
      <c r="D15" s="31" t="s">
        <v>423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2.75">
      <c r="A16" s="33" t="s">
        <v>46</v>
      </c>
      <c r="B16" s="10" t="s">
        <v>375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7.2">
      <c r="A17" s="33" t="s">
        <v>46</v>
      </c>
      <c r="B17" s="10" t="s">
        <v>375</v>
      </c>
      <c r="C17" s="128">
        <v>100</v>
      </c>
      <c r="D17" s="27" t="s">
        <v>426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50.4">
      <c r="A18" s="127" t="s">
        <v>47</v>
      </c>
      <c r="B18" s="127"/>
      <c r="C18" s="128"/>
      <c r="D18" s="11" t="s">
        <v>22</v>
      </c>
      <c r="E18" s="65">
        <f aca="true" t="shared" si="1" ref="E18:G19">E19</f>
        <v>4527.1</v>
      </c>
      <c r="F18" s="65">
        <f t="shared" si="1"/>
        <v>4071.6</v>
      </c>
      <c r="G18" s="65">
        <f t="shared" si="1"/>
        <v>4004</v>
      </c>
    </row>
    <row r="19" spans="1:7" ht="12.75">
      <c r="A19" s="127" t="s">
        <v>47</v>
      </c>
      <c r="B19" s="5">
        <v>9900000</v>
      </c>
      <c r="C19" s="133"/>
      <c r="D19" s="32" t="s">
        <v>433</v>
      </c>
      <c r="E19" s="65">
        <f t="shared" si="1"/>
        <v>4527.1</v>
      </c>
      <c r="F19" s="65">
        <f t="shared" si="1"/>
        <v>4071.6</v>
      </c>
      <c r="G19" s="65">
        <f t="shared" si="1"/>
        <v>4004</v>
      </c>
    </row>
    <row r="20" spans="1:7" ht="50.4">
      <c r="A20" s="127" t="s">
        <v>47</v>
      </c>
      <c r="B20" s="5">
        <v>9990000</v>
      </c>
      <c r="C20" s="10" t="s">
        <v>77</v>
      </c>
      <c r="D20" s="32" t="s">
        <v>434</v>
      </c>
      <c r="E20" s="65">
        <f>E21+E23+E27</f>
        <v>4527.1</v>
      </c>
      <c r="F20" s="65">
        <f>F21+F23+F27</f>
        <v>4071.6</v>
      </c>
      <c r="G20" s="65">
        <f>G21+G23+G27</f>
        <v>4004</v>
      </c>
    </row>
    <row r="21" spans="1:7" ht="12.75">
      <c r="A21" s="127" t="s">
        <v>47</v>
      </c>
      <c r="B21" s="5">
        <v>9999410</v>
      </c>
      <c r="C21" s="10" t="s">
        <v>77</v>
      </c>
      <c r="D21" s="32" t="s">
        <v>435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7.2">
      <c r="A22" s="127" t="s">
        <v>47</v>
      </c>
      <c r="B22" s="126">
        <v>9999410</v>
      </c>
      <c r="C22" s="70" t="s">
        <v>80</v>
      </c>
      <c r="D22" s="75" t="s">
        <v>426</v>
      </c>
      <c r="E22" s="65">
        <f>'№4'!F321</f>
        <v>1198.9</v>
      </c>
      <c r="F22" s="65">
        <f>'№4'!G321</f>
        <v>1198.9</v>
      </c>
      <c r="G22" s="65">
        <f>'№4'!H321</f>
        <v>1198.9</v>
      </c>
    </row>
    <row r="23" spans="1:7" ht="33.6">
      <c r="A23" s="127" t="s">
        <v>47</v>
      </c>
      <c r="B23" s="5">
        <v>9999420</v>
      </c>
      <c r="C23" s="10" t="s">
        <v>77</v>
      </c>
      <c r="D23" s="32" t="s">
        <v>436</v>
      </c>
      <c r="E23" s="65">
        <f>E24+E25+E26</f>
        <v>3328.2</v>
      </c>
      <c r="F23" s="65">
        <f>F24+F25+F26</f>
        <v>2414</v>
      </c>
      <c r="G23" s="65">
        <f>G24+G25+G26</f>
        <v>2346.4</v>
      </c>
    </row>
    <row r="24" spans="1:7" ht="67.2">
      <c r="A24" s="127" t="s">
        <v>47</v>
      </c>
      <c r="B24" s="5">
        <v>9999420</v>
      </c>
      <c r="C24" s="68" t="s">
        <v>80</v>
      </c>
      <c r="D24" s="11" t="s">
        <v>426</v>
      </c>
      <c r="E24" s="65">
        <f>'№4'!F323</f>
        <v>1928.8</v>
      </c>
      <c r="F24" s="65">
        <f>'№4'!G323</f>
        <v>1917.8</v>
      </c>
      <c r="G24" s="65">
        <f>'№4'!H323</f>
        <v>1914.6</v>
      </c>
    </row>
    <row r="25" spans="1:7" ht="33.6">
      <c r="A25" s="127" t="s">
        <v>47</v>
      </c>
      <c r="B25" s="5">
        <v>9999420</v>
      </c>
      <c r="C25" s="68" t="s">
        <v>81</v>
      </c>
      <c r="D25" s="11" t="s">
        <v>82</v>
      </c>
      <c r="E25" s="65">
        <f>'№4'!F324</f>
        <v>1397.8999999999999</v>
      </c>
      <c r="F25" s="65">
        <f>'№4'!G324</f>
        <v>495.9</v>
      </c>
      <c r="G25" s="65">
        <f>'№4'!H324</f>
        <v>431.5</v>
      </c>
    </row>
    <row r="26" spans="1:7" ht="12.75">
      <c r="A26" s="127" t="s">
        <v>47</v>
      </c>
      <c r="B26" s="5">
        <v>9999420</v>
      </c>
      <c r="C26" s="70" t="s">
        <v>83</v>
      </c>
      <c r="D26" s="71" t="s">
        <v>84</v>
      </c>
      <c r="E26" s="65">
        <f>'№4'!F325</f>
        <v>1.5</v>
      </c>
      <c r="F26" s="65">
        <f>'№4'!G325</f>
        <v>0.3</v>
      </c>
      <c r="G26" s="65">
        <f>'№4'!H325</f>
        <v>0.3</v>
      </c>
    </row>
    <row r="27" spans="1:7" ht="12.75">
      <c r="A27" s="127" t="s">
        <v>47</v>
      </c>
      <c r="B27" s="5">
        <v>9999430</v>
      </c>
      <c r="C27" s="134" t="s">
        <v>77</v>
      </c>
      <c r="D27" s="32" t="s">
        <v>437</v>
      </c>
      <c r="E27" s="65">
        <f>E28</f>
        <v>0</v>
      </c>
      <c r="F27" s="65">
        <f>F28</f>
        <v>458.7</v>
      </c>
      <c r="G27" s="65">
        <f>G28</f>
        <v>458.7</v>
      </c>
    </row>
    <row r="28" spans="1:7" ht="67.2">
      <c r="A28" s="127" t="s">
        <v>47</v>
      </c>
      <c r="B28" s="5">
        <v>9999430</v>
      </c>
      <c r="C28" s="70" t="s">
        <v>80</v>
      </c>
      <c r="D28" s="75" t="s">
        <v>426</v>
      </c>
      <c r="E28" s="65">
        <f>'№4'!F327</f>
        <v>0</v>
      </c>
      <c r="F28" s="65">
        <f>'№4'!G327</f>
        <v>458.7</v>
      </c>
      <c r="G28" s="65">
        <f>'№4'!H327</f>
        <v>458.7</v>
      </c>
    </row>
    <row r="29" spans="1:7" ht="50.4">
      <c r="A29" s="33" t="s">
        <v>48</v>
      </c>
      <c r="B29" s="33"/>
      <c r="C29" s="33"/>
      <c r="D29" s="31" t="s">
        <v>23</v>
      </c>
      <c r="E29" s="65">
        <f aca="true" t="shared" si="2" ref="E29:G30">E30</f>
        <v>35891.9</v>
      </c>
      <c r="F29" s="65">
        <f t="shared" si="2"/>
        <v>34167.9</v>
      </c>
      <c r="G29" s="65">
        <f t="shared" si="2"/>
        <v>33714.700000000004</v>
      </c>
    </row>
    <row r="30" spans="1:7" ht="50.4">
      <c r="A30" s="33" t="s">
        <v>48</v>
      </c>
      <c r="B30" s="127" t="s">
        <v>422</v>
      </c>
      <c r="C30" s="128"/>
      <c r="D30" s="31" t="s">
        <v>388</v>
      </c>
      <c r="E30" s="65">
        <f t="shared" si="2"/>
        <v>35891.9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127" t="s">
        <v>424</v>
      </c>
      <c r="C31" s="128"/>
      <c r="D31" s="31" t="s">
        <v>423</v>
      </c>
      <c r="E31" s="65">
        <f>E32+E36+E38</f>
        <v>35891.9</v>
      </c>
      <c r="F31" s="65">
        <f>F32+F36+F38</f>
        <v>34167.9</v>
      </c>
      <c r="G31" s="65">
        <f>G32+G36+G38</f>
        <v>33714.700000000004</v>
      </c>
    </row>
    <row r="32" spans="1:7" ht="67.2">
      <c r="A32" s="33" t="s">
        <v>48</v>
      </c>
      <c r="B32" s="10" t="s">
        <v>376</v>
      </c>
      <c r="C32" s="10"/>
      <c r="D32" s="31" t="s">
        <v>88</v>
      </c>
      <c r="E32" s="65">
        <f>E33+E34+E35</f>
        <v>35167.6</v>
      </c>
      <c r="F32" s="65">
        <f>F33+F34+F35</f>
        <v>33443.6</v>
      </c>
      <c r="G32" s="65">
        <f>G33+G34+G35</f>
        <v>32990.4</v>
      </c>
    </row>
    <row r="33" spans="1:7" ht="67.2">
      <c r="A33" s="36" t="s">
        <v>48</v>
      </c>
      <c r="B33" s="69" t="s">
        <v>376</v>
      </c>
      <c r="C33" s="70" t="s">
        <v>80</v>
      </c>
      <c r="D33" s="75" t="s">
        <v>426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.6">
      <c r="A34" s="33" t="s">
        <v>48</v>
      </c>
      <c r="B34" s="10" t="s">
        <v>376</v>
      </c>
      <c r="C34" s="72" t="s">
        <v>81</v>
      </c>
      <c r="D34" s="11" t="s">
        <v>82</v>
      </c>
      <c r="E34" s="65">
        <f>'№4'!F24</f>
        <v>4843.3</v>
      </c>
      <c r="F34" s="65">
        <f>'№4'!G24</f>
        <v>3241.6</v>
      </c>
      <c r="G34" s="65">
        <f>'№4'!H24</f>
        <v>2820.8</v>
      </c>
    </row>
    <row r="35" spans="1:7" ht="12.75">
      <c r="A35" s="33" t="s">
        <v>48</v>
      </c>
      <c r="B35" s="10" t="s">
        <v>376</v>
      </c>
      <c r="C35" s="72" t="s">
        <v>83</v>
      </c>
      <c r="D35" s="78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50.4">
      <c r="A36" s="33" t="s">
        <v>48</v>
      </c>
      <c r="B36" s="10" t="s">
        <v>428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7.2">
      <c r="A37" s="33" t="s">
        <v>48</v>
      </c>
      <c r="B37" s="10" t="s">
        <v>428</v>
      </c>
      <c r="C37" s="72" t="s">
        <v>80</v>
      </c>
      <c r="D37" s="11" t="s">
        <v>426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67.2">
      <c r="A38" s="33" t="s">
        <v>48</v>
      </c>
      <c r="B38" s="10" t="s">
        <v>429</v>
      </c>
      <c r="C38" s="10"/>
      <c r="D38" s="73" t="s">
        <v>430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7.2">
      <c r="A39" s="33" t="s">
        <v>48</v>
      </c>
      <c r="B39" s="10" t="s">
        <v>429</v>
      </c>
      <c r="C39" s="72" t="s">
        <v>80</v>
      </c>
      <c r="D39" s="11" t="s">
        <v>426</v>
      </c>
      <c r="E39" s="65">
        <f>'№4'!F29</f>
        <v>545.5</v>
      </c>
      <c r="F39" s="65">
        <f>'№4'!G29</f>
        <v>544.9</v>
      </c>
      <c r="G39" s="65">
        <f>'№4'!H29</f>
        <v>544.9</v>
      </c>
    </row>
    <row r="40" spans="1:7" ht="33.6">
      <c r="A40" s="33" t="s">
        <v>48</v>
      </c>
      <c r="B40" s="10" t="s">
        <v>429</v>
      </c>
      <c r="C40" s="72" t="s">
        <v>81</v>
      </c>
      <c r="D40" s="11" t="s">
        <v>82</v>
      </c>
      <c r="E40" s="65">
        <f>'№4'!F30</f>
        <v>77.9</v>
      </c>
      <c r="F40" s="65">
        <f>'№4'!G30</f>
        <v>78.5</v>
      </c>
      <c r="G40" s="65">
        <f>'№4'!H30</f>
        <v>78.5</v>
      </c>
    </row>
    <row r="41" spans="1:7" ht="12.75">
      <c r="A41" s="33" t="s">
        <v>418</v>
      </c>
      <c r="B41" s="10"/>
      <c r="C41" s="72"/>
      <c r="D41" s="11" t="s">
        <v>419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50.4">
      <c r="A42" s="33" t="s">
        <v>418</v>
      </c>
      <c r="B42" s="127" t="s">
        <v>422</v>
      </c>
      <c r="C42" s="72"/>
      <c r="D42" s="31" t="s">
        <v>388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50.4">
      <c r="A43" s="33" t="s">
        <v>418</v>
      </c>
      <c r="B43" s="127" t="s">
        <v>439</v>
      </c>
      <c r="C43" s="72"/>
      <c r="D43" s="11" t="s">
        <v>438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50.4">
      <c r="A44" s="33" t="s">
        <v>418</v>
      </c>
      <c r="B44" s="10" t="s">
        <v>440</v>
      </c>
      <c r="C44" s="10"/>
      <c r="D44" s="73" t="s">
        <v>441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.6">
      <c r="A45" s="33" t="s">
        <v>418</v>
      </c>
      <c r="B45" s="10" t="s">
        <v>440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50.4">
      <c r="A46" s="33" t="s">
        <v>49</v>
      </c>
      <c r="B46" s="33"/>
      <c r="C46" s="33"/>
      <c r="D46" s="11" t="s">
        <v>454</v>
      </c>
      <c r="E46" s="65">
        <f>E47</f>
        <v>9662.7</v>
      </c>
      <c r="F46" s="65">
        <f aca="true" t="shared" si="4" ref="F46:G48">F47</f>
        <v>9544.400000000001</v>
      </c>
      <c r="G46" s="65">
        <f t="shared" si="4"/>
        <v>9200.4</v>
      </c>
    </row>
    <row r="47" spans="1:7" ht="50.4">
      <c r="A47" s="33" t="s">
        <v>49</v>
      </c>
      <c r="B47" s="10" t="s">
        <v>443</v>
      </c>
      <c r="C47" s="72"/>
      <c r="D47" s="11" t="s">
        <v>442</v>
      </c>
      <c r="E47" s="65">
        <f>E48</f>
        <v>9662.7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127" t="s">
        <v>444</v>
      </c>
      <c r="C48" s="128"/>
      <c r="D48" s="31" t="s">
        <v>423</v>
      </c>
      <c r="E48" s="65">
        <f>E49</f>
        <v>9662.7</v>
      </c>
      <c r="F48" s="65">
        <f t="shared" si="4"/>
        <v>9544.400000000001</v>
      </c>
      <c r="G48" s="65">
        <f t="shared" si="4"/>
        <v>9200.4</v>
      </c>
    </row>
    <row r="49" spans="1:7" ht="67.2">
      <c r="A49" s="33" t="s">
        <v>49</v>
      </c>
      <c r="B49" s="10" t="s">
        <v>379</v>
      </c>
      <c r="C49" s="10"/>
      <c r="D49" s="31" t="s">
        <v>88</v>
      </c>
      <c r="E49" s="65">
        <f>E50+E51+E52</f>
        <v>9662.7</v>
      </c>
      <c r="F49" s="65">
        <f>F50+F51+F52</f>
        <v>9544.400000000001</v>
      </c>
      <c r="G49" s="65">
        <f>G50+G51+G52</f>
        <v>9200.4</v>
      </c>
    </row>
    <row r="50" spans="1:7" ht="67.2">
      <c r="A50" s="33" t="s">
        <v>49</v>
      </c>
      <c r="B50" s="10" t="s">
        <v>379</v>
      </c>
      <c r="C50" s="68" t="s">
        <v>80</v>
      </c>
      <c r="D50" s="11" t="s">
        <v>426</v>
      </c>
      <c r="E50" s="65">
        <f>'№4'!F249</f>
        <v>8106.6</v>
      </c>
      <c r="F50" s="65">
        <f>'№4'!G249</f>
        <v>8092.1</v>
      </c>
      <c r="G50" s="65">
        <f>'№4'!H249</f>
        <v>8096.4</v>
      </c>
    </row>
    <row r="51" spans="1:7" ht="33.6">
      <c r="A51" s="36" t="s">
        <v>49</v>
      </c>
      <c r="B51" s="69" t="s">
        <v>379</v>
      </c>
      <c r="C51" s="70" t="s">
        <v>81</v>
      </c>
      <c r="D51" s="75" t="s">
        <v>82</v>
      </c>
      <c r="E51" s="65">
        <f>'№4'!F250</f>
        <v>1345.5</v>
      </c>
      <c r="F51" s="65">
        <f>'№4'!G250</f>
        <v>1311.1</v>
      </c>
      <c r="G51" s="65">
        <f>'№4'!H250</f>
        <v>981.3</v>
      </c>
    </row>
    <row r="52" spans="1:7" ht="12.75">
      <c r="A52" s="33" t="s">
        <v>49</v>
      </c>
      <c r="B52" s="69" t="s">
        <v>379</v>
      </c>
      <c r="C52" s="72" t="s">
        <v>83</v>
      </c>
      <c r="D52" s="78" t="s">
        <v>84</v>
      </c>
      <c r="E52" s="65">
        <f>'№4'!F251</f>
        <v>210.6</v>
      </c>
      <c r="F52" s="65">
        <f>'№4'!G251</f>
        <v>141.2</v>
      </c>
      <c r="G52" s="65">
        <f>'№4'!H251</f>
        <v>122.7</v>
      </c>
    </row>
    <row r="53" spans="1:7" ht="12.75">
      <c r="A53" s="33" t="s">
        <v>50</v>
      </c>
      <c r="B53" s="34"/>
      <c r="C53" s="34"/>
      <c r="D53" s="11" t="s">
        <v>456</v>
      </c>
      <c r="E53" s="65">
        <f>E54</f>
        <v>630</v>
      </c>
      <c r="F53" s="65">
        <f aca="true" t="shared" si="5" ref="F53:G55">F54</f>
        <v>1000</v>
      </c>
      <c r="G53" s="65">
        <f t="shared" si="5"/>
        <v>1000</v>
      </c>
    </row>
    <row r="54" spans="1:7" ht="12.75">
      <c r="A54" s="33" t="s">
        <v>50</v>
      </c>
      <c r="B54" s="5">
        <v>9900000</v>
      </c>
      <c r="C54" s="133"/>
      <c r="D54" s="32" t="s">
        <v>433</v>
      </c>
      <c r="E54" s="65">
        <f>E55</f>
        <v>630</v>
      </c>
      <c r="F54" s="65">
        <f t="shared" si="5"/>
        <v>1000</v>
      </c>
      <c r="G54" s="65">
        <f t="shared" si="5"/>
        <v>1000</v>
      </c>
    </row>
    <row r="55" spans="1:7" ht="33.6">
      <c r="A55" s="33" t="s">
        <v>50</v>
      </c>
      <c r="B55" s="5">
        <v>9922000</v>
      </c>
      <c r="C55" s="10" t="s">
        <v>77</v>
      </c>
      <c r="D55" s="32" t="s">
        <v>161</v>
      </c>
      <c r="E55" s="65">
        <f>E56</f>
        <v>630</v>
      </c>
      <c r="F55" s="65">
        <f t="shared" si="5"/>
        <v>1000</v>
      </c>
      <c r="G55" s="65">
        <f t="shared" si="5"/>
        <v>1000</v>
      </c>
    </row>
    <row r="56" spans="1:7" ht="12.7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'№4'!F255</f>
        <v>630</v>
      </c>
      <c r="F56" s="65">
        <f>'№4'!G255</f>
        <v>1000</v>
      </c>
      <c r="G56" s="65">
        <f>'№4'!H255</f>
        <v>1000</v>
      </c>
    </row>
    <row r="57" spans="1:7" ht="12.75">
      <c r="A57" s="33" t="s">
        <v>67</v>
      </c>
      <c r="B57" s="34"/>
      <c r="C57" s="34"/>
      <c r="D57" s="11" t="s">
        <v>24</v>
      </c>
      <c r="E57" s="65">
        <f>E58+E84+E100</f>
        <v>26155.6</v>
      </c>
      <c r="F57" s="65">
        <f>F58+F84+F100</f>
        <v>7908.8</v>
      </c>
      <c r="G57" s="65">
        <f>G58+G84+G100</f>
        <v>7572.1</v>
      </c>
    </row>
    <row r="58" spans="1:7" ht="50.4">
      <c r="A58" s="33" t="s">
        <v>67</v>
      </c>
      <c r="B58" s="127" t="s">
        <v>422</v>
      </c>
      <c r="C58" s="104"/>
      <c r="D58" s="31" t="s">
        <v>388</v>
      </c>
      <c r="E58" s="65">
        <f>E59+E66+E71+E74+E78</f>
        <v>2206.8</v>
      </c>
      <c r="F58" s="65">
        <f>F59+F66+F71+F74+F78</f>
        <v>687.2</v>
      </c>
      <c r="G58" s="65">
        <f>G59+G66+G71+G74+G78</f>
        <v>636.3</v>
      </c>
    </row>
    <row r="59" spans="1:7" ht="50.4">
      <c r="A59" s="33" t="s">
        <v>67</v>
      </c>
      <c r="B59" s="127" t="s">
        <v>439</v>
      </c>
      <c r="C59" s="104"/>
      <c r="D59" s="11" t="s">
        <v>438</v>
      </c>
      <c r="E59" s="65">
        <f>E60+E62+E64</f>
        <v>1598.4</v>
      </c>
      <c r="F59" s="65">
        <f>F60+F62+F64</f>
        <v>180.6</v>
      </c>
      <c r="G59" s="65">
        <f>G60+G62+G64</f>
        <v>157</v>
      </c>
    </row>
    <row r="60" spans="1:7" ht="33.6">
      <c r="A60" s="33" t="s">
        <v>67</v>
      </c>
      <c r="B60" s="127" t="s">
        <v>266</v>
      </c>
      <c r="C60" s="104"/>
      <c r="D60" s="11" t="s">
        <v>267</v>
      </c>
      <c r="E60" s="65">
        <f>E61</f>
        <v>262.20000000000005</v>
      </c>
      <c r="F60" s="65">
        <f>F61</f>
        <v>180.6</v>
      </c>
      <c r="G60" s="65">
        <f>G61</f>
        <v>157</v>
      </c>
    </row>
    <row r="61" spans="1:7" ht="33.6">
      <c r="A61" s="33" t="s">
        <v>67</v>
      </c>
      <c r="B61" s="127" t="s">
        <v>266</v>
      </c>
      <c r="C61" s="104" t="s">
        <v>81</v>
      </c>
      <c r="D61" s="11" t="s">
        <v>82</v>
      </c>
      <c r="E61" s="65">
        <f>'№4'!F40</f>
        <v>262.20000000000005</v>
      </c>
      <c r="F61" s="65">
        <f>'№4'!G40</f>
        <v>180.6</v>
      </c>
      <c r="G61" s="65">
        <f>'№4'!H40</f>
        <v>157</v>
      </c>
    </row>
    <row r="62" spans="1:7" ht="33.6">
      <c r="A62" s="33" t="s">
        <v>67</v>
      </c>
      <c r="B62" s="127" t="s">
        <v>268</v>
      </c>
      <c r="C62" s="104"/>
      <c r="D62" s="11" t="s">
        <v>269</v>
      </c>
      <c r="E62" s="65">
        <f>E63</f>
        <v>875.6</v>
      </c>
      <c r="F62" s="65">
        <f>F63</f>
        <v>0</v>
      </c>
      <c r="G62" s="65">
        <f>G63</f>
        <v>0</v>
      </c>
    </row>
    <row r="63" spans="1:7" ht="33.6">
      <c r="A63" s="33" t="s">
        <v>67</v>
      </c>
      <c r="B63" s="127" t="s">
        <v>268</v>
      </c>
      <c r="C63" s="104" t="s">
        <v>81</v>
      </c>
      <c r="D63" s="11" t="s">
        <v>82</v>
      </c>
      <c r="E63" s="65">
        <f>'№4'!F41</f>
        <v>875.6</v>
      </c>
      <c r="F63" s="65">
        <f>'№4'!G41</f>
        <v>0</v>
      </c>
      <c r="G63" s="65">
        <f>'№4'!H41</f>
        <v>0</v>
      </c>
    </row>
    <row r="64" spans="1:7" s="80" customFormat="1" ht="50.4">
      <c r="A64" s="33" t="s">
        <v>67</v>
      </c>
      <c r="B64" s="13" t="s">
        <v>487</v>
      </c>
      <c r="C64" s="104"/>
      <c r="D64" s="11" t="s">
        <v>486</v>
      </c>
      <c r="E64" s="79">
        <f>E65</f>
        <v>460.6</v>
      </c>
      <c r="F64" s="79">
        <f>F65</f>
        <v>0</v>
      </c>
      <c r="G64" s="79">
        <f>G65</f>
        <v>0</v>
      </c>
    </row>
    <row r="65" spans="1:7" s="80" customFormat="1" ht="33.6">
      <c r="A65" s="33" t="s">
        <v>67</v>
      </c>
      <c r="B65" s="13" t="s">
        <v>487</v>
      </c>
      <c r="C65" s="104" t="s">
        <v>81</v>
      </c>
      <c r="D65" s="11" t="s">
        <v>82</v>
      </c>
      <c r="E65" s="79">
        <f>'№4'!F44</f>
        <v>460.6</v>
      </c>
      <c r="F65" s="79">
        <f>'№4'!G44</f>
        <v>0</v>
      </c>
      <c r="G65" s="79">
        <f>'№4'!H44</f>
        <v>0</v>
      </c>
    </row>
    <row r="66" spans="1:7" ht="84">
      <c r="A66" s="33" t="s">
        <v>67</v>
      </c>
      <c r="B66" s="127" t="s">
        <v>270</v>
      </c>
      <c r="C66" s="104"/>
      <c r="D66" s="11" t="s">
        <v>271</v>
      </c>
      <c r="E66" s="65">
        <f>E67+E69</f>
        <v>75</v>
      </c>
      <c r="F66" s="65">
        <f>F67+F69</f>
        <v>50.3</v>
      </c>
      <c r="G66" s="65">
        <f>G67+G69</f>
        <v>44</v>
      </c>
    </row>
    <row r="67" spans="1:7" ht="52.2" customHeight="1">
      <c r="A67" s="33" t="s">
        <v>67</v>
      </c>
      <c r="B67" s="127" t="s">
        <v>273</v>
      </c>
      <c r="C67" s="104"/>
      <c r="D67" s="11" t="s">
        <v>272</v>
      </c>
      <c r="E67" s="65">
        <f>E68</f>
        <v>50</v>
      </c>
      <c r="F67" s="65">
        <f>F68</f>
        <v>33.5</v>
      </c>
      <c r="G67" s="65">
        <f>G68</f>
        <v>29</v>
      </c>
    </row>
    <row r="68" spans="1:7" ht="12.75">
      <c r="A68" s="33" t="s">
        <v>67</v>
      </c>
      <c r="B68" s="127" t="s">
        <v>273</v>
      </c>
      <c r="C68" s="102" t="s">
        <v>83</v>
      </c>
      <c r="D68" s="103" t="s">
        <v>84</v>
      </c>
      <c r="E68" s="65">
        <f>'№4'!F47</f>
        <v>50</v>
      </c>
      <c r="F68" s="65">
        <f>'№4'!G47</f>
        <v>33.5</v>
      </c>
      <c r="G68" s="65">
        <f>'№4'!H47</f>
        <v>29</v>
      </c>
    </row>
    <row r="69" spans="1:7" ht="50.4">
      <c r="A69" s="33" t="s">
        <v>67</v>
      </c>
      <c r="B69" s="127" t="s">
        <v>275</v>
      </c>
      <c r="C69" s="104"/>
      <c r="D69" s="11" t="s">
        <v>274</v>
      </c>
      <c r="E69" s="65">
        <f>E70</f>
        <v>25</v>
      </c>
      <c r="F69" s="65">
        <f>F70</f>
        <v>16.8</v>
      </c>
      <c r="G69" s="65">
        <f>G70</f>
        <v>15</v>
      </c>
    </row>
    <row r="70" spans="1:7" ht="33.6">
      <c r="A70" s="33" t="s">
        <v>67</v>
      </c>
      <c r="B70" s="127" t="s">
        <v>275</v>
      </c>
      <c r="C70" s="104" t="s">
        <v>81</v>
      </c>
      <c r="D70" s="11" t="s">
        <v>82</v>
      </c>
      <c r="E70" s="65">
        <f>'№4'!F49</f>
        <v>25</v>
      </c>
      <c r="F70" s="65">
        <f>'№4'!G49</f>
        <v>16.8</v>
      </c>
      <c r="G70" s="65">
        <f>'№4'!H49</f>
        <v>15</v>
      </c>
    </row>
    <row r="71" spans="1:7" ht="33.6">
      <c r="A71" s="33" t="s">
        <v>67</v>
      </c>
      <c r="B71" s="127" t="s">
        <v>276</v>
      </c>
      <c r="C71" s="104"/>
      <c r="D71" s="11" t="s">
        <v>277</v>
      </c>
      <c r="E71" s="65">
        <f aca="true" t="shared" si="6" ref="E71:G72">E72</f>
        <v>180</v>
      </c>
      <c r="F71" s="65">
        <f t="shared" si="6"/>
        <v>121</v>
      </c>
      <c r="G71" s="65">
        <f t="shared" si="6"/>
        <v>105</v>
      </c>
    </row>
    <row r="72" spans="1:7" ht="33.6">
      <c r="A72" s="33" t="s">
        <v>67</v>
      </c>
      <c r="B72" s="127" t="s">
        <v>278</v>
      </c>
      <c r="C72" s="104"/>
      <c r="D72" s="11" t="s">
        <v>279</v>
      </c>
      <c r="E72" s="65">
        <f t="shared" si="6"/>
        <v>180</v>
      </c>
      <c r="F72" s="65">
        <f t="shared" si="6"/>
        <v>121</v>
      </c>
      <c r="G72" s="65">
        <f t="shared" si="6"/>
        <v>105</v>
      </c>
    </row>
    <row r="73" spans="1:7" ht="12.75">
      <c r="A73" s="33" t="s">
        <v>67</v>
      </c>
      <c r="B73" s="127" t="s">
        <v>278</v>
      </c>
      <c r="C73" s="17" t="s">
        <v>86</v>
      </c>
      <c r="D73" s="11" t="s">
        <v>87</v>
      </c>
      <c r="E73" s="65">
        <f>'№4'!F52</f>
        <v>180</v>
      </c>
      <c r="F73" s="65">
        <f>'№4'!G52</f>
        <v>121</v>
      </c>
      <c r="G73" s="65">
        <f>'№4'!H52</f>
        <v>105</v>
      </c>
    </row>
    <row r="74" spans="1:7" ht="50.4">
      <c r="A74" s="33" t="s">
        <v>67</v>
      </c>
      <c r="B74" s="127" t="s">
        <v>260</v>
      </c>
      <c r="C74" s="104"/>
      <c r="D74" s="11" t="s">
        <v>261</v>
      </c>
      <c r="E74" s="65">
        <f>E75</f>
        <v>55.1</v>
      </c>
      <c r="F74" s="65">
        <f>F75</f>
        <v>37</v>
      </c>
      <c r="G74" s="65">
        <f>G75</f>
        <v>32</v>
      </c>
    </row>
    <row r="75" spans="1:7" ht="33.6">
      <c r="A75" s="33" t="s">
        <v>67</v>
      </c>
      <c r="B75" s="127" t="s">
        <v>265</v>
      </c>
      <c r="C75" s="104"/>
      <c r="D75" s="11" t="s">
        <v>264</v>
      </c>
      <c r="E75" s="65">
        <f>E77+E76</f>
        <v>55.1</v>
      </c>
      <c r="F75" s="65">
        <f>F77+F76</f>
        <v>37</v>
      </c>
      <c r="G75" s="65">
        <f>G77+G76</f>
        <v>32</v>
      </c>
    </row>
    <row r="76" spans="1:7" ht="33.6">
      <c r="A76" s="33" t="s">
        <v>67</v>
      </c>
      <c r="B76" s="127" t="s">
        <v>265</v>
      </c>
      <c r="C76" s="104" t="s">
        <v>81</v>
      </c>
      <c r="D76" s="11" t="s">
        <v>82</v>
      </c>
      <c r="E76" s="65">
        <f>'№4'!F55</f>
        <v>42</v>
      </c>
      <c r="F76" s="65">
        <f>'№4'!G55</f>
        <v>22</v>
      </c>
      <c r="G76" s="65">
        <f>'№4'!H55</f>
        <v>17</v>
      </c>
    </row>
    <row r="77" spans="1:7" ht="21" customHeight="1">
      <c r="A77" s="33" t="s">
        <v>67</v>
      </c>
      <c r="B77" s="127" t="s">
        <v>265</v>
      </c>
      <c r="C77" s="17" t="s">
        <v>86</v>
      </c>
      <c r="D77" s="11" t="s">
        <v>87</v>
      </c>
      <c r="E77" s="65">
        <f>'№4'!F56</f>
        <v>13.100000000000001</v>
      </c>
      <c r="F77" s="65">
        <f>'№4'!G56</f>
        <v>15</v>
      </c>
      <c r="G77" s="65">
        <f>'№4'!H56</f>
        <v>15</v>
      </c>
    </row>
    <row r="78" spans="1:7" ht="21" customHeight="1">
      <c r="A78" s="33" t="s">
        <v>67</v>
      </c>
      <c r="B78" s="127" t="s">
        <v>424</v>
      </c>
      <c r="C78" s="104"/>
      <c r="D78" s="11" t="s">
        <v>423</v>
      </c>
      <c r="E78" s="65">
        <f>E79+E81</f>
        <v>298.3</v>
      </c>
      <c r="F78" s="65">
        <f>F79+F81</f>
        <v>298.3</v>
      </c>
      <c r="G78" s="65">
        <f>G79+G81</f>
        <v>298.3</v>
      </c>
    </row>
    <row r="79" spans="1:7" ht="50.4">
      <c r="A79" s="33" t="s">
        <v>67</v>
      </c>
      <c r="B79" s="127" t="s">
        <v>428</v>
      </c>
      <c r="C79" s="104"/>
      <c r="D79" s="11" t="s">
        <v>89</v>
      </c>
      <c r="E79" s="65">
        <f>E80</f>
        <v>45</v>
      </c>
      <c r="F79" s="65">
        <f>F80</f>
        <v>45</v>
      </c>
      <c r="G79" s="65">
        <f>G80</f>
        <v>45</v>
      </c>
    </row>
    <row r="80" spans="1:7" ht="67.2">
      <c r="A80" s="33" t="s">
        <v>67</v>
      </c>
      <c r="B80" s="127" t="s">
        <v>428</v>
      </c>
      <c r="C80" s="104" t="s">
        <v>80</v>
      </c>
      <c r="D80" s="11" t="s">
        <v>426</v>
      </c>
      <c r="E80" s="65">
        <f>'№4'!F59</f>
        <v>45</v>
      </c>
      <c r="F80" s="65">
        <f>'№4'!G59</f>
        <v>45</v>
      </c>
      <c r="G80" s="65">
        <f>'№4'!H59</f>
        <v>45</v>
      </c>
    </row>
    <row r="81" spans="1:7" ht="84">
      <c r="A81" s="33" t="s">
        <v>67</v>
      </c>
      <c r="B81" s="127" t="s">
        <v>367</v>
      </c>
      <c r="C81" s="104"/>
      <c r="D81" s="11" t="s">
        <v>368</v>
      </c>
      <c r="E81" s="65">
        <f>E82+E83</f>
        <v>253.3</v>
      </c>
      <c r="F81" s="65">
        <f>F82+F83</f>
        <v>253.3</v>
      </c>
      <c r="G81" s="65">
        <f>G82+G83</f>
        <v>253.3</v>
      </c>
    </row>
    <row r="82" spans="1:7" ht="67.2">
      <c r="A82" s="33" t="s">
        <v>67</v>
      </c>
      <c r="B82" s="127" t="s">
        <v>367</v>
      </c>
      <c r="C82" s="104" t="s">
        <v>80</v>
      </c>
      <c r="D82" s="11" t="s">
        <v>426</v>
      </c>
      <c r="E82" s="65">
        <f>'№4'!F61</f>
        <v>242.9</v>
      </c>
      <c r="F82" s="65">
        <f>'№4'!G61</f>
        <v>242.9</v>
      </c>
      <c r="G82" s="65">
        <f>'№4'!H61</f>
        <v>242.9</v>
      </c>
    </row>
    <row r="83" spans="1:7" ht="33.6">
      <c r="A83" s="33" t="s">
        <v>67</v>
      </c>
      <c r="B83" s="127" t="s">
        <v>367</v>
      </c>
      <c r="C83" s="104" t="s">
        <v>81</v>
      </c>
      <c r="D83" s="11" t="s">
        <v>82</v>
      </c>
      <c r="E83" s="65">
        <f>'№4'!F62</f>
        <v>10.4</v>
      </c>
      <c r="F83" s="65">
        <f>'№4'!G62</f>
        <v>10.4</v>
      </c>
      <c r="G83" s="65">
        <f>'№4'!H62</f>
        <v>10.4</v>
      </c>
    </row>
    <row r="84" spans="1:7" ht="50.4">
      <c r="A84" s="33" t="s">
        <v>67</v>
      </c>
      <c r="B84" s="33" t="s">
        <v>205</v>
      </c>
      <c r="C84" s="33"/>
      <c r="D84" s="31" t="s">
        <v>206</v>
      </c>
      <c r="E84" s="65">
        <f>E85</f>
        <v>22149.6</v>
      </c>
      <c r="F84" s="65">
        <f>F85</f>
        <v>6662.5</v>
      </c>
      <c r="G84" s="65">
        <f>G85</f>
        <v>6376.7</v>
      </c>
    </row>
    <row r="85" spans="1:7" ht="33.75" customHeight="1">
      <c r="A85" s="33" t="s">
        <v>67</v>
      </c>
      <c r="B85" s="33" t="s">
        <v>207</v>
      </c>
      <c r="C85" s="33"/>
      <c r="D85" s="31" t="s">
        <v>208</v>
      </c>
      <c r="E85" s="65">
        <f>E86+E88+E90+E96+E92+E94</f>
        <v>22149.6</v>
      </c>
      <c r="F85" s="144">
        <f aca="true" t="shared" si="7" ref="F85:G85">F86+F88+F90+F96+F92+F94</f>
        <v>6662.5</v>
      </c>
      <c r="G85" s="144">
        <f t="shared" si="7"/>
        <v>6376.7</v>
      </c>
    </row>
    <row r="86" spans="1:7" ht="33.6">
      <c r="A86" s="33" t="s">
        <v>67</v>
      </c>
      <c r="B86" s="33" t="s">
        <v>209</v>
      </c>
      <c r="C86" s="33"/>
      <c r="D86" s="31" t="s">
        <v>210</v>
      </c>
      <c r="E86" s="65">
        <f>E87</f>
        <v>2396.3</v>
      </c>
      <c r="F86" s="65">
        <f>F87</f>
        <v>1432.5</v>
      </c>
      <c r="G86" s="65">
        <f>G87</f>
        <v>1186.5</v>
      </c>
    </row>
    <row r="87" spans="1:7" ht="33.6">
      <c r="A87" s="33" t="s">
        <v>67</v>
      </c>
      <c r="B87" s="33" t="s">
        <v>209</v>
      </c>
      <c r="C87" s="104" t="s">
        <v>81</v>
      </c>
      <c r="D87" s="11" t="s">
        <v>82</v>
      </c>
      <c r="E87" s="65">
        <f>'№4'!F282</f>
        <v>2396.3</v>
      </c>
      <c r="F87" s="65">
        <f>'№4'!G282</f>
        <v>1432.5</v>
      </c>
      <c r="G87" s="65">
        <f>'№4'!H282</f>
        <v>1186.5</v>
      </c>
    </row>
    <row r="88" spans="1:7" ht="33.6">
      <c r="A88" s="33" t="s">
        <v>67</v>
      </c>
      <c r="B88" s="33" t="s">
        <v>211</v>
      </c>
      <c r="C88" s="33"/>
      <c r="D88" s="31" t="s">
        <v>212</v>
      </c>
      <c r="E88" s="65">
        <f>E89</f>
        <v>313</v>
      </c>
      <c r="F88" s="65">
        <f>F89</f>
        <v>140</v>
      </c>
      <c r="G88" s="65">
        <f>G89</f>
        <v>121</v>
      </c>
    </row>
    <row r="89" spans="1:7" ht="33.6">
      <c r="A89" s="33" t="s">
        <v>67</v>
      </c>
      <c r="B89" s="33" t="s">
        <v>211</v>
      </c>
      <c r="C89" s="104" t="s">
        <v>81</v>
      </c>
      <c r="D89" s="11" t="s">
        <v>82</v>
      </c>
      <c r="E89" s="65">
        <f>'№4'!F284</f>
        <v>313</v>
      </c>
      <c r="F89" s="65">
        <f>'№4'!G284</f>
        <v>140</v>
      </c>
      <c r="G89" s="65">
        <f>'№4'!H284</f>
        <v>121</v>
      </c>
    </row>
    <row r="90" spans="1:7" ht="12.75">
      <c r="A90" s="33" t="s">
        <v>67</v>
      </c>
      <c r="B90" s="10" t="s">
        <v>214</v>
      </c>
      <c r="C90" s="10"/>
      <c r="D90" s="73" t="s">
        <v>213</v>
      </c>
      <c r="E90" s="65">
        <f>E91</f>
        <v>6381.9</v>
      </c>
      <c r="F90" s="65">
        <f>F91</f>
        <v>0</v>
      </c>
      <c r="G90" s="65">
        <f>G91</f>
        <v>0</v>
      </c>
    </row>
    <row r="91" spans="1:7" ht="12.75">
      <c r="A91" s="33" t="s">
        <v>67</v>
      </c>
      <c r="B91" s="10" t="s">
        <v>214</v>
      </c>
      <c r="C91" s="10" t="s">
        <v>83</v>
      </c>
      <c r="D91" s="32" t="s">
        <v>84</v>
      </c>
      <c r="E91" s="65">
        <f>'№4'!F286</f>
        <v>6381.9</v>
      </c>
      <c r="F91" s="65">
        <f>'№4'!G286</f>
        <v>0</v>
      </c>
      <c r="G91" s="65">
        <f>'№4'!H286</f>
        <v>0</v>
      </c>
    </row>
    <row r="92" spans="1:7" ht="50.4">
      <c r="A92" s="33" t="s">
        <v>67</v>
      </c>
      <c r="B92" s="10" t="s">
        <v>538</v>
      </c>
      <c r="C92" s="10"/>
      <c r="D92" s="32" t="s">
        <v>539</v>
      </c>
      <c r="E92" s="139">
        <f>E93</f>
        <v>1700</v>
      </c>
      <c r="F92" s="139">
        <f aca="true" t="shared" si="8" ref="F92:G92">F93</f>
        <v>0</v>
      </c>
      <c r="G92" s="139">
        <f t="shared" si="8"/>
        <v>0</v>
      </c>
    </row>
    <row r="93" spans="1:7" ht="33.6">
      <c r="A93" s="33" t="s">
        <v>67</v>
      </c>
      <c r="B93" s="10" t="s">
        <v>538</v>
      </c>
      <c r="C93" s="104" t="s">
        <v>81</v>
      </c>
      <c r="D93" s="11" t="s">
        <v>82</v>
      </c>
      <c r="E93" s="139">
        <f>'№4'!F288</f>
        <v>1700</v>
      </c>
      <c r="F93" s="139">
        <f>'№4'!G288</f>
        <v>0</v>
      </c>
      <c r="G93" s="139">
        <f>'№4'!H288</f>
        <v>0</v>
      </c>
    </row>
    <row r="94" spans="1:7" ht="84">
      <c r="A94" s="33" t="s">
        <v>67</v>
      </c>
      <c r="B94" s="10" t="s">
        <v>788</v>
      </c>
      <c r="C94" s="104"/>
      <c r="D94" s="11" t="s">
        <v>789</v>
      </c>
      <c r="E94" s="144">
        <f>E95</f>
        <v>6051.4</v>
      </c>
      <c r="F94" s="144">
        <f aca="true" t="shared" si="9" ref="F94:G94">F95</f>
        <v>0</v>
      </c>
      <c r="G94" s="144">
        <f t="shared" si="9"/>
        <v>0</v>
      </c>
    </row>
    <row r="95" spans="1:7" ht="33.6">
      <c r="A95" s="33" t="s">
        <v>67</v>
      </c>
      <c r="B95" s="10" t="s">
        <v>788</v>
      </c>
      <c r="C95" s="104" t="s">
        <v>81</v>
      </c>
      <c r="D95" s="11" t="s">
        <v>82</v>
      </c>
      <c r="E95" s="144">
        <f>'№4'!F290</f>
        <v>6051.4</v>
      </c>
      <c r="F95" s="144">
        <f>'№4'!G290</f>
        <v>0</v>
      </c>
      <c r="G95" s="144">
        <f>'№4'!H290</f>
        <v>0</v>
      </c>
    </row>
    <row r="96" spans="1:7" ht="12.75">
      <c r="A96" s="33" t="s">
        <v>67</v>
      </c>
      <c r="B96" s="10" t="s">
        <v>215</v>
      </c>
      <c r="C96" s="10"/>
      <c r="D96" s="32" t="s">
        <v>423</v>
      </c>
      <c r="E96" s="65">
        <f>E97</f>
        <v>5307.000000000001</v>
      </c>
      <c r="F96" s="65">
        <f>F97</f>
        <v>5090</v>
      </c>
      <c r="G96" s="65">
        <f>G97</f>
        <v>5069.2</v>
      </c>
    </row>
    <row r="97" spans="1:7" ht="67.2">
      <c r="A97" s="33" t="s">
        <v>67</v>
      </c>
      <c r="B97" s="10" t="s">
        <v>216</v>
      </c>
      <c r="C97" s="10"/>
      <c r="D97" s="32" t="s">
        <v>88</v>
      </c>
      <c r="E97" s="65">
        <f>E98+E99</f>
        <v>5307.000000000001</v>
      </c>
      <c r="F97" s="65">
        <f>F98+F99</f>
        <v>5090</v>
      </c>
      <c r="G97" s="65">
        <f>G98+G99</f>
        <v>5069.2</v>
      </c>
    </row>
    <row r="98" spans="1:7" ht="67.2">
      <c r="A98" s="33" t="s">
        <v>67</v>
      </c>
      <c r="B98" s="10" t="s">
        <v>216</v>
      </c>
      <c r="C98" s="104" t="s">
        <v>80</v>
      </c>
      <c r="D98" s="11" t="s">
        <v>426</v>
      </c>
      <c r="E98" s="65">
        <f>'№4'!F293</f>
        <v>5003.900000000001</v>
      </c>
      <c r="F98" s="65">
        <f>'№4'!G293</f>
        <v>4936.3</v>
      </c>
      <c r="G98" s="65">
        <f>'№4'!H293</f>
        <v>4935.7</v>
      </c>
    </row>
    <row r="99" spans="1:7" ht="33.6">
      <c r="A99" s="33" t="s">
        <v>67</v>
      </c>
      <c r="B99" s="10" t="s">
        <v>216</v>
      </c>
      <c r="C99" s="104" t="s">
        <v>81</v>
      </c>
      <c r="D99" s="11" t="s">
        <v>82</v>
      </c>
      <c r="E99" s="65">
        <f>'№4'!F294</f>
        <v>303.1</v>
      </c>
      <c r="F99" s="65">
        <f>'№4'!G294</f>
        <v>153.7</v>
      </c>
      <c r="G99" s="65">
        <f>'№4'!H294</f>
        <v>133.5</v>
      </c>
    </row>
    <row r="100" spans="1:7" ht="50.4">
      <c r="A100" s="33" t="s">
        <v>67</v>
      </c>
      <c r="B100" s="10" t="s">
        <v>443</v>
      </c>
      <c r="C100" s="104"/>
      <c r="D100" s="106" t="s">
        <v>442</v>
      </c>
      <c r="E100" s="65">
        <f>E101+E106+E109</f>
        <v>1799.2</v>
      </c>
      <c r="F100" s="65">
        <f>F101+F106+F109</f>
        <v>559.1</v>
      </c>
      <c r="G100" s="65">
        <f>G101+G106+G109</f>
        <v>559.1</v>
      </c>
    </row>
    <row r="101" spans="1:7" ht="33.6">
      <c r="A101" s="33" t="s">
        <v>67</v>
      </c>
      <c r="B101" s="10" t="s">
        <v>357</v>
      </c>
      <c r="C101" s="104"/>
      <c r="D101" s="106" t="s">
        <v>353</v>
      </c>
      <c r="E101" s="65">
        <f>E102+E104</f>
        <v>1712.7</v>
      </c>
      <c r="F101" s="65">
        <f>F102+F104</f>
        <v>523.1</v>
      </c>
      <c r="G101" s="65">
        <f>G102+G104</f>
        <v>523.1</v>
      </c>
    </row>
    <row r="102" spans="1:7" ht="50.4">
      <c r="A102" s="33" t="s">
        <v>67</v>
      </c>
      <c r="B102" s="10" t="s">
        <v>365</v>
      </c>
      <c r="C102" s="10"/>
      <c r="D102" s="107" t="s">
        <v>366</v>
      </c>
      <c r="E102" s="65">
        <f>E103</f>
        <v>1441.7</v>
      </c>
      <c r="F102" s="65">
        <f>F103</f>
        <v>523.1</v>
      </c>
      <c r="G102" s="65">
        <f>G103</f>
        <v>523.1</v>
      </c>
    </row>
    <row r="103" spans="1:7" ht="33.6">
      <c r="A103" s="33" t="s">
        <v>67</v>
      </c>
      <c r="B103" s="10" t="s">
        <v>365</v>
      </c>
      <c r="C103" s="101" t="s">
        <v>81</v>
      </c>
      <c r="D103" s="106" t="s">
        <v>82</v>
      </c>
      <c r="E103" s="65">
        <f>'№4'!F260</f>
        <v>1441.7</v>
      </c>
      <c r="F103" s="65">
        <f>'№4'!G260</f>
        <v>523.1</v>
      </c>
      <c r="G103" s="65">
        <f>'№4'!H260</f>
        <v>523.1</v>
      </c>
    </row>
    <row r="104" spans="1:7" ht="67.2">
      <c r="A104" s="33" t="s">
        <v>67</v>
      </c>
      <c r="B104" s="10" t="s">
        <v>518</v>
      </c>
      <c r="C104" s="104"/>
      <c r="D104" s="32" t="s">
        <v>494</v>
      </c>
      <c r="E104" s="65">
        <f>E105</f>
        <v>271</v>
      </c>
      <c r="F104" s="65">
        <f>F105</f>
        <v>0</v>
      </c>
      <c r="G104" s="65">
        <f>G105</f>
        <v>0</v>
      </c>
    </row>
    <row r="105" spans="1:7" ht="33.6">
      <c r="A105" s="33" t="s">
        <v>67</v>
      </c>
      <c r="B105" s="10" t="s">
        <v>518</v>
      </c>
      <c r="C105" s="104" t="s">
        <v>81</v>
      </c>
      <c r="D105" s="11" t="s">
        <v>82</v>
      </c>
      <c r="E105" s="65">
        <f>'№4'!F262</f>
        <v>271</v>
      </c>
      <c r="F105" s="65">
        <f>'№4'!G262</f>
        <v>0</v>
      </c>
      <c r="G105" s="65">
        <f>'№4'!H262</f>
        <v>0</v>
      </c>
    </row>
    <row r="106" spans="1:7" ht="12.75">
      <c r="A106" s="33" t="s">
        <v>67</v>
      </c>
      <c r="B106" s="10" t="s">
        <v>372</v>
      </c>
      <c r="C106" s="10"/>
      <c r="D106" s="107" t="s">
        <v>158</v>
      </c>
      <c r="E106" s="65">
        <f aca="true" t="shared" si="10" ref="E106:G107">E107</f>
        <v>4.100000000000001</v>
      </c>
      <c r="F106" s="65">
        <f t="shared" si="10"/>
        <v>36</v>
      </c>
      <c r="G106" s="65">
        <f t="shared" si="10"/>
        <v>36</v>
      </c>
    </row>
    <row r="107" spans="1:7" ht="50.4">
      <c r="A107" s="33" t="s">
        <v>67</v>
      </c>
      <c r="B107" s="10" t="s">
        <v>373</v>
      </c>
      <c r="C107" s="10"/>
      <c r="D107" s="107" t="s">
        <v>159</v>
      </c>
      <c r="E107" s="65">
        <f t="shared" si="10"/>
        <v>4.100000000000001</v>
      </c>
      <c r="F107" s="65">
        <f t="shared" si="10"/>
        <v>36</v>
      </c>
      <c r="G107" s="65">
        <f t="shared" si="10"/>
        <v>36</v>
      </c>
    </row>
    <row r="108" spans="1:7" ht="33.6">
      <c r="A108" s="33" t="s">
        <v>67</v>
      </c>
      <c r="B108" s="10" t="s">
        <v>373</v>
      </c>
      <c r="C108" s="101" t="s">
        <v>81</v>
      </c>
      <c r="D108" s="106" t="s">
        <v>82</v>
      </c>
      <c r="E108" s="65">
        <f>'№4'!F265</f>
        <v>4.100000000000001</v>
      </c>
      <c r="F108" s="65">
        <f>'№4'!G265</f>
        <v>36</v>
      </c>
      <c r="G108" s="65">
        <f>'№4'!H265</f>
        <v>36</v>
      </c>
    </row>
    <row r="109" spans="1:7" ht="12.75">
      <c r="A109" s="33" t="s">
        <v>67</v>
      </c>
      <c r="B109" s="5">
        <v>9900000</v>
      </c>
      <c r="C109" s="135"/>
      <c r="D109" s="107" t="s">
        <v>433</v>
      </c>
      <c r="E109" s="65">
        <f>E110</f>
        <v>82.4</v>
      </c>
      <c r="F109" s="65">
        <f aca="true" t="shared" si="11" ref="F109:G111">F110</f>
        <v>0</v>
      </c>
      <c r="G109" s="65">
        <f t="shared" si="11"/>
        <v>0</v>
      </c>
    </row>
    <row r="110" spans="1:7" ht="12.75">
      <c r="A110" s="33" t="s">
        <v>67</v>
      </c>
      <c r="B110" s="5">
        <v>9930000</v>
      </c>
      <c r="C110" s="10"/>
      <c r="D110" s="32" t="s">
        <v>502</v>
      </c>
      <c r="E110" s="65">
        <f>E111</f>
        <v>82.4</v>
      </c>
      <c r="F110" s="65">
        <f t="shared" si="11"/>
        <v>0</v>
      </c>
      <c r="G110" s="65">
        <f t="shared" si="11"/>
        <v>0</v>
      </c>
    </row>
    <row r="111" spans="1:7" ht="12.75">
      <c r="A111" s="33" t="s">
        <v>67</v>
      </c>
      <c r="B111" s="5">
        <v>9931000</v>
      </c>
      <c r="C111" s="10"/>
      <c r="D111" s="32" t="s">
        <v>213</v>
      </c>
      <c r="E111" s="65">
        <f>E112</f>
        <v>82.4</v>
      </c>
      <c r="F111" s="65">
        <f t="shared" si="11"/>
        <v>0</v>
      </c>
      <c r="G111" s="65">
        <f t="shared" si="11"/>
        <v>0</v>
      </c>
    </row>
    <row r="112" spans="1:7" ht="12.75">
      <c r="A112" s="33" t="s">
        <v>67</v>
      </c>
      <c r="B112" s="5">
        <v>9931000</v>
      </c>
      <c r="C112" s="10" t="s">
        <v>83</v>
      </c>
      <c r="D112" s="32" t="s">
        <v>84</v>
      </c>
      <c r="E112" s="65">
        <f>'№4'!F269+'№4'!F66</f>
        <v>82.4</v>
      </c>
      <c r="F112" s="142">
        <f>'№4'!G269+'№4'!G66</f>
        <v>0</v>
      </c>
      <c r="G112" s="142">
        <f>'№4'!H269+'№4'!H66</f>
        <v>0</v>
      </c>
    </row>
    <row r="113" spans="1:7" s="49" customFormat="1" ht="33.6">
      <c r="A113" s="34" t="s">
        <v>60</v>
      </c>
      <c r="B113" s="34"/>
      <c r="C113" s="34"/>
      <c r="D113" s="35" t="s">
        <v>25</v>
      </c>
      <c r="E113" s="66">
        <f>E114+E123</f>
        <v>8670.4</v>
      </c>
      <c r="F113" s="66">
        <f>F114+F123</f>
        <v>8213.699999999999</v>
      </c>
      <c r="G113" s="66">
        <f>G114+G123</f>
        <v>8096.2</v>
      </c>
    </row>
    <row r="114" spans="1:7" ht="12.75">
      <c r="A114" s="33" t="s">
        <v>90</v>
      </c>
      <c r="B114" s="127"/>
      <c r="C114" s="104"/>
      <c r="D114" s="11" t="s">
        <v>91</v>
      </c>
      <c r="E114" s="65">
        <f aca="true" t="shared" si="12" ref="E114:G115">E115</f>
        <v>2023.3</v>
      </c>
      <c r="F114" s="65">
        <f t="shared" si="12"/>
        <v>2012.3</v>
      </c>
      <c r="G114" s="65">
        <f t="shared" si="12"/>
        <v>2012.3</v>
      </c>
    </row>
    <row r="115" spans="1:7" ht="50.4">
      <c r="A115" s="33" t="s">
        <v>90</v>
      </c>
      <c r="B115" s="127" t="s">
        <v>422</v>
      </c>
      <c r="C115" s="104"/>
      <c r="D115" s="31" t="s">
        <v>388</v>
      </c>
      <c r="E115" s="65">
        <f t="shared" si="12"/>
        <v>2023.3</v>
      </c>
      <c r="F115" s="65">
        <f t="shared" si="12"/>
        <v>2012.3</v>
      </c>
      <c r="G115" s="65">
        <f t="shared" si="12"/>
        <v>2012.3</v>
      </c>
    </row>
    <row r="116" spans="1:7" ht="20.25" customHeight="1">
      <c r="A116" s="33" t="s">
        <v>90</v>
      </c>
      <c r="B116" s="127" t="s">
        <v>424</v>
      </c>
      <c r="C116" s="104"/>
      <c r="D116" s="11" t="s">
        <v>423</v>
      </c>
      <c r="E116" s="65">
        <f>E117+E119</f>
        <v>2023.3</v>
      </c>
      <c r="F116" s="65">
        <f>F117+F119</f>
        <v>2012.3</v>
      </c>
      <c r="G116" s="65">
        <f>G117+G119</f>
        <v>2012.3</v>
      </c>
    </row>
    <row r="117" spans="1:7" ht="50.4">
      <c r="A117" s="33" t="s">
        <v>90</v>
      </c>
      <c r="B117" s="127" t="s">
        <v>428</v>
      </c>
      <c r="C117" s="104"/>
      <c r="D117" s="11" t="s">
        <v>89</v>
      </c>
      <c r="E117" s="65">
        <f>E118</f>
        <v>619.3</v>
      </c>
      <c r="F117" s="65">
        <f>F118</f>
        <v>619.3</v>
      </c>
      <c r="G117" s="65">
        <f>G118</f>
        <v>619.3</v>
      </c>
    </row>
    <row r="118" spans="1:7" ht="67.2">
      <c r="A118" s="33" t="s">
        <v>90</v>
      </c>
      <c r="B118" s="127" t="s">
        <v>428</v>
      </c>
      <c r="C118" s="101" t="s">
        <v>80</v>
      </c>
      <c r="D118" s="11" t="s">
        <v>426</v>
      </c>
      <c r="E118" s="65">
        <f>'№4'!F72</f>
        <v>619.3</v>
      </c>
      <c r="F118" s="65">
        <f>'№4'!G72</f>
        <v>619.3</v>
      </c>
      <c r="G118" s="65">
        <f>'№4'!H72</f>
        <v>619.3</v>
      </c>
    </row>
    <row r="119" spans="1:7" ht="117.6">
      <c r="A119" s="33" t="s">
        <v>90</v>
      </c>
      <c r="B119" s="127" t="s">
        <v>476</v>
      </c>
      <c r="C119" s="101"/>
      <c r="D119" s="11" t="s">
        <v>477</v>
      </c>
      <c r="E119" s="65">
        <f>E120+E121+E122</f>
        <v>1404</v>
      </c>
      <c r="F119" s="65">
        <f>F120+F121+F122</f>
        <v>1393</v>
      </c>
      <c r="G119" s="65">
        <f>G120+G121+G122</f>
        <v>1393</v>
      </c>
    </row>
    <row r="120" spans="1:7" ht="67.2">
      <c r="A120" s="33" t="s">
        <v>90</v>
      </c>
      <c r="B120" s="127" t="s">
        <v>476</v>
      </c>
      <c r="C120" s="101" t="s">
        <v>80</v>
      </c>
      <c r="D120" s="11" t="s">
        <v>426</v>
      </c>
      <c r="E120" s="65">
        <f>'№4'!F74</f>
        <v>1138.4</v>
      </c>
      <c r="F120" s="65">
        <f>'№4'!G74</f>
        <v>1138.4</v>
      </c>
      <c r="G120" s="65">
        <f>'№4'!H74</f>
        <v>1138.4</v>
      </c>
    </row>
    <row r="121" spans="1:7" ht="33.6">
      <c r="A121" s="33" t="s">
        <v>90</v>
      </c>
      <c r="B121" s="127" t="s">
        <v>476</v>
      </c>
      <c r="C121" s="101" t="s">
        <v>81</v>
      </c>
      <c r="D121" s="11" t="s">
        <v>82</v>
      </c>
      <c r="E121" s="65">
        <f>'№4'!F75</f>
        <v>254.5</v>
      </c>
      <c r="F121" s="65">
        <f>'№4'!G75</f>
        <v>232.3</v>
      </c>
      <c r="G121" s="65">
        <f>'№4'!H75</f>
        <v>232.3</v>
      </c>
    </row>
    <row r="122" spans="1:7" ht="25.5" customHeight="1">
      <c r="A122" s="33" t="s">
        <v>90</v>
      </c>
      <c r="B122" s="127" t="s">
        <v>476</v>
      </c>
      <c r="C122" s="102" t="s">
        <v>83</v>
      </c>
      <c r="D122" s="103" t="s">
        <v>84</v>
      </c>
      <c r="E122" s="65">
        <f>'№4'!F76</f>
        <v>11.100000000000001</v>
      </c>
      <c r="F122" s="65">
        <f>'№4'!G76</f>
        <v>22.3</v>
      </c>
      <c r="G122" s="65">
        <f>'№4'!H76</f>
        <v>22.3</v>
      </c>
    </row>
    <row r="123" spans="1:7" ht="33.6">
      <c r="A123" s="33" t="s">
        <v>51</v>
      </c>
      <c r="B123" s="127"/>
      <c r="C123" s="104"/>
      <c r="D123" s="11" t="s">
        <v>468</v>
      </c>
      <c r="E123" s="65">
        <f>E124</f>
        <v>6647.1</v>
      </c>
      <c r="F123" s="65">
        <f aca="true" t="shared" si="13" ref="F123:G126">F124</f>
        <v>6201.4</v>
      </c>
      <c r="G123" s="65">
        <f t="shared" si="13"/>
        <v>6083.9</v>
      </c>
    </row>
    <row r="124" spans="1:7" ht="50.4">
      <c r="A124" s="33" t="s">
        <v>51</v>
      </c>
      <c r="B124" s="127" t="s">
        <v>422</v>
      </c>
      <c r="C124" s="104"/>
      <c r="D124" s="31" t="s">
        <v>388</v>
      </c>
      <c r="E124" s="65">
        <f>E125</f>
        <v>6647.1</v>
      </c>
      <c r="F124" s="65">
        <f t="shared" si="13"/>
        <v>6201.4</v>
      </c>
      <c r="G124" s="65">
        <f t="shared" si="13"/>
        <v>6083.9</v>
      </c>
    </row>
    <row r="125" spans="1:7" ht="33.6">
      <c r="A125" s="33" t="s">
        <v>51</v>
      </c>
      <c r="B125" s="127" t="s">
        <v>280</v>
      </c>
      <c r="C125" s="104"/>
      <c r="D125" s="11" t="s">
        <v>281</v>
      </c>
      <c r="E125" s="65">
        <f>E126</f>
        <v>6647.1</v>
      </c>
      <c r="F125" s="65">
        <f t="shared" si="13"/>
        <v>6201.4</v>
      </c>
      <c r="G125" s="65">
        <f t="shared" si="13"/>
        <v>6083.9</v>
      </c>
    </row>
    <row r="126" spans="1:7" ht="33.6">
      <c r="A126" s="33" t="s">
        <v>51</v>
      </c>
      <c r="B126" s="127" t="s">
        <v>283</v>
      </c>
      <c r="C126" s="104"/>
      <c r="D126" s="11" t="s">
        <v>282</v>
      </c>
      <c r="E126" s="65">
        <f>E127</f>
        <v>6647.1</v>
      </c>
      <c r="F126" s="65">
        <f t="shared" si="13"/>
        <v>6201.4</v>
      </c>
      <c r="G126" s="65">
        <f t="shared" si="13"/>
        <v>6083.9</v>
      </c>
    </row>
    <row r="127" spans="1:7" ht="33.6">
      <c r="A127" s="33" t="s">
        <v>51</v>
      </c>
      <c r="B127" s="127" t="s">
        <v>283</v>
      </c>
      <c r="C127" s="17">
        <v>600</v>
      </c>
      <c r="D127" s="11" t="s">
        <v>131</v>
      </c>
      <c r="E127" s="65">
        <f>'№4'!F81</f>
        <v>6647.1</v>
      </c>
      <c r="F127" s="65">
        <f>'№4'!G81</f>
        <v>6201.4</v>
      </c>
      <c r="G127" s="65">
        <f>'№4'!H81</f>
        <v>6083.9</v>
      </c>
    </row>
    <row r="128" spans="1:7" s="49" customFormat="1" ht="12.75">
      <c r="A128" s="34" t="s">
        <v>61</v>
      </c>
      <c r="B128" s="34"/>
      <c r="C128" s="34"/>
      <c r="D128" s="35" t="s">
        <v>26</v>
      </c>
      <c r="E128" s="66">
        <f>E129+E134+E151</f>
        <v>45532.6</v>
      </c>
      <c r="F128" s="66">
        <f>F129+F134+F151</f>
        <v>8831</v>
      </c>
      <c r="G128" s="66">
        <f>G129+G134+G151</f>
        <v>8850.7</v>
      </c>
    </row>
    <row r="129" spans="1:7" ht="12.75">
      <c r="A129" s="33" t="s">
        <v>337</v>
      </c>
      <c r="B129" s="127"/>
      <c r="C129" s="17"/>
      <c r="D129" s="39" t="s">
        <v>338</v>
      </c>
      <c r="E129" s="65">
        <f>E130</f>
        <v>0</v>
      </c>
      <c r="F129" s="65">
        <f aca="true" t="shared" si="14" ref="F129:G132">F130</f>
        <v>741.2</v>
      </c>
      <c r="G129" s="65">
        <f t="shared" si="14"/>
        <v>445.6</v>
      </c>
    </row>
    <row r="130" spans="1:7" ht="50.4">
      <c r="A130" s="33" t="s">
        <v>337</v>
      </c>
      <c r="B130" s="127" t="s">
        <v>316</v>
      </c>
      <c r="C130" s="17"/>
      <c r="D130" s="11" t="s">
        <v>312</v>
      </c>
      <c r="E130" s="65">
        <f>E131</f>
        <v>0</v>
      </c>
      <c r="F130" s="65">
        <f t="shared" si="14"/>
        <v>741.2</v>
      </c>
      <c r="G130" s="65">
        <f t="shared" si="14"/>
        <v>445.6</v>
      </c>
    </row>
    <row r="131" spans="1:7" ht="33.6">
      <c r="A131" s="33" t="s">
        <v>337</v>
      </c>
      <c r="B131" s="127" t="s">
        <v>323</v>
      </c>
      <c r="C131" s="17"/>
      <c r="D131" s="11" t="s">
        <v>324</v>
      </c>
      <c r="E131" s="65">
        <f>E132</f>
        <v>0</v>
      </c>
      <c r="F131" s="65">
        <f t="shared" si="14"/>
        <v>741.2</v>
      </c>
      <c r="G131" s="65">
        <f t="shared" si="14"/>
        <v>445.6</v>
      </c>
    </row>
    <row r="132" spans="1:7" ht="84">
      <c r="A132" s="33" t="s">
        <v>337</v>
      </c>
      <c r="B132" s="127" t="s">
        <v>339</v>
      </c>
      <c r="C132" s="17"/>
      <c r="D132" s="11" t="s">
        <v>340</v>
      </c>
      <c r="E132" s="65">
        <f>E133</f>
        <v>0</v>
      </c>
      <c r="F132" s="65">
        <f t="shared" si="14"/>
        <v>741.2</v>
      </c>
      <c r="G132" s="65">
        <f t="shared" si="14"/>
        <v>445.6</v>
      </c>
    </row>
    <row r="133" spans="1:7" ht="33.6">
      <c r="A133" s="33" t="s">
        <v>337</v>
      </c>
      <c r="B133" s="127" t="s">
        <v>339</v>
      </c>
      <c r="C133" s="101" t="s">
        <v>81</v>
      </c>
      <c r="D133" s="11" t="s">
        <v>82</v>
      </c>
      <c r="E133" s="65">
        <f>'№4'!F87</f>
        <v>0</v>
      </c>
      <c r="F133" s="65">
        <f>'№4'!G87</f>
        <v>741.2</v>
      </c>
      <c r="G133" s="65">
        <f>'№4'!H87</f>
        <v>445.6</v>
      </c>
    </row>
    <row r="134" spans="1:7" ht="12.75">
      <c r="A134" s="33" t="s">
        <v>450</v>
      </c>
      <c r="B134" s="127"/>
      <c r="C134" s="17"/>
      <c r="D134" s="27" t="s">
        <v>451</v>
      </c>
      <c r="E134" s="65">
        <f aca="true" t="shared" si="15" ref="E134:G135">E135</f>
        <v>44735</v>
      </c>
      <c r="F134" s="65">
        <f t="shared" si="15"/>
        <v>7556.7</v>
      </c>
      <c r="G134" s="65">
        <f t="shared" si="15"/>
        <v>7941.9</v>
      </c>
    </row>
    <row r="135" spans="1:7" ht="50.4">
      <c r="A135" s="33" t="s">
        <v>450</v>
      </c>
      <c r="B135" s="127" t="s">
        <v>284</v>
      </c>
      <c r="C135" s="17"/>
      <c r="D135" s="11" t="s">
        <v>285</v>
      </c>
      <c r="E135" s="65">
        <f t="shared" si="15"/>
        <v>44735</v>
      </c>
      <c r="F135" s="65">
        <f t="shared" si="15"/>
        <v>7556.7</v>
      </c>
      <c r="G135" s="65">
        <f t="shared" si="15"/>
        <v>7941.9</v>
      </c>
    </row>
    <row r="136" spans="1:7" ht="38.25" customHeight="1">
      <c r="A136" s="33" t="s">
        <v>450</v>
      </c>
      <c r="B136" s="127" t="s">
        <v>286</v>
      </c>
      <c r="C136" s="17"/>
      <c r="D136" s="11" t="s">
        <v>287</v>
      </c>
      <c r="E136" s="65">
        <f>E137+E143+E145+E139+E149+E147+E141</f>
        <v>44735</v>
      </c>
      <c r="F136" s="65">
        <f>F137+F143+F145+F139+F149+F147+F141</f>
        <v>7556.7</v>
      </c>
      <c r="G136" s="65">
        <f>G137+G143+G145+G139+G149+G147+G141</f>
        <v>7941.9</v>
      </c>
    </row>
    <row r="137" spans="1:7" ht="50.4">
      <c r="A137" s="33" t="s">
        <v>450</v>
      </c>
      <c r="B137" s="127" t="s">
        <v>288</v>
      </c>
      <c r="C137" s="17"/>
      <c r="D137" s="11" t="s">
        <v>289</v>
      </c>
      <c r="E137" s="65">
        <f>E138</f>
        <v>16184.199999999999</v>
      </c>
      <c r="F137" s="65">
        <f>F138</f>
        <v>7556.7</v>
      </c>
      <c r="G137" s="65">
        <f>G138</f>
        <v>7941.9</v>
      </c>
    </row>
    <row r="138" spans="1:7" ht="33.6">
      <c r="A138" s="36" t="s">
        <v>450</v>
      </c>
      <c r="B138" s="125" t="s">
        <v>288</v>
      </c>
      <c r="C138" s="102" t="s">
        <v>81</v>
      </c>
      <c r="D138" s="75" t="s">
        <v>82</v>
      </c>
      <c r="E138" s="65">
        <f>'№4'!F92</f>
        <v>16184.199999999999</v>
      </c>
      <c r="F138" s="65">
        <f>'№4'!G92</f>
        <v>7556.7</v>
      </c>
      <c r="G138" s="65">
        <f>'№4'!H92</f>
        <v>7941.9</v>
      </c>
    </row>
    <row r="139" spans="1:7" s="80" customFormat="1" ht="50.4">
      <c r="A139" s="33" t="s">
        <v>450</v>
      </c>
      <c r="B139" s="13" t="s">
        <v>484</v>
      </c>
      <c r="C139" s="104"/>
      <c r="D139" s="11" t="s">
        <v>485</v>
      </c>
      <c r="E139" s="79">
        <f>E140</f>
        <v>2000</v>
      </c>
      <c r="F139" s="79">
        <f>F140</f>
        <v>0</v>
      </c>
      <c r="G139" s="79">
        <f>G140</f>
        <v>0</v>
      </c>
    </row>
    <row r="140" spans="1:7" s="80" customFormat="1" ht="33.6">
      <c r="A140" s="36" t="s">
        <v>450</v>
      </c>
      <c r="B140" s="13" t="s">
        <v>484</v>
      </c>
      <c r="C140" s="104" t="s">
        <v>81</v>
      </c>
      <c r="D140" s="11" t="s">
        <v>82</v>
      </c>
      <c r="E140" s="79">
        <f>'№4'!F94</f>
        <v>2000</v>
      </c>
      <c r="F140" s="79">
        <f>'№4'!G94</f>
        <v>0</v>
      </c>
      <c r="G140" s="79">
        <f>'№4'!H94</f>
        <v>0</v>
      </c>
    </row>
    <row r="141" spans="1:7" s="80" customFormat="1" ht="33.6">
      <c r="A141" s="33" t="s">
        <v>450</v>
      </c>
      <c r="B141" s="13" t="s">
        <v>516</v>
      </c>
      <c r="C141" s="104"/>
      <c r="D141" s="11" t="s">
        <v>517</v>
      </c>
      <c r="E141" s="79">
        <f>E142</f>
        <v>495.8</v>
      </c>
      <c r="F141" s="79">
        <f>F142</f>
        <v>0</v>
      </c>
      <c r="G141" s="79">
        <f>G142</f>
        <v>0</v>
      </c>
    </row>
    <row r="142" spans="1:7" s="80" customFormat="1" ht="33.6">
      <c r="A142" s="33" t="s">
        <v>450</v>
      </c>
      <c r="B142" s="13" t="s">
        <v>516</v>
      </c>
      <c r="C142" s="104" t="s">
        <v>81</v>
      </c>
      <c r="D142" s="11" t="s">
        <v>82</v>
      </c>
      <c r="E142" s="79">
        <f>'№4'!F96</f>
        <v>495.8</v>
      </c>
      <c r="F142" s="79">
        <f>'№4'!G96</f>
        <v>0</v>
      </c>
      <c r="G142" s="79">
        <f>'№4'!H96</f>
        <v>0</v>
      </c>
    </row>
    <row r="143" spans="1:7" ht="50.4">
      <c r="A143" s="33" t="s">
        <v>450</v>
      </c>
      <c r="B143" s="127" t="s">
        <v>108</v>
      </c>
      <c r="C143" s="104"/>
      <c r="D143" s="11" t="s">
        <v>391</v>
      </c>
      <c r="E143" s="65">
        <f>E144</f>
        <v>2370.0999999999995</v>
      </c>
      <c r="F143" s="65">
        <f>F144</f>
        <v>0</v>
      </c>
      <c r="G143" s="65">
        <f>G144</f>
        <v>0</v>
      </c>
    </row>
    <row r="144" spans="1:7" ht="33.6">
      <c r="A144" s="33" t="s">
        <v>450</v>
      </c>
      <c r="B144" s="127" t="s">
        <v>108</v>
      </c>
      <c r="C144" s="102" t="s">
        <v>81</v>
      </c>
      <c r="D144" s="75" t="s">
        <v>82</v>
      </c>
      <c r="E144" s="65">
        <f>'№4'!F98</f>
        <v>2370.0999999999995</v>
      </c>
      <c r="F144" s="65">
        <f>'№4'!G98</f>
        <v>0</v>
      </c>
      <c r="G144" s="65">
        <f>'№4'!H98</f>
        <v>0</v>
      </c>
    </row>
    <row r="145" spans="1:7" ht="33.6">
      <c r="A145" s="33" t="s">
        <v>450</v>
      </c>
      <c r="B145" s="127" t="s">
        <v>402</v>
      </c>
      <c r="C145" s="104"/>
      <c r="D145" s="11" t="s">
        <v>403</v>
      </c>
      <c r="E145" s="65">
        <f>E146</f>
        <v>3205.7</v>
      </c>
      <c r="F145" s="65">
        <f>F146</f>
        <v>0</v>
      </c>
      <c r="G145" s="65">
        <f>G146</f>
        <v>0</v>
      </c>
    </row>
    <row r="146" spans="1:7" ht="33.6">
      <c r="A146" s="33" t="s">
        <v>450</v>
      </c>
      <c r="B146" s="127" t="s">
        <v>402</v>
      </c>
      <c r="C146" s="104" t="s">
        <v>81</v>
      </c>
      <c r="D146" s="11" t="s">
        <v>82</v>
      </c>
      <c r="E146" s="65">
        <f>'№4'!F100</f>
        <v>3205.7</v>
      </c>
      <c r="F146" s="65">
        <f>'№4'!G100</f>
        <v>0</v>
      </c>
      <c r="G146" s="65">
        <f>'№4'!H100</f>
        <v>0</v>
      </c>
    </row>
    <row r="147" spans="1:7" ht="50.4">
      <c r="A147" s="33" t="s">
        <v>450</v>
      </c>
      <c r="B147" s="13" t="s">
        <v>509</v>
      </c>
      <c r="C147" s="104"/>
      <c r="D147" s="11" t="s">
        <v>511</v>
      </c>
      <c r="E147" s="65">
        <f>E148</f>
        <v>11774.2</v>
      </c>
      <c r="F147" s="65">
        <f>F148</f>
        <v>0</v>
      </c>
      <c r="G147" s="65">
        <f>G148</f>
        <v>0</v>
      </c>
    </row>
    <row r="148" spans="1:7" ht="33.6">
      <c r="A148" s="33" t="s">
        <v>450</v>
      </c>
      <c r="B148" s="13" t="s">
        <v>509</v>
      </c>
      <c r="C148" s="104" t="s">
        <v>81</v>
      </c>
      <c r="D148" s="11" t="s">
        <v>82</v>
      </c>
      <c r="E148" s="65">
        <f>'№4'!F102</f>
        <v>11774.2</v>
      </c>
      <c r="F148" s="65">
        <f>'№4'!G102</f>
        <v>0</v>
      </c>
      <c r="G148" s="65">
        <f>'№4'!H102</f>
        <v>0</v>
      </c>
    </row>
    <row r="149" spans="1:7" ht="67.2">
      <c r="A149" s="33" t="s">
        <v>450</v>
      </c>
      <c r="B149" s="13" t="s">
        <v>492</v>
      </c>
      <c r="C149" s="104"/>
      <c r="D149" s="11" t="s">
        <v>498</v>
      </c>
      <c r="E149" s="65">
        <f>E150</f>
        <v>8705</v>
      </c>
      <c r="F149" s="65">
        <f>F150</f>
        <v>0</v>
      </c>
      <c r="G149" s="65">
        <f>G150</f>
        <v>0</v>
      </c>
    </row>
    <row r="150" spans="1:7" ht="33.6">
      <c r="A150" s="33" t="s">
        <v>450</v>
      </c>
      <c r="B150" s="13" t="s">
        <v>492</v>
      </c>
      <c r="C150" s="104" t="s">
        <v>81</v>
      </c>
      <c r="D150" s="11" t="s">
        <v>82</v>
      </c>
      <c r="E150" s="65">
        <f>'№4'!F104</f>
        <v>8705</v>
      </c>
      <c r="F150" s="65">
        <f>'№4'!G104</f>
        <v>0</v>
      </c>
      <c r="G150" s="65">
        <f>'№4'!H104</f>
        <v>0</v>
      </c>
    </row>
    <row r="151" spans="1:7" ht="12.75">
      <c r="A151" s="33" t="s">
        <v>52</v>
      </c>
      <c r="B151" s="127"/>
      <c r="C151" s="17"/>
      <c r="D151" s="11" t="s">
        <v>27</v>
      </c>
      <c r="E151" s="65">
        <f>E152+E167</f>
        <v>797.6</v>
      </c>
      <c r="F151" s="65">
        <f>F152+F167</f>
        <v>533.1</v>
      </c>
      <c r="G151" s="65">
        <f>G152+G167</f>
        <v>463.2</v>
      </c>
    </row>
    <row r="152" spans="1:7" ht="50.4">
      <c r="A152" s="33" t="s">
        <v>52</v>
      </c>
      <c r="B152" s="127" t="s">
        <v>290</v>
      </c>
      <c r="C152" s="17"/>
      <c r="D152" s="11" t="s">
        <v>291</v>
      </c>
      <c r="E152" s="65">
        <f>E153+E160</f>
        <v>297.6</v>
      </c>
      <c r="F152" s="65">
        <f>F153+F160</f>
        <v>198.10000000000002</v>
      </c>
      <c r="G152" s="65">
        <f>G153+G160</f>
        <v>171.7</v>
      </c>
    </row>
    <row r="153" spans="1:7" ht="33.6">
      <c r="A153" s="33" t="s">
        <v>52</v>
      </c>
      <c r="B153" s="127" t="s">
        <v>293</v>
      </c>
      <c r="C153" s="17"/>
      <c r="D153" s="11" t="s">
        <v>292</v>
      </c>
      <c r="E153" s="65">
        <f>E154+E156+E158</f>
        <v>190</v>
      </c>
      <c r="F153" s="65">
        <f>F154+F156+F158</f>
        <v>73.7</v>
      </c>
      <c r="G153" s="65">
        <f>G154+G156+G158</f>
        <v>64</v>
      </c>
    </row>
    <row r="154" spans="1:7" ht="33.6">
      <c r="A154" s="33" t="s">
        <v>52</v>
      </c>
      <c r="B154" s="10" t="s">
        <v>295</v>
      </c>
      <c r="C154" s="10"/>
      <c r="D154" s="73" t="s">
        <v>294</v>
      </c>
      <c r="E154" s="65">
        <f>E155</f>
        <v>120</v>
      </c>
      <c r="F154" s="65">
        <f>F155</f>
        <v>0</v>
      </c>
      <c r="G154" s="65">
        <f>G155</f>
        <v>0</v>
      </c>
    </row>
    <row r="155" spans="1:7" ht="33.6">
      <c r="A155" s="33" t="s">
        <v>52</v>
      </c>
      <c r="B155" s="10" t="s">
        <v>295</v>
      </c>
      <c r="C155" s="101" t="s">
        <v>81</v>
      </c>
      <c r="D155" s="11" t="s">
        <v>82</v>
      </c>
      <c r="E155" s="65">
        <f>'№4'!F109</f>
        <v>120</v>
      </c>
      <c r="F155" s="65">
        <f>'№4'!G109</f>
        <v>0</v>
      </c>
      <c r="G155" s="65">
        <f>'№4'!H109</f>
        <v>0</v>
      </c>
    </row>
    <row r="156" spans="1:7" ht="50.4">
      <c r="A156" s="33" t="s">
        <v>52</v>
      </c>
      <c r="B156" s="10" t="s">
        <v>297</v>
      </c>
      <c r="C156" s="10"/>
      <c r="D156" s="73" t="s">
        <v>296</v>
      </c>
      <c r="E156" s="65">
        <f>E157</f>
        <v>30</v>
      </c>
      <c r="F156" s="65">
        <f>F157</f>
        <v>20</v>
      </c>
      <c r="G156" s="65">
        <f>G157</f>
        <v>17.5</v>
      </c>
    </row>
    <row r="157" spans="1:7" ht="33.6">
      <c r="A157" s="33" t="s">
        <v>52</v>
      </c>
      <c r="B157" s="10" t="s">
        <v>297</v>
      </c>
      <c r="C157" s="101" t="s">
        <v>81</v>
      </c>
      <c r="D157" s="11" t="s">
        <v>82</v>
      </c>
      <c r="E157" s="65">
        <f>'№4'!F111</f>
        <v>30</v>
      </c>
      <c r="F157" s="65">
        <f>'№4'!G111</f>
        <v>20</v>
      </c>
      <c r="G157" s="65">
        <f>'№4'!H111</f>
        <v>17.5</v>
      </c>
    </row>
    <row r="158" spans="1:7" ht="100.8">
      <c r="A158" s="33" t="s">
        <v>52</v>
      </c>
      <c r="B158" s="10" t="s">
        <v>307</v>
      </c>
      <c r="C158" s="10"/>
      <c r="D158" s="73" t="s">
        <v>306</v>
      </c>
      <c r="E158" s="65">
        <f>E159</f>
        <v>40</v>
      </c>
      <c r="F158" s="65">
        <f>F159</f>
        <v>53.7</v>
      </c>
      <c r="G158" s="65">
        <f>G159</f>
        <v>46.5</v>
      </c>
    </row>
    <row r="159" spans="1:7" ht="33.6">
      <c r="A159" s="33" t="s">
        <v>52</v>
      </c>
      <c r="B159" s="10" t="s">
        <v>307</v>
      </c>
      <c r="C159" s="17">
        <v>600</v>
      </c>
      <c r="D159" s="11" t="s">
        <v>131</v>
      </c>
      <c r="E159" s="65">
        <f>'№4'!F334</f>
        <v>40</v>
      </c>
      <c r="F159" s="65">
        <f>'№4'!G334</f>
        <v>53.7</v>
      </c>
      <c r="G159" s="65">
        <f>'№4'!H334</f>
        <v>46.5</v>
      </c>
    </row>
    <row r="160" spans="1:7" ht="33.6">
      <c r="A160" s="33" t="s">
        <v>52</v>
      </c>
      <c r="B160" s="10" t="s">
        <v>298</v>
      </c>
      <c r="C160" s="10"/>
      <c r="D160" s="73" t="s">
        <v>299</v>
      </c>
      <c r="E160" s="65">
        <f>E161+E163+E165</f>
        <v>107.60000000000001</v>
      </c>
      <c r="F160" s="65">
        <f>F161+F163+F165</f>
        <v>124.4</v>
      </c>
      <c r="G160" s="65">
        <f>G161+G163+G165</f>
        <v>107.7</v>
      </c>
    </row>
    <row r="161" spans="1:7" ht="33.6">
      <c r="A161" s="33" t="s">
        <v>52</v>
      </c>
      <c r="B161" s="10" t="s">
        <v>300</v>
      </c>
      <c r="C161" s="10"/>
      <c r="D161" s="73" t="s">
        <v>301</v>
      </c>
      <c r="E161" s="65">
        <f>E162</f>
        <v>5</v>
      </c>
      <c r="F161" s="65">
        <f>F162</f>
        <v>3.7</v>
      </c>
      <c r="G161" s="65">
        <f>G162</f>
        <v>3.2</v>
      </c>
    </row>
    <row r="162" spans="1:7" ht="33.6">
      <c r="A162" s="33" t="s">
        <v>52</v>
      </c>
      <c r="B162" s="10" t="s">
        <v>300</v>
      </c>
      <c r="C162" s="101" t="s">
        <v>81</v>
      </c>
      <c r="D162" s="11" t="s">
        <v>82</v>
      </c>
      <c r="E162" s="65">
        <f>'№4'!F114</f>
        <v>5</v>
      </c>
      <c r="F162" s="65">
        <f>'№4'!G114</f>
        <v>3.7</v>
      </c>
      <c r="G162" s="65">
        <f>'№4'!H114</f>
        <v>3.2</v>
      </c>
    </row>
    <row r="163" spans="1:7" ht="33.6">
      <c r="A163" s="33" t="s">
        <v>52</v>
      </c>
      <c r="B163" s="10" t="s">
        <v>304</v>
      </c>
      <c r="C163" s="10"/>
      <c r="D163" s="73" t="s">
        <v>302</v>
      </c>
      <c r="E163" s="65">
        <f>E164</f>
        <v>102.60000000000001</v>
      </c>
      <c r="F163" s="65">
        <f>F164</f>
        <v>67.1</v>
      </c>
      <c r="G163" s="65">
        <f>G164</f>
        <v>58</v>
      </c>
    </row>
    <row r="164" spans="1:7" ht="12.75">
      <c r="A164" s="33" t="s">
        <v>52</v>
      </c>
      <c r="B164" s="10" t="s">
        <v>304</v>
      </c>
      <c r="C164" s="104" t="s">
        <v>83</v>
      </c>
      <c r="D164" s="113" t="s">
        <v>84</v>
      </c>
      <c r="E164" s="65">
        <f>'№4'!F116</f>
        <v>102.60000000000001</v>
      </c>
      <c r="F164" s="65">
        <f>'№4'!G116</f>
        <v>67.1</v>
      </c>
      <c r="G164" s="65">
        <f>'№4'!H116</f>
        <v>58</v>
      </c>
    </row>
    <row r="165" spans="1:7" ht="33.6">
      <c r="A165" s="33" t="s">
        <v>52</v>
      </c>
      <c r="B165" s="10" t="s">
        <v>305</v>
      </c>
      <c r="C165" s="10"/>
      <c r="D165" s="73" t="s">
        <v>303</v>
      </c>
      <c r="E165" s="65">
        <f>E166</f>
        <v>0</v>
      </c>
      <c r="F165" s="65">
        <f>F166</f>
        <v>53.6</v>
      </c>
      <c r="G165" s="65">
        <f>G166</f>
        <v>46.5</v>
      </c>
    </row>
    <row r="166" spans="1:7" ht="33.6">
      <c r="A166" s="33" t="s">
        <v>52</v>
      </c>
      <c r="B166" s="10" t="s">
        <v>305</v>
      </c>
      <c r="C166" s="101" t="s">
        <v>81</v>
      </c>
      <c r="D166" s="11" t="s">
        <v>82</v>
      </c>
      <c r="E166" s="65">
        <f>'№4'!F118</f>
        <v>0</v>
      </c>
      <c r="F166" s="65">
        <f>'№4'!G118</f>
        <v>53.6</v>
      </c>
      <c r="G166" s="65">
        <f>'№4'!H118</f>
        <v>46.5</v>
      </c>
    </row>
    <row r="167" spans="1:7" ht="50.4">
      <c r="A167" s="33" t="s">
        <v>52</v>
      </c>
      <c r="B167" s="10" t="s">
        <v>205</v>
      </c>
      <c r="C167" s="101"/>
      <c r="D167" s="11" t="s">
        <v>206</v>
      </c>
      <c r="E167" s="65">
        <f>E168</f>
        <v>500</v>
      </c>
      <c r="F167" s="65">
        <f aca="true" t="shared" si="16" ref="F167:G169">F168</f>
        <v>335</v>
      </c>
      <c r="G167" s="65">
        <f t="shared" si="16"/>
        <v>291.5</v>
      </c>
    </row>
    <row r="168" spans="1:7" ht="41.25" customHeight="1">
      <c r="A168" s="33" t="s">
        <v>52</v>
      </c>
      <c r="B168" s="10" t="s">
        <v>207</v>
      </c>
      <c r="C168" s="101"/>
      <c r="D168" s="11" t="s">
        <v>208</v>
      </c>
      <c r="E168" s="65">
        <f>E169</f>
        <v>500</v>
      </c>
      <c r="F168" s="65">
        <f t="shared" si="16"/>
        <v>335</v>
      </c>
      <c r="G168" s="65">
        <f t="shared" si="16"/>
        <v>291.5</v>
      </c>
    </row>
    <row r="169" spans="1:7" ht="33.6">
      <c r="A169" s="33" t="s">
        <v>52</v>
      </c>
      <c r="B169" s="10" t="s">
        <v>218</v>
      </c>
      <c r="C169" s="101"/>
      <c r="D169" s="11" t="s">
        <v>217</v>
      </c>
      <c r="E169" s="65">
        <f>E170</f>
        <v>500</v>
      </c>
      <c r="F169" s="65">
        <f t="shared" si="16"/>
        <v>335</v>
      </c>
      <c r="G169" s="65">
        <f t="shared" si="16"/>
        <v>291.5</v>
      </c>
    </row>
    <row r="170" spans="1:7" ht="33.6">
      <c r="A170" s="33" t="s">
        <v>52</v>
      </c>
      <c r="B170" s="69" t="s">
        <v>218</v>
      </c>
      <c r="C170" s="102" t="s">
        <v>81</v>
      </c>
      <c r="D170" s="75" t="s">
        <v>82</v>
      </c>
      <c r="E170" s="65">
        <f>'№4'!F299</f>
        <v>500</v>
      </c>
      <c r="F170" s="65">
        <f>'№4'!G299</f>
        <v>335</v>
      </c>
      <c r="G170" s="65">
        <f>'№4'!H299</f>
        <v>291.5</v>
      </c>
    </row>
    <row r="171" spans="1:7" s="49" customFormat="1" ht="12.75">
      <c r="A171" s="34" t="s">
        <v>62</v>
      </c>
      <c r="B171" s="34"/>
      <c r="C171" s="34"/>
      <c r="D171" s="35" t="s">
        <v>28</v>
      </c>
      <c r="E171" s="66">
        <f>E172+E185+E199</f>
        <v>39727.6</v>
      </c>
      <c r="F171" s="66">
        <f>F172+F185+F199</f>
        <v>20671.9</v>
      </c>
      <c r="G171" s="66">
        <f>G172+G185+G199</f>
        <v>9883.199999999999</v>
      </c>
    </row>
    <row r="172" spans="1:7" ht="12.75">
      <c r="A172" s="33" t="s">
        <v>448</v>
      </c>
      <c r="B172" s="10"/>
      <c r="C172" s="10"/>
      <c r="D172" s="73" t="s">
        <v>449</v>
      </c>
      <c r="E172" s="65">
        <f>E173+E181</f>
        <v>19026.699999999997</v>
      </c>
      <c r="F172" s="65">
        <f>F173+F181</f>
        <v>5210</v>
      </c>
      <c r="G172" s="65">
        <f>G173+G181</f>
        <v>465.5</v>
      </c>
    </row>
    <row r="173" spans="1:7" ht="52.5" customHeight="1">
      <c r="A173" s="33" t="s">
        <v>448</v>
      </c>
      <c r="B173" s="10" t="s">
        <v>221</v>
      </c>
      <c r="C173" s="10"/>
      <c r="D173" s="73" t="s">
        <v>219</v>
      </c>
      <c r="E173" s="65">
        <f>E174</f>
        <v>18848.1</v>
      </c>
      <c r="F173" s="65">
        <f>F174</f>
        <v>4744.5</v>
      </c>
      <c r="G173" s="65">
        <f>G174</f>
        <v>0</v>
      </c>
    </row>
    <row r="174" spans="1:7" ht="50.4">
      <c r="A174" s="33" t="s">
        <v>448</v>
      </c>
      <c r="B174" s="10" t="s">
        <v>315</v>
      </c>
      <c r="C174" s="10"/>
      <c r="D174" s="73" t="s">
        <v>313</v>
      </c>
      <c r="E174" s="65">
        <f>E179+E175+E177</f>
        <v>18848.1</v>
      </c>
      <c r="F174" s="65">
        <f>F179+F175+F177</f>
        <v>4744.5</v>
      </c>
      <c r="G174" s="65">
        <f>G179+G175+G177</f>
        <v>0</v>
      </c>
    </row>
    <row r="175" spans="1:7" ht="84">
      <c r="A175" s="33" t="s">
        <v>448</v>
      </c>
      <c r="B175" s="10" t="s">
        <v>398</v>
      </c>
      <c r="C175" s="10"/>
      <c r="D175" s="73" t="s">
        <v>400</v>
      </c>
      <c r="E175" s="65">
        <f>E176</f>
        <v>5673.8</v>
      </c>
      <c r="F175" s="65">
        <f>F176</f>
        <v>0</v>
      </c>
      <c r="G175" s="65">
        <f>G176</f>
        <v>0</v>
      </c>
    </row>
    <row r="176" spans="1:7" ht="33.6">
      <c r="A176" s="33" t="s">
        <v>448</v>
      </c>
      <c r="B176" s="10" t="s">
        <v>398</v>
      </c>
      <c r="C176" s="33" t="s">
        <v>85</v>
      </c>
      <c r="D176" s="11" t="s">
        <v>246</v>
      </c>
      <c r="E176" s="65">
        <f>'№4'!F124</f>
        <v>5673.8</v>
      </c>
      <c r="F176" s="65">
        <f>'№4'!G124</f>
        <v>0</v>
      </c>
      <c r="G176" s="65">
        <f>'№4'!H124</f>
        <v>0</v>
      </c>
    </row>
    <row r="177" spans="1:7" ht="67.2">
      <c r="A177" s="33" t="s">
        <v>448</v>
      </c>
      <c r="B177" s="10" t="s">
        <v>399</v>
      </c>
      <c r="C177" s="10"/>
      <c r="D177" s="73" t="s">
        <v>401</v>
      </c>
      <c r="E177" s="65">
        <f>E178</f>
        <v>6640.599999999999</v>
      </c>
      <c r="F177" s="65">
        <f>F178</f>
        <v>0</v>
      </c>
      <c r="G177" s="65">
        <f>G178</f>
        <v>0</v>
      </c>
    </row>
    <row r="178" spans="1:7" ht="33.6">
      <c r="A178" s="33" t="s">
        <v>448</v>
      </c>
      <c r="B178" s="10" t="s">
        <v>399</v>
      </c>
      <c r="C178" s="33" t="s">
        <v>85</v>
      </c>
      <c r="D178" s="11" t="s">
        <v>246</v>
      </c>
      <c r="E178" s="65">
        <f>'№4'!F126</f>
        <v>6640.599999999999</v>
      </c>
      <c r="F178" s="65">
        <f>'№4'!G126</f>
        <v>0</v>
      </c>
      <c r="G178" s="65">
        <f>'№4'!H126</f>
        <v>0</v>
      </c>
    </row>
    <row r="179" spans="1:7" ht="50.4">
      <c r="A179" s="33" t="s">
        <v>448</v>
      </c>
      <c r="B179" s="10" t="s">
        <v>378</v>
      </c>
      <c r="C179" s="10"/>
      <c r="D179" s="73" t="s">
        <v>314</v>
      </c>
      <c r="E179" s="65">
        <f>E180</f>
        <v>6533.7</v>
      </c>
      <c r="F179" s="65">
        <f>F180</f>
        <v>4744.5</v>
      </c>
      <c r="G179" s="65">
        <f>G180</f>
        <v>0</v>
      </c>
    </row>
    <row r="180" spans="1:7" ht="33.6">
      <c r="A180" s="33" t="s">
        <v>448</v>
      </c>
      <c r="B180" s="10" t="s">
        <v>378</v>
      </c>
      <c r="C180" s="33" t="s">
        <v>85</v>
      </c>
      <c r="D180" s="11" t="s">
        <v>246</v>
      </c>
      <c r="E180" s="65">
        <f>'№4'!F128</f>
        <v>6533.7</v>
      </c>
      <c r="F180" s="65">
        <f>'№4'!G128</f>
        <v>4744.5</v>
      </c>
      <c r="G180" s="65">
        <f>'№4'!H128</f>
        <v>0</v>
      </c>
    </row>
    <row r="181" spans="1:7" ht="50.4">
      <c r="A181" s="33" t="s">
        <v>448</v>
      </c>
      <c r="B181" s="33" t="s">
        <v>205</v>
      </c>
      <c r="C181" s="33"/>
      <c r="D181" s="31" t="s">
        <v>206</v>
      </c>
      <c r="E181" s="65">
        <f>E182</f>
        <v>178.60000000000002</v>
      </c>
      <c r="F181" s="65">
        <f aca="true" t="shared" si="17" ref="F181:G183">F182</f>
        <v>465.5</v>
      </c>
      <c r="G181" s="65">
        <f t="shared" si="17"/>
        <v>465.5</v>
      </c>
    </row>
    <row r="182" spans="1:7" ht="50.4">
      <c r="A182" s="33" t="s">
        <v>448</v>
      </c>
      <c r="B182" s="33" t="s">
        <v>207</v>
      </c>
      <c r="C182" s="33"/>
      <c r="D182" s="31" t="s">
        <v>208</v>
      </c>
      <c r="E182" s="65">
        <f>E183</f>
        <v>178.60000000000002</v>
      </c>
      <c r="F182" s="65">
        <f t="shared" si="17"/>
        <v>465.5</v>
      </c>
      <c r="G182" s="65">
        <f t="shared" si="17"/>
        <v>465.5</v>
      </c>
    </row>
    <row r="183" spans="1:7" ht="33.6">
      <c r="A183" s="33" t="s">
        <v>448</v>
      </c>
      <c r="B183" s="33" t="s">
        <v>209</v>
      </c>
      <c r="C183" s="33"/>
      <c r="D183" s="31" t="s">
        <v>210</v>
      </c>
      <c r="E183" s="65">
        <f>E184</f>
        <v>178.60000000000002</v>
      </c>
      <c r="F183" s="65">
        <f t="shared" si="17"/>
        <v>465.5</v>
      </c>
      <c r="G183" s="65">
        <f t="shared" si="17"/>
        <v>465.5</v>
      </c>
    </row>
    <row r="184" spans="1:7" ht="33.6">
      <c r="A184" s="33" t="s">
        <v>448</v>
      </c>
      <c r="B184" s="33" t="s">
        <v>209</v>
      </c>
      <c r="C184" s="101" t="s">
        <v>81</v>
      </c>
      <c r="D184" s="11" t="s">
        <v>82</v>
      </c>
      <c r="E184" s="65">
        <f>'№4'!F306</f>
        <v>178.60000000000002</v>
      </c>
      <c r="F184" s="65">
        <f>'№4'!G306</f>
        <v>465.5</v>
      </c>
      <c r="G184" s="65">
        <f>'№4'!H306</f>
        <v>465.5</v>
      </c>
    </row>
    <row r="185" spans="1:7" ht="12.75">
      <c r="A185" s="33" t="s">
        <v>53</v>
      </c>
      <c r="B185" s="10"/>
      <c r="C185" s="10"/>
      <c r="D185" s="12" t="s">
        <v>29</v>
      </c>
      <c r="E185" s="65">
        <f>E186</f>
        <v>5991.2</v>
      </c>
      <c r="F185" s="65">
        <f>F186</f>
        <v>4638.4</v>
      </c>
      <c r="G185" s="65">
        <f>G186</f>
        <v>0</v>
      </c>
    </row>
    <row r="186" spans="1:7" ht="50.4">
      <c r="A186" s="33" t="s">
        <v>53</v>
      </c>
      <c r="B186" s="10" t="s">
        <v>316</v>
      </c>
      <c r="C186" s="10"/>
      <c r="D186" s="73" t="s">
        <v>312</v>
      </c>
      <c r="E186" s="65">
        <f>E187+E194</f>
        <v>5991.2</v>
      </c>
      <c r="F186" s="65">
        <f>F187+F194</f>
        <v>4638.4</v>
      </c>
      <c r="G186" s="65">
        <f>G187+G194</f>
        <v>0</v>
      </c>
    </row>
    <row r="187" spans="1:7" ht="50.4">
      <c r="A187" s="33" t="s">
        <v>53</v>
      </c>
      <c r="B187" s="20" t="s">
        <v>317</v>
      </c>
      <c r="C187" s="20"/>
      <c r="D187" s="39" t="s">
        <v>318</v>
      </c>
      <c r="E187" s="65">
        <f>E190+E192+E188</f>
        <v>2710.8999999999996</v>
      </c>
      <c r="F187" s="65">
        <f>F190+F192+F188</f>
        <v>4638.4</v>
      </c>
      <c r="G187" s="65">
        <f>G190+G192+G188</f>
        <v>0</v>
      </c>
    </row>
    <row r="188" spans="1:7" ht="33.6">
      <c r="A188" s="33" t="s">
        <v>53</v>
      </c>
      <c r="B188" s="20" t="s">
        <v>524</v>
      </c>
      <c r="C188" s="20"/>
      <c r="D188" s="39" t="s">
        <v>525</v>
      </c>
      <c r="E188" s="65">
        <f>E189</f>
        <v>2000</v>
      </c>
      <c r="F188" s="65">
        <f>F189</f>
        <v>0</v>
      </c>
      <c r="G188" s="65">
        <f>G189</f>
        <v>0</v>
      </c>
    </row>
    <row r="189" spans="1:7" ht="33.6">
      <c r="A189" s="33" t="s">
        <v>53</v>
      </c>
      <c r="B189" s="20" t="s">
        <v>524</v>
      </c>
      <c r="C189" s="104" t="s">
        <v>81</v>
      </c>
      <c r="D189" s="11" t="s">
        <v>82</v>
      </c>
      <c r="E189" s="65">
        <f>'№4'!F133</f>
        <v>2000</v>
      </c>
      <c r="F189" s="65">
        <f>'№4'!G133</f>
        <v>0</v>
      </c>
      <c r="G189" s="65">
        <f>'№4'!H133</f>
        <v>0</v>
      </c>
    </row>
    <row r="190" spans="1:7" ht="33.6">
      <c r="A190" s="33" t="s">
        <v>53</v>
      </c>
      <c r="B190" s="20" t="s">
        <v>109</v>
      </c>
      <c r="C190" s="20"/>
      <c r="D190" s="39" t="s">
        <v>319</v>
      </c>
      <c r="E190" s="65">
        <f>E191</f>
        <v>115.19999999999982</v>
      </c>
      <c r="F190" s="65">
        <f>F191</f>
        <v>4638.4</v>
      </c>
      <c r="G190" s="65">
        <f>G191</f>
        <v>0</v>
      </c>
    </row>
    <row r="191" spans="1:7" ht="33.6">
      <c r="A191" s="33" t="s">
        <v>53</v>
      </c>
      <c r="B191" s="20" t="s">
        <v>109</v>
      </c>
      <c r="C191" s="33" t="s">
        <v>85</v>
      </c>
      <c r="D191" s="11" t="s">
        <v>246</v>
      </c>
      <c r="E191" s="65">
        <f>'№4'!F135</f>
        <v>115.19999999999982</v>
      </c>
      <c r="F191" s="65">
        <f>'№4'!G135</f>
        <v>4638.4</v>
      </c>
      <c r="G191" s="65">
        <f>'№4'!H135</f>
        <v>0</v>
      </c>
    </row>
    <row r="192" spans="1:7" ht="67.2">
      <c r="A192" s="33" t="s">
        <v>53</v>
      </c>
      <c r="B192" s="10" t="s">
        <v>496</v>
      </c>
      <c r="C192" s="33"/>
      <c r="D192" s="11" t="s">
        <v>497</v>
      </c>
      <c r="E192" s="65">
        <f>E193</f>
        <v>595.7</v>
      </c>
      <c r="F192" s="65">
        <f>F193</f>
        <v>0</v>
      </c>
      <c r="G192" s="65">
        <f>G193</f>
        <v>0</v>
      </c>
    </row>
    <row r="193" spans="1:7" ht="33.6">
      <c r="A193" s="33" t="s">
        <v>53</v>
      </c>
      <c r="B193" s="10" t="s">
        <v>496</v>
      </c>
      <c r="C193" s="33" t="s">
        <v>85</v>
      </c>
      <c r="D193" s="11" t="s">
        <v>246</v>
      </c>
      <c r="E193" s="65">
        <f>'№4'!F137</f>
        <v>595.7</v>
      </c>
      <c r="F193" s="65">
        <f>'№4'!G137</f>
        <v>0</v>
      </c>
      <c r="G193" s="65">
        <f>'№4'!H137</f>
        <v>0</v>
      </c>
    </row>
    <row r="194" spans="1:7" ht="33.6">
      <c r="A194" s="33" t="s">
        <v>53</v>
      </c>
      <c r="B194" s="20" t="s">
        <v>320</v>
      </c>
      <c r="C194" s="20"/>
      <c r="D194" s="39" t="s">
        <v>321</v>
      </c>
      <c r="E194" s="65">
        <f>E195+E197</f>
        <v>3280.3</v>
      </c>
      <c r="F194" s="65">
        <f>F195+F197</f>
        <v>0</v>
      </c>
      <c r="G194" s="65">
        <f>G195+G197</f>
        <v>0</v>
      </c>
    </row>
    <row r="195" spans="1:7" ht="33.6">
      <c r="A195" s="33" t="s">
        <v>53</v>
      </c>
      <c r="B195" s="20" t="s">
        <v>110</v>
      </c>
      <c r="C195" s="20"/>
      <c r="D195" s="39" t="s">
        <v>322</v>
      </c>
      <c r="E195" s="65">
        <f>E196</f>
        <v>1398</v>
      </c>
      <c r="F195" s="65">
        <f>F196</f>
        <v>0</v>
      </c>
      <c r="G195" s="65">
        <f>G196</f>
        <v>0</v>
      </c>
    </row>
    <row r="196" spans="1:7" ht="33.6">
      <c r="A196" s="36" t="s">
        <v>53</v>
      </c>
      <c r="B196" s="122" t="s">
        <v>110</v>
      </c>
      <c r="C196" s="102">
        <v>400</v>
      </c>
      <c r="D196" s="75" t="s">
        <v>246</v>
      </c>
      <c r="E196" s="65">
        <f>'№4'!F140</f>
        <v>1398</v>
      </c>
      <c r="F196" s="65">
        <f>'№4'!G140</f>
        <v>0</v>
      </c>
      <c r="G196" s="65">
        <f>'№4'!H140</f>
        <v>0</v>
      </c>
    </row>
    <row r="197" spans="1:7" ht="50.4">
      <c r="A197" s="33" t="s">
        <v>53</v>
      </c>
      <c r="B197" s="10" t="s">
        <v>510</v>
      </c>
      <c r="C197" s="104"/>
      <c r="D197" s="73" t="s">
        <v>512</v>
      </c>
      <c r="E197" s="79">
        <f>E198</f>
        <v>1882.3</v>
      </c>
      <c r="F197" s="79">
        <f>F198</f>
        <v>0</v>
      </c>
      <c r="G197" s="79">
        <f>G198</f>
        <v>0</v>
      </c>
    </row>
    <row r="198" spans="1:7" ht="33.6">
      <c r="A198" s="33" t="s">
        <v>53</v>
      </c>
      <c r="B198" s="10" t="s">
        <v>510</v>
      </c>
      <c r="C198" s="104">
        <v>400</v>
      </c>
      <c r="D198" s="11" t="s">
        <v>246</v>
      </c>
      <c r="E198" s="79">
        <f>'№4'!F142</f>
        <v>1882.3</v>
      </c>
      <c r="F198" s="79">
        <f>'№4'!G142</f>
        <v>0</v>
      </c>
      <c r="G198" s="79">
        <f>'№4'!H142</f>
        <v>0</v>
      </c>
    </row>
    <row r="199" spans="1:7" ht="12.75">
      <c r="A199" s="33" t="s">
        <v>54</v>
      </c>
      <c r="B199" s="10"/>
      <c r="C199" s="17"/>
      <c r="D199" s="11" t="s">
        <v>30</v>
      </c>
      <c r="E199" s="65">
        <f>E200+E216</f>
        <v>14709.699999999999</v>
      </c>
      <c r="F199" s="65">
        <f>F200+F216</f>
        <v>10823.5</v>
      </c>
      <c r="G199" s="65">
        <f>G200+G216</f>
        <v>9417.699999999999</v>
      </c>
    </row>
    <row r="200" spans="1:7" ht="50.4">
      <c r="A200" s="33" t="s">
        <v>54</v>
      </c>
      <c r="B200" s="10" t="s">
        <v>316</v>
      </c>
      <c r="C200" s="10"/>
      <c r="D200" s="73" t="s">
        <v>312</v>
      </c>
      <c r="E200" s="65">
        <f>E201</f>
        <v>13839.699999999999</v>
      </c>
      <c r="F200" s="65">
        <f>F201</f>
        <v>10823.5</v>
      </c>
      <c r="G200" s="65">
        <f>G201</f>
        <v>9417.699999999999</v>
      </c>
    </row>
    <row r="201" spans="1:7" ht="33.6">
      <c r="A201" s="33" t="s">
        <v>54</v>
      </c>
      <c r="B201" s="10" t="s">
        <v>323</v>
      </c>
      <c r="C201" s="10"/>
      <c r="D201" s="73" t="s">
        <v>324</v>
      </c>
      <c r="E201" s="65">
        <f>E202+E204+E206+E208+E210+E212+E214</f>
        <v>13839.699999999999</v>
      </c>
      <c r="F201" s="65">
        <f>F202+F204+F206+F208+F210+F212+F214</f>
        <v>10823.5</v>
      </c>
      <c r="G201" s="65">
        <f>G202+G204+G206+G208+G210+G212+G214</f>
        <v>9417.699999999999</v>
      </c>
    </row>
    <row r="202" spans="1:7" ht="12.75">
      <c r="A202" s="33" t="s">
        <v>54</v>
      </c>
      <c r="B202" s="10" t="s">
        <v>325</v>
      </c>
      <c r="C202" s="10"/>
      <c r="D202" s="73" t="s">
        <v>326</v>
      </c>
      <c r="E202" s="65">
        <f>E203</f>
        <v>9939.199999999999</v>
      </c>
      <c r="F202" s="65">
        <f>F203</f>
        <v>7624</v>
      </c>
      <c r="G202" s="65">
        <f>G203</f>
        <v>6633.5</v>
      </c>
    </row>
    <row r="203" spans="1:7" ht="33.6">
      <c r="A203" s="33" t="s">
        <v>54</v>
      </c>
      <c r="B203" s="10" t="s">
        <v>325</v>
      </c>
      <c r="C203" s="10" t="s">
        <v>81</v>
      </c>
      <c r="D203" s="73" t="s">
        <v>82</v>
      </c>
      <c r="E203" s="65">
        <f>'№4'!F147</f>
        <v>9939.199999999999</v>
      </c>
      <c r="F203" s="65">
        <f>'№4'!G147</f>
        <v>7624</v>
      </c>
      <c r="G203" s="65">
        <f>'№4'!H147</f>
        <v>6633.5</v>
      </c>
    </row>
    <row r="204" spans="1:7" ht="33.6" customHeight="1">
      <c r="A204" s="33" t="s">
        <v>54</v>
      </c>
      <c r="B204" s="10" t="s">
        <v>327</v>
      </c>
      <c r="C204" s="10"/>
      <c r="D204" s="73" t="s">
        <v>328</v>
      </c>
      <c r="E204" s="65">
        <f>E205</f>
        <v>0</v>
      </c>
      <c r="F204" s="65">
        <f>F205</f>
        <v>831.3</v>
      </c>
      <c r="G204" s="65">
        <f>G205</f>
        <v>723.4</v>
      </c>
    </row>
    <row r="205" spans="1:7" ht="33.6">
      <c r="A205" s="33" t="s">
        <v>54</v>
      </c>
      <c r="B205" s="10" t="s">
        <v>327</v>
      </c>
      <c r="C205" s="10" t="s">
        <v>81</v>
      </c>
      <c r="D205" s="73" t="s">
        <v>82</v>
      </c>
      <c r="E205" s="65">
        <f>'№4'!F149</f>
        <v>0</v>
      </c>
      <c r="F205" s="65">
        <f>'№4'!G149</f>
        <v>831.3</v>
      </c>
      <c r="G205" s="65">
        <f>'№4'!H149</f>
        <v>723.4</v>
      </c>
    </row>
    <row r="206" spans="1:7" ht="12.75">
      <c r="A206" s="33" t="s">
        <v>54</v>
      </c>
      <c r="B206" s="10" t="s">
        <v>329</v>
      </c>
      <c r="C206" s="10"/>
      <c r="D206" s="73" t="s">
        <v>330</v>
      </c>
      <c r="E206" s="65">
        <f>E207</f>
        <v>3194.4</v>
      </c>
      <c r="F206" s="65">
        <f>F207</f>
        <v>1637.6</v>
      </c>
      <c r="G206" s="65">
        <f>G207</f>
        <v>1425.1</v>
      </c>
    </row>
    <row r="207" spans="1:7" ht="33.6">
      <c r="A207" s="33" t="s">
        <v>54</v>
      </c>
      <c r="B207" s="10" t="s">
        <v>329</v>
      </c>
      <c r="C207" s="10" t="s">
        <v>81</v>
      </c>
      <c r="D207" s="73" t="s">
        <v>82</v>
      </c>
      <c r="E207" s="65">
        <f>'№4'!F151</f>
        <v>3194.4</v>
      </c>
      <c r="F207" s="65">
        <f>'№4'!G151</f>
        <v>1637.6</v>
      </c>
      <c r="G207" s="65">
        <f>'№4'!H151</f>
        <v>1425.1</v>
      </c>
    </row>
    <row r="208" spans="1:7" ht="12.75">
      <c r="A208" s="33" t="s">
        <v>54</v>
      </c>
      <c r="B208" s="10" t="s">
        <v>331</v>
      </c>
      <c r="C208" s="10"/>
      <c r="D208" s="73" t="s">
        <v>332</v>
      </c>
      <c r="E208" s="65">
        <f>E209</f>
        <v>250.2</v>
      </c>
      <c r="F208" s="65">
        <f>F209</f>
        <v>167.6</v>
      </c>
      <c r="G208" s="65">
        <f>G209</f>
        <v>145.9</v>
      </c>
    </row>
    <row r="209" spans="1:7" ht="33.6">
      <c r="A209" s="33" t="s">
        <v>54</v>
      </c>
      <c r="B209" s="10" t="s">
        <v>331</v>
      </c>
      <c r="C209" s="10" t="s">
        <v>81</v>
      </c>
      <c r="D209" s="73" t="s">
        <v>82</v>
      </c>
      <c r="E209" s="65">
        <f>'№4'!F153</f>
        <v>250.2</v>
      </c>
      <c r="F209" s="65">
        <f>'№4'!G153</f>
        <v>167.6</v>
      </c>
      <c r="G209" s="65">
        <f>'№4'!H153</f>
        <v>145.9</v>
      </c>
    </row>
    <row r="210" spans="1:7" ht="32.4" customHeight="1">
      <c r="A210" s="33" t="s">
        <v>54</v>
      </c>
      <c r="B210" s="10" t="s">
        <v>333</v>
      </c>
      <c r="C210" s="10"/>
      <c r="D210" s="73" t="s">
        <v>334</v>
      </c>
      <c r="E210" s="65">
        <f>E211</f>
        <v>0</v>
      </c>
      <c r="F210" s="65">
        <f>F211</f>
        <v>257</v>
      </c>
      <c r="G210" s="65">
        <f>G211</f>
        <v>224</v>
      </c>
    </row>
    <row r="211" spans="1:7" ht="33.6">
      <c r="A211" s="33" t="s">
        <v>54</v>
      </c>
      <c r="B211" s="10" t="s">
        <v>333</v>
      </c>
      <c r="C211" s="10" t="s">
        <v>81</v>
      </c>
      <c r="D211" s="73" t="s">
        <v>82</v>
      </c>
      <c r="E211" s="65">
        <f>'№4'!F155</f>
        <v>0</v>
      </c>
      <c r="F211" s="65">
        <f>'№4'!G155</f>
        <v>257</v>
      </c>
      <c r="G211" s="65">
        <f>'№4'!H155</f>
        <v>224</v>
      </c>
    </row>
    <row r="212" spans="1:7" ht="33.6">
      <c r="A212" s="33" t="s">
        <v>54</v>
      </c>
      <c r="B212" s="10" t="s">
        <v>335</v>
      </c>
      <c r="C212" s="10"/>
      <c r="D212" s="73" t="s">
        <v>336</v>
      </c>
      <c r="E212" s="65">
        <f>E213</f>
        <v>220.89999999999998</v>
      </c>
      <c r="F212" s="65">
        <f>F213</f>
        <v>306</v>
      </c>
      <c r="G212" s="65">
        <f>G213</f>
        <v>265.8</v>
      </c>
    </row>
    <row r="213" spans="1:7" ht="33.6">
      <c r="A213" s="33" t="s">
        <v>54</v>
      </c>
      <c r="B213" s="10" t="s">
        <v>335</v>
      </c>
      <c r="C213" s="10" t="s">
        <v>81</v>
      </c>
      <c r="D213" s="73" t="s">
        <v>82</v>
      </c>
      <c r="E213" s="65">
        <f>'№4'!F156</f>
        <v>220.89999999999998</v>
      </c>
      <c r="F213" s="65">
        <f>'№4'!G156</f>
        <v>306</v>
      </c>
      <c r="G213" s="65">
        <f>'№4'!H156</f>
        <v>265.8</v>
      </c>
    </row>
    <row r="214" spans="1:7" ht="33.6">
      <c r="A214" s="33" t="s">
        <v>54</v>
      </c>
      <c r="B214" s="10" t="s">
        <v>404</v>
      </c>
      <c r="C214" s="10"/>
      <c r="D214" s="73" t="s">
        <v>405</v>
      </c>
      <c r="E214" s="65">
        <f>E215</f>
        <v>235</v>
      </c>
      <c r="F214" s="65">
        <f>F215</f>
        <v>0</v>
      </c>
      <c r="G214" s="65">
        <f>G215</f>
        <v>0</v>
      </c>
    </row>
    <row r="215" spans="1:7" ht="33.6">
      <c r="A215" s="33" t="s">
        <v>54</v>
      </c>
      <c r="B215" s="10" t="s">
        <v>404</v>
      </c>
      <c r="C215" s="10" t="s">
        <v>81</v>
      </c>
      <c r="D215" s="73" t="s">
        <v>82</v>
      </c>
      <c r="E215" s="65">
        <f>'№4'!F159</f>
        <v>235</v>
      </c>
      <c r="F215" s="65">
        <f>'№4'!G159</f>
        <v>0</v>
      </c>
      <c r="G215" s="65">
        <f>'№4'!H159</f>
        <v>0</v>
      </c>
    </row>
    <row r="216" spans="1:7" ht="12.75">
      <c r="A216" s="33" t="s">
        <v>54</v>
      </c>
      <c r="B216" s="5">
        <v>9900000</v>
      </c>
      <c r="C216" s="135"/>
      <c r="D216" s="107" t="s">
        <v>433</v>
      </c>
      <c r="E216" s="65">
        <f aca="true" t="shared" si="18" ref="E216:G217">E217</f>
        <v>870</v>
      </c>
      <c r="F216" s="65">
        <f t="shared" si="18"/>
        <v>0</v>
      </c>
      <c r="G216" s="65">
        <f t="shared" si="18"/>
        <v>0</v>
      </c>
    </row>
    <row r="217" spans="1:7" ht="33.6">
      <c r="A217" s="33" t="s">
        <v>54</v>
      </c>
      <c r="B217" s="5">
        <v>9911000</v>
      </c>
      <c r="C217" s="10" t="s">
        <v>77</v>
      </c>
      <c r="D217" s="107" t="s">
        <v>162</v>
      </c>
      <c r="E217" s="65">
        <f t="shared" si="18"/>
        <v>870</v>
      </c>
      <c r="F217" s="65">
        <f t="shared" si="18"/>
        <v>0</v>
      </c>
      <c r="G217" s="65">
        <f t="shared" si="18"/>
        <v>0</v>
      </c>
    </row>
    <row r="218" spans="1:7" ht="33.6">
      <c r="A218" s="33" t="s">
        <v>54</v>
      </c>
      <c r="B218" s="5">
        <v>9911000</v>
      </c>
      <c r="C218" s="10" t="s">
        <v>81</v>
      </c>
      <c r="D218" s="73" t="s">
        <v>82</v>
      </c>
      <c r="E218" s="65">
        <f>'№4'!F162</f>
        <v>870</v>
      </c>
      <c r="F218" s="65">
        <f>'№4'!G162</f>
        <v>0</v>
      </c>
      <c r="G218" s="65">
        <f>'№4'!H162</f>
        <v>0</v>
      </c>
    </row>
    <row r="219" spans="1:7" s="49" customFormat="1" ht="12.75">
      <c r="A219" s="34" t="s">
        <v>40</v>
      </c>
      <c r="B219" s="34"/>
      <c r="C219" s="34"/>
      <c r="D219" s="35" t="s">
        <v>31</v>
      </c>
      <c r="E219" s="66">
        <f>E220+E240+E275+E300</f>
        <v>453544.5</v>
      </c>
      <c r="F219" s="66">
        <f>F220+F240+F275+F300</f>
        <v>408281.5</v>
      </c>
      <c r="G219" s="66">
        <f>G220+G240+G275+G300</f>
        <v>404246.20000000007</v>
      </c>
    </row>
    <row r="220" spans="1:7" ht="12.75">
      <c r="A220" s="127" t="s">
        <v>55</v>
      </c>
      <c r="B220" s="127"/>
      <c r="C220" s="128"/>
      <c r="D220" s="106" t="s">
        <v>459</v>
      </c>
      <c r="E220" s="65">
        <f>E221+E237</f>
        <v>158346.30000000002</v>
      </c>
      <c r="F220" s="123">
        <f>F221+F237</f>
        <v>150895.1</v>
      </c>
      <c r="G220" s="123">
        <f>G221+G237</f>
        <v>148357.9</v>
      </c>
    </row>
    <row r="221" spans="1:7" ht="50.4">
      <c r="A221" s="127" t="s">
        <v>55</v>
      </c>
      <c r="B221" s="127" t="s">
        <v>125</v>
      </c>
      <c r="C221" s="128"/>
      <c r="D221" s="106" t="s">
        <v>123</v>
      </c>
      <c r="E221" s="65">
        <f aca="true" t="shared" si="19" ref="E221:G221">E222</f>
        <v>158271.30000000002</v>
      </c>
      <c r="F221" s="65">
        <f t="shared" si="19"/>
        <v>150895.1</v>
      </c>
      <c r="G221" s="65">
        <f t="shared" si="19"/>
        <v>148357.9</v>
      </c>
    </row>
    <row r="222" spans="1:7" ht="33.6">
      <c r="A222" s="127" t="s">
        <v>55</v>
      </c>
      <c r="B222" s="127" t="s">
        <v>126</v>
      </c>
      <c r="C222" s="128"/>
      <c r="D222" s="106" t="s">
        <v>124</v>
      </c>
      <c r="E222" s="65">
        <f>E223+E225+E227+E229+E235+E233+E231</f>
        <v>158271.30000000002</v>
      </c>
      <c r="F222" s="189">
        <f aca="true" t="shared" si="20" ref="F222:G222">F223+F225+F227+F229+F235+F233+F231</f>
        <v>150895.1</v>
      </c>
      <c r="G222" s="189">
        <f t="shared" si="20"/>
        <v>148357.9</v>
      </c>
    </row>
    <row r="223" spans="1:7" ht="50.4">
      <c r="A223" s="127" t="s">
        <v>55</v>
      </c>
      <c r="B223" s="10" t="s">
        <v>127</v>
      </c>
      <c r="C223" s="10"/>
      <c r="D223" s="108" t="s">
        <v>128</v>
      </c>
      <c r="E223" s="65">
        <f>E224</f>
        <v>66357.8</v>
      </c>
      <c r="F223" s="65">
        <f>F224</f>
        <v>65973.1</v>
      </c>
      <c r="G223" s="65">
        <f>G224</f>
        <v>63435.9</v>
      </c>
    </row>
    <row r="224" spans="1:7" ht="33.6">
      <c r="A224" s="127" t="s">
        <v>55</v>
      </c>
      <c r="B224" s="10" t="s">
        <v>127</v>
      </c>
      <c r="C224" s="17">
        <v>600</v>
      </c>
      <c r="D224" s="106" t="s">
        <v>131</v>
      </c>
      <c r="E224" s="65">
        <f>'№4'!F402</f>
        <v>66357.8</v>
      </c>
      <c r="F224" s="65">
        <f>'№4'!G402</f>
        <v>65973.1</v>
      </c>
      <c r="G224" s="65">
        <f>'№4'!H402</f>
        <v>63435.9</v>
      </c>
    </row>
    <row r="225" spans="1:7" ht="33.6">
      <c r="A225" s="127" t="s">
        <v>55</v>
      </c>
      <c r="B225" s="10" t="s">
        <v>380</v>
      </c>
      <c r="C225" s="10"/>
      <c r="D225" s="108" t="s">
        <v>132</v>
      </c>
      <c r="E225" s="65">
        <f>E226</f>
        <v>1942</v>
      </c>
      <c r="F225" s="65">
        <f>F226</f>
        <v>0</v>
      </c>
      <c r="G225" s="65">
        <f>G226</f>
        <v>0</v>
      </c>
    </row>
    <row r="226" spans="1:7" ht="33.6">
      <c r="A226" s="127" t="s">
        <v>55</v>
      </c>
      <c r="B226" s="10" t="s">
        <v>380</v>
      </c>
      <c r="C226" s="17">
        <v>600</v>
      </c>
      <c r="D226" s="106" t="s">
        <v>131</v>
      </c>
      <c r="E226" s="65">
        <f>'№4'!F404</f>
        <v>1942</v>
      </c>
      <c r="F226" s="65">
        <f>'№4'!G404</f>
        <v>0</v>
      </c>
      <c r="G226" s="65">
        <f>'№4'!H404</f>
        <v>0</v>
      </c>
    </row>
    <row r="227" spans="1:7" ht="33.6">
      <c r="A227" s="127" t="s">
        <v>55</v>
      </c>
      <c r="B227" s="10" t="s">
        <v>381</v>
      </c>
      <c r="C227" s="10"/>
      <c r="D227" s="108" t="s">
        <v>133</v>
      </c>
      <c r="E227" s="65">
        <f>E228</f>
        <v>235.8</v>
      </c>
      <c r="F227" s="65">
        <f>F228</f>
        <v>0</v>
      </c>
      <c r="G227" s="65">
        <f>G228</f>
        <v>0</v>
      </c>
    </row>
    <row r="228" spans="1:7" ht="33.6">
      <c r="A228" s="13" t="s">
        <v>55</v>
      </c>
      <c r="B228" s="10" t="s">
        <v>381</v>
      </c>
      <c r="C228" s="17">
        <v>600</v>
      </c>
      <c r="D228" s="106" t="s">
        <v>131</v>
      </c>
      <c r="E228" s="65">
        <f>'№4'!F406</f>
        <v>235.8</v>
      </c>
      <c r="F228" s="65">
        <f>'№4'!G406</f>
        <v>0</v>
      </c>
      <c r="G228" s="65">
        <f>'№4'!H406</f>
        <v>0</v>
      </c>
    </row>
    <row r="229" spans="1:7" ht="50.4">
      <c r="A229" s="13" t="s">
        <v>55</v>
      </c>
      <c r="B229" s="10" t="s">
        <v>382</v>
      </c>
      <c r="C229" s="10"/>
      <c r="D229" s="108" t="s">
        <v>142</v>
      </c>
      <c r="E229" s="65">
        <f>E230</f>
        <v>1037.1</v>
      </c>
      <c r="F229" s="65">
        <f>F230</f>
        <v>0</v>
      </c>
      <c r="G229" s="65">
        <f>G230</f>
        <v>0</v>
      </c>
    </row>
    <row r="230" spans="1:7" ht="33.6">
      <c r="A230" s="13" t="s">
        <v>55</v>
      </c>
      <c r="B230" s="10" t="s">
        <v>382</v>
      </c>
      <c r="C230" s="17">
        <v>600</v>
      </c>
      <c r="D230" s="106" t="s">
        <v>131</v>
      </c>
      <c r="E230" s="65">
        <f>'№4'!F408</f>
        <v>1037.1</v>
      </c>
      <c r="F230" s="65">
        <f>'№4'!G408</f>
        <v>0</v>
      </c>
      <c r="G230" s="65">
        <f>'№4'!H408</f>
        <v>0</v>
      </c>
    </row>
    <row r="231" spans="1:7" ht="67.2">
      <c r="A231" s="13" t="s">
        <v>55</v>
      </c>
      <c r="B231" s="10" t="s">
        <v>541</v>
      </c>
      <c r="C231" s="141"/>
      <c r="D231" s="11" t="s">
        <v>542</v>
      </c>
      <c r="E231" s="140">
        <f>E232</f>
        <v>194.5</v>
      </c>
      <c r="F231" s="140">
        <f aca="true" t="shared" si="21" ref="F231:G231">F232</f>
        <v>0</v>
      </c>
      <c r="G231" s="140">
        <f t="shared" si="21"/>
        <v>0</v>
      </c>
    </row>
    <row r="232" spans="1:7" ht="33.6">
      <c r="A232" s="13" t="s">
        <v>55</v>
      </c>
      <c r="B232" s="10" t="s">
        <v>541</v>
      </c>
      <c r="C232" s="141">
        <v>600</v>
      </c>
      <c r="D232" s="11" t="s">
        <v>131</v>
      </c>
      <c r="E232" s="140">
        <f>'№4'!F410</f>
        <v>194.5</v>
      </c>
      <c r="F232" s="140">
        <f>'№4'!G410</f>
        <v>0</v>
      </c>
      <c r="G232" s="140">
        <f>'№4'!H410</f>
        <v>0</v>
      </c>
    </row>
    <row r="233" spans="1:7" ht="50.4">
      <c r="A233" s="13" t="s">
        <v>55</v>
      </c>
      <c r="B233" s="10" t="s">
        <v>519</v>
      </c>
      <c r="C233" s="17"/>
      <c r="D233" s="11" t="s">
        <v>520</v>
      </c>
      <c r="E233" s="65">
        <f>E234</f>
        <v>601.4</v>
      </c>
      <c r="F233" s="65">
        <f>F234</f>
        <v>0</v>
      </c>
      <c r="G233" s="65">
        <f>G234</f>
        <v>0</v>
      </c>
    </row>
    <row r="234" spans="1:7" ht="33.6">
      <c r="A234" s="13" t="s">
        <v>55</v>
      </c>
      <c r="B234" s="10" t="s">
        <v>519</v>
      </c>
      <c r="C234" s="17">
        <v>600</v>
      </c>
      <c r="D234" s="11" t="s">
        <v>131</v>
      </c>
      <c r="E234" s="65">
        <f>'№4'!F412</f>
        <v>601.4</v>
      </c>
      <c r="F234" s="65">
        <f>'№4'!G412</f>
        <v>0</v>
      </c>
      <c r="G234" s="65">
        <f>'№4'!H412</f>
        <v>0</v>
      </c>
    </row>
    <row r="235" spans="1:7" ht="54.75" customHeight="1">
      <c r="A235" s="13" t="s">
        <v>55</v>
      </c>
      <c r="B235" s="10" t="s">
        <v>129</v>
      </c>
      <c r="C235" s="10"/>
      <c r="D235" s="106" t="s">
        <v>130</v>
      </c>
      <c r="E235" s="65">
        <f>E236</f>
        <v>87902.7</v>
      </c>
      <c r="F235" s="65">
        <f>F236</f>
        <v>84922</v>
      </c>
      <c r="G235" s="65">
        <f>G236</f>
        <v>84922</v>
      </c>
    </row>
    <row r="236" spans="1:7" ht="33.6">
      <c r="A236" s="127" t="s">
        <v>55</v>
      </c>
      <c r="B236" s="10" t="s">
        <v>129</v>
      </c>
      <c r="C236" s="17">
        <v>600</v>
      </c>
      <c r="D236" s="106" t="s">
        <v>131</v>
      </c>
      <c r="E236" s="65">
        <f>'№4'!F414</f>
        <v>87902.7</v>
      </c>
      <c r="F236" s="65">
        <f>'№4'!G414</f>
        <v>84922</v>
      </c>
      <c r="G236" s="65">
        <f>'№4'!H414</f>
        <v>84922</v>
      </c>
    </row>
    <row r="237" spans="1:7" ht="33.6">
      <c r="A237" s="13" t="s">
        <v>55</v>
      </c>
      <c r="B237" s="10" t="s">
        <v>358</v>
      </c>
      <c r="C237" s="33"/>
      <c r="D237" s="11" t="s">
        <v>354</v>
      </c>
      <c r="E237" s="123">
        <f>E238</f>
        <v>75</v>
      </c>
      <c r="F237" s="123">
        <f aca="true" t="shared" si="22" ref="F237:G238">F238</f>
        <v>0</v>
      </c>
      <c r="G237" s="123">
        <f t="shared" si="22"/>
        <v>0</v>
      </c>
    </row>
    <row r="238" spans="1:7" ht="50.4">
      <c r="A238" s="13" t="s">
        <v>55</v>
      </c>
      <c r="B238" s="11">
        <v>9977888</v>
      </c>
      <c r="C238" s="17"/>
      <c r="D238" s="11" t="s">
        <v>529</v>
      </c>
      <c r="E238" s="123">
        <f>E239</f>
        <v>75</v>
      </c>
      <c r="F238" s="123">
        <f t="shared" si="22"/>
        <v>0</v>
      </c>
      <c r="G238" s="123">
        <f t="shared" si="22"/>
        <v>0</v>
      </c>
    </row>
    <row r="239" spans="1:7" ht="33.6">
      <c r="A239" s="127" t="s">
        <v>55</v>
      </c>
      <c r="B239" s="11">
        <v>9977888</v>
      </c>
      <c r="C239" s="17">
        <v>600</v>
      </c>
      <c r="D239" s="11" t="s">
        <v>131</v>
      </c>
      <c r="E239" s="123">
        <f>'№4'!F417</f>
        <v>75</v>
      </c>
      <c r="F239" s="123">
        <f>'№4'!G417</f>
        <v>0</v>
      </c>
      <c r="G239" s="123">
        <f>'№4'!H417</f>
        <v>0</v>
      </c>
    </row>
    <row r="240" spans="1:7" ht="12.75">
      <c r="A240" s="127" t="s">
        <v>56</v>
      </c>
      <c r="B240" s="127"/>
      <c r="C240" s="128"/>
      <c r="D240" s="109" t="s">
        <v>460</v>
      </c>
      <c r="E240" s="65">
        <f>E241+E267+E271</f>
        <v>271601.3</v>
      </c>
      <c r="F240" s="65">
        <f>F241+F267+F271</f>
        <v>238252.5</v>
      </c>
      <c r="G240" s="65">
        <f>G241+G267+G271</f>
        <v>237127.5</v>
      </c>
    </row>
    <row r="241" spans="1:7" ht="50.4">
      <c r="A241" s="127" t="s">
        <v>56</v>
      </c>
      <c r="B241" s="127" t="s">
        <v>125</v>
      </c>
      <c r="C241" s="128"/>
      <c r="D241" s="106" t="s">
        <v>123</v>
      </c>
      <c r="E241" s="65">
        <f>E242</f>
        <v>243315.09999999998</v>
      </c>
      <c r="F241" s="65">
        <f>F242</f>
        <v>210511.9</v>
      </c>
      <c r="G241" s="65">
        <f>G242</f>
        <v>208546.9</v>
      </c>
    </row>
    <row r="242" spans="1:7" ht="33.6">
      <c r="A242" s="13" t="s">
        <v>56</v>
      </c>
      <c r="B242" s="127" t="s">
        <v>126</v>
      </c>
      <c r="C242" s="128"/>
      <c r="D242" s="106" t="s">
        <v>124</v>
      </c>
      <c r="E242" s="65">
        <f>E243+E245+E247+E249+E251+E253+E255+E265+E261+E259+E263+E257</f>
        <v>243315.09999999998</v>
      </c>
      <c r="F242" s="189">
        <f aca="true" t="shared" si="23" ref="F242:G242">F243+F245+F247+F249+F251+F253+F255+F265+F261+F259+F263+F257</f>
        <v>210511.9</v>
      </c>
      <c r="G242" s="189">
        <f t="shared" si="23"/>
        <v>208546.9</v>
      </c>
    </row>
    <row r="243" spans="1:7" ht="55.5" customHeight="1">
      <c r="A243" s="13" t="s">
        <v>56</v>
      </c>
      <c r="B243" s="10" t="s">
        <v>134</v>
      </c>
      <c r="C243" s="10"/>
      <c r="D243" s="108" t="s">
        <v>135</v>
      </c>
      <c r="E243" s="65">
        <f>E244</f>
        <v>35128.3</v>
      </c>
      <c r="F243" s="65">
        <f>F244</f>
        <v>25628.1</v>
      </c>
      <c r="G243" s="65">
        <f>G244</f>
        <v>23037</v>
      </c>
    </row>
    <row r="244" spans="1:7" ht="33.6">
      <c r="A244" s="13" t="s">
        <v>56</v>
      </c>
      <c r="B244" s="10" t="s">
        <v>134</v>
      </c>
      <c r="C244" s="17">
        <v>600</v>
      </c>
      <c r="D244" s="106" t="s">
        <v>131</v>
      </c>
      <c r="E244" s="65">
        <f>'№4'!F422</f>
        <v>35128.3</v>
      </c>
      <c r="F244" s="65">
        <f>'№4'!G422</f>
        <v>25628.1</v>
      </c>
      <c r="G244" s="65">
        <f>'№4'!H422</f>
        <v>23037</v>
      </c>
    </row>
    <row r="245" spans="1:7" ht="33.6">
      <c r="A245" s="13" t="s">
        <v>56</v>
      </c>
      <c r="B245" s="10" t="s">
        <v>136</v>
      </c>
      <c r="C245" s="10"/>
      <c r="D245" s="108" t="s">
        <v>137</v>
      </c>
      <c r="E245" s="65">
        <f>E246</f>
        <v>3681.8</v>
      </c>
      <c r="F245" s="65">
        <f>F246</f>
        <v>3526.3</v>
      </c>
      <c r="G245" s="65">
        <f>G246</f>
        <v>3779.1</v>
      </c>
    </row>
    <row r="246" spans="1:7" ht="33.6">
      <c r="A246" s="13" t="s">
        <v>56</v>
      </c>
      <c r="B246" s="10" t="s">
        <v>136</v>
      </c>
      <c r="C246" s="17">
        <v>600</v>
      </c>
      <c r="D246" s="106" t="s">
        <v>131</v>
      </c>
      <c r="E246" s="65">
        <f>'№4'!F424</f>
        <v>3681.8</v>
      </c>
      <c r="F246" s="65">
        <f>'№4'!G424</f>
        <v>3526.3</v>
      </c>
      <c r="G246" s="65">
        <f>'№4'!H424</f>
        <v>3779.1</v>
      </c>
    </row>
    <row r="247" spans="1:7" ht="50.4">
      <c r="A247" s="13" t="s">
        <v>56</v>
      </c>
      <c r="B247" s="10" t="s">
        <v>138</v>
      </c>
      <c r="C247" s="10"/>
      <c r="D247" s="108" t="s">
        <v>139</v>
      </c>
      <c r="E247" s="65">
        <f>E248</f>
        <v>7686.6</v>
      </c>
      <c r="F247" s="65">
        <f>F248</f>
        <v>6294.8</v>
      </c>
      <c r="G247" s="65">
        <f>G248</f>
        <v>6668.1</v>
      </c>
    </row>
    <row r="248" spans="1:7" ht="33.6">
      <c r="A248" s="13" t="s">
        <v>56</v>
      </c>
      <c r="B248" s="10" t="s">
        <v>138</v>
      </c>
      <c r="C248" s="17">
        <v>600</v>
      </c>
      <c r="D248" s="106" t="s">
        <v>131</v>
      </c>
      <c r="E248" s="65">
        <f>'№4'!F426</f>
        <v>7686.6</v>
      </c>
      <c r="F248" s="65">
        <f>'№4'!G426</f>
        <v>6294.8</v>
      </c>
      <c r="G248" s="65">
        <f>'№4'!H426</f>
        <v>6668.1</v>
      </c>
    </row>
    <row r="249" spans="1:7" ht="33.6">
      <c r="A249" s="13" t="s">
        <v>56</v>
      </c>
      <c r="B249" s="10" t="s">
        <v>383</v>
      </c>
      <c r="C249" s="10"/>
      <c r="D249" s="108" t="s">
        <v>140</v>
      </c>
      <c r="E249" s="65">
        <f>E250</f>
        <v>4554</v>
      </c>
      <c r="F249" s="65">
        <f>F250</f>
        <v>0</v>
      </c>
      <c r="G249" s="65">
        <f>G250</f>
        <v>0</v>
      </c>
    </row>
    <row r="250" spans="1:7" ht="33.6">
      <c r="A250" s="13" t="s">
        <v>56</v>
      </c>
      <c r="B250" s="10" t="s">
        <v>383</v>
      </c>
      <c r="C250" s="17">
        <v>600</v>
      </c>
      <c r="D250" s="106" t="s">
        <v>131</v>
      </c>
      <c r="E250" s="65">
        <f>'№4'!F428</f>
        <v>4554</v>
      </c>
      <c r="F250" s="65">
        <f>'№4'!G428</f>
        <v>0</v>
      </c>
      <c r="G250" s="65">
        <f>'№4'!H428</f>
        <v>0</v>
      </c>
    </row>
    <row r="251" spans="1:7" ht="33.6">
      <c r="A251" s="13" t="s">
        <v>56</v>
      </c>
      <c r="B251" s="10" t="s">
        <v>384</v>
      </c>
      <c r="C251" s="10"/>
      <c r="D251" s="108" t="s">
        <v>141</v>
      </c>
      <c r="E251" s="65">
        <f>E252</f>
        <v>464.5</v>
      </c>
      <c r="F251" s="65">
        <f>F252</f>
        <v>0</v>
      </c>
      <c r="G251" s="65">
        <f>G252</f>
        <v>0</v>
      </c>
    </row>
    <row r="252" spans="1:7" ht="33.6">
      <c r="A252" s="13" t="s">
        <v>56</v>
      </c>
      <c r="B252" s="10" t="s">
        <v>384</v>
      </c>
      <c r="C252" s="17">
        <v>600</v>
      </c>
      <c r="D252" s="106" t="s">
        <v>131</v>
      </c>
      <c r="E252" s="65">
        <f>'№4'!F430</f>
        <v>464.5</v>
      </c>
      <c r="F252" s="65">
        <f>'№4'!G430</f>
        <v>0</v>
      </c>
      <c r="G252" s="65">
        <f>'№4'!H430</f>
        <v>0</v>
      </c>
    </row>
    <row r="253" spans="1:7" ht="33.6">
      <c r="A253" s="13" t="s">
        <v>56</v>
      </c>
      <c r="B253" s="10" t="s">
        <v>385</v>
      </c>
      <c r="C253" s="10"/>
      <c r="D253" s="108" t="s">
        <v>143</v>
      </c>
      <c r="E253" s="65">
        <f>E254</f>
        <v>5127.1</v>
      </c>
      <c r="F253" s="65">
        <f>F254</f>
        <v>0</v>
      </c>
      <c r="G253" s="65">
        <f>G254</f>
        <v>0</v>
      </c>
    </row>
    <row r="254" spans="1:7" ht="33.6">
      <c r="A254" s="13" t="s">
        <v>56</v>
      </c>
      <c r="B254" s="10" t="s">
        <v>385</v>
      </c>
      <c r="C254" s="17">
        <v>600</v>
      </c>
      <c r="D254" s="108" t="s">
        <v>131</v>
      </c>
      <c r="E254" s="65">
        <f>'№4'!F432</f>
        <v>5127.1</v>
      </c>
      <c r="F254" s="65">
        <f>'№4'!G432</f>
        <v>0</v>
      </c>
      <c r="G254" s="65">
        <f>'№4'!H432</f>
        <v>0</v>
      </c>
    </row>
    <row r="255" spans="1:7" ht="50.4">
      <c r="A255" s="13" t="s">
        <v>56</v>
      </c>
      <c r="B255" s="10" t="s">
        <v>144</v>
      </c>
      <c r="C255" s="10"/>
      <c r="D255" s="110" t="s">
        <v>145</v>
      </c>
      <c r="E255" s="65">
        <f>E256</f>
        <v>4852.7</v>
      </c>
      <c r="F255" s="65">
        <f>F256</f>
        <v>4852.7</v>
      </c>
      <c r="G255" s="65">
        <f>G256</f>
        <v>4852.7</v>
      </c>
    </row>
    <row r="256" spans="1:7" ht="33.6">
      <c r="A256" s="13" t="s">
        <v>56</v>
      </c>
      <c r="B256" s="10" t="s">
        <v>144</v>
      </c>
      <c r="C256" s="17">
        <v>600</v>
      </c>
      <c r="D256" s="108" t="s">
        <v>131</v>
      </c>
      <c r="E256" s="65">
        <f>'№4'!F434</f>
        <v>4852.7</v>
      </c>
      <c r="F256" s="65">
        <f>'№4'!G434</f>
        <v>4852.7</v>
      </c>
      <c r="G256" s="65">
        <f>'№4'!H434</f>
        <v>4852.7</v>
      </c>
    </row>
    <row r="257" spans="1:7" ht="50.4">
      <c r="A257" s="13" t="s">
        <v>56</v>
      </c>
      <c r="B257" s="10" t="s">
        <v>543</v>
      </c>
      <c r="C257" s="10"/>
      <c r="D257" s="11" t="s">
        <v>544</v>
      </c>
      <c r="E257" s="189">
        <f>E258</f>
        <v>1086.9</v>
      </c>
      <c r="F257" s="189">
        <f aca="true" t="shared" si="24" ref="F257:G257">F258</f>
        <v>0</v>
      </c>
      <c r="G257" s="189">
        <f t="shared" si="24"/>
        <v>0</v>
      </c>
    </row>
    <row r="258" spans="1:7" ht="33.6">
      <c r="A258" s="13" t="s">
        <v>56</v>
      </c>
      <c r="B258" s="10" t="s">
        <v>543</v>
      </c>
      <c r="C258" s="143">
        <v>600</v>
      </c>
      <c r="D258" s="11" t="s">
        <v>131</v>
      </c>
      <c r="E258" s="189">
        <f>'№4'!F436</f>
        <v>1086.9</v>
      </c>
      <c r="F258" s="189">
        <f>'№4'!G436</f>
        <v>0</v>
      </c>
      <c r="G258" s="189">
        <f>'№4'!H436</f>
        <v>0</v>
      </c>
    </row>
    <row r="259" spans="1:7" ht="50.4">
      <c r="A259" s="13" t="s">
        <v>56</v>
      </c>
      <c r="B259" s="10" t="s">
        <v>519</v>
      </c>
      <c r="C259" s="17"/>
      <c r="D259" s="11" t="s">
        <v>520</v>
      </c>
      <c r="E259" s="65">
        <f>E260</f>
        <v>3768</v>
      </c>
      <c r="F259" s="65">
        <f>F260</f>
        <v>0</v>
      </c>
      <c r="G259" s="65">
        <f>G260</f>
        <v>0</v>
      </c>
    </row>
    <row r="260" spans="1:7" ht="33.6">
      <c r="A260" s="13" t="s">
        <v>56</v>
      </c>
      <c r="B260" s="10" t="s">
        <v>519</v>
      </c>
      <c r="C260" s="17">
        <v>600</v>
      </c>
      <c r="D260" s="11" t="s">
        <v>131</v>
      </c>
      <c r="E260" s="65">
        <f>'№4'!F438</f>
        <v>3768</v>
      </c>
      <c r="F260" s="65">
        <f>'№4'!G438</f>
        <v>0</v>
      </c>
      <c r="G260" s="65">
        <f>'№4'!H438</f>
        <v>0</v>
      </c>
    </row>
    <row r="261" spans="1:7" ht="50.4">
      <c r="A261" s="13" t="s">
        <v>56</v>
      </c>
      <c r="B261" s="10" t="s">
        <v>490</v>
      </c>
      <c r="C261" s="17"/>
      <c r="D261" s="31" t="s">
        <v>491</v>
      </c>
      <c r="E261" s="65">
        <f>E262</f>
        <v>4234</v>
      </c>
      <c r="F261" s="65">
        <f>F262</f>
        <v>0</v>
      </c>
      <c r="G261" s="65">
        <f>G262</f>
        <v>0</v>
      </c>
    </row>
    <row r="262" spans="1:7" ht="33.6">
      <c r="A262" s="13" t="s">
        <v>56</v>
      </c>
      <c r="B262" s="10" t="s">
        <v>490</v>
      </c>
      <c r="C262" s="17">
        <v>600</v>
      </c>
      <c r="D262" s="73" t="s">
        <v>131</v>
      </c>
      <c r="E262" s="65">
        <f>'№4'!F440</f>
        <v>4234</v>
      </c>
      <c r="F262" s="65">
        <f>'№4'!G440</f>
        <v>0</v>
      </c>
      <c r="G262" s="65">
        <f>'№4'!H440</f>
        <v>0</v>
      </c>
    </row>
    <row r="263" spans="1:7" ht="50.4">
      <c r="A263" s="13" t="s">
        <v>56</v>
      </c>
      <c r="B263" s="10" t="s">
        <v>521</v>
      </c>
      <c r="C263" s="17"/>
      <c r="D263" s="73" t="s">
        <v>522</v>
      </c>
      <c r="E263" s="65">
        <f>E264</f>
        <v>742.3</v>
      </c>
      <c r="F263" s="65">
        <f>F264</f>
        <v>0</v>
      </c>
      <c r="G263" s="65">
        <f>G264</f>
        <v>0</v>
      </c>
    </row>
    <row r="264" spans="1:7" ht="33.6">
      <c r="A264" s="13" t="s">
        <v>56</v>
      </c>
      <c r="B264" s="10" t="s">
        <v>521</v>
      </c>
      <c r="C264" s="17">
        <v>600</v>
      </c>
      <c r="D264" s="73" t="s">
        <v>131</v>
      </c>
      <c r="E264" s="65">
        <v>742.3</v>
      </c>
      <c r="F264" s="65">
        <v>0</v>
      </c>
      <c r="G264" s="65">
        <v>0</v>
      </c>
    </row>
    <row r="265" spans="1:7" ht="100.8">
      <c r="A265" s="13" t="s">
        <v>56</v>
      </c>
      <c r="B265" s="10" t="s">
        <v>156</v>
      </c>
      <c r="C265" s="10"/>
      <c r="D265" s="108" t="s">
        <v>157</v>
      </c>
      <c r="E265" s="65">
        <f>E266</f>
        <v>171988.9</v>
      </c>
      <c r="F265" s="65">
        <f>F266</f>
        <v>170210</v>
      </c>
      <c r="G265" s="65">
        <f>G266</f>
        <v>170210</v>
      </c>
    </row>
    <row r="266" spans="1:7" ht="33.6">
      <c r="A266" s="127" t="s">
        <v>56</v>
      </c>
      <c r="B266" s="10" t="s">
        <v>156</v>
      </c>
      <c r="C266" s="17">
        <v>600</v>
      </c>
      <c r="D266" s="108" t="s">
        <v>131</v>
      </c>
      <c r="E266" s="65">
        <f>'№4'!F444</f>
        <v>171988.9</v>
      </c>
      <c r="F266" s="65">
        <f>'№4'!G444</f>
        <v>170210</v>
      </c>
      <c r="G266" s="65">
        <f>'№4'!H444</f>
        <v>170210</v>
      </c>
    </row>
    <row r="267" spans="1:7" ht="50.4">
      <c r="A267" s="33" t="s">
        <v>56</v>
      </c>
      <c r="B267" s="10" t="s">
        <v>225</v>
      </c>
      <c r="C267" s="10"/>
      <c r="D267" s="73" t="s">
        <v>226</v>
      </c>
      <c r="E267" s="65">
        <f>E268</f>
        <v>15249.6</v>
      </c>
      <c r="F267" s="65">
        <f aca="true" t="shared" si="25" ref="F267:G269">F268</f>
        <v>15848.4</v>
      </c>
      <c r="G267" s="65">
        <f t="shared" si="25"/>
        <v>16732.9</v>
      </c>
    </row>
    <row r="268" spans="1:7" ht="33.6">
      <c r="A268" s="33" t="s">
        <v>56</v>
      </c>
      <c r="B268" s="10" t="s">
        <v>227</v>
      </c>
      <c r="C268" s="10"/>
      <c r="D268" s="73" t="s">
        <v>228</v>
      </c>
      <c r="E268" s="65">
        <f>E269</f>
        <v>15249.6</v>
      </c>
      <c r="F268" s="65">
        <f t="shared" si="25"/>
        <v>15848.4</v>
      </c>
      <c r="G268" s="65">
        <f t="shared" si="25"/>
        <v>16732.9</v>
      </c>
    </row>
    <row r="269" spans="1:7" ht="33.6">
      <c r="A269" s="33" t="s">
        <v>56</v>
      </c>
      <c r="B269" s="10" t="s">
        <v>341</v>
      </c>
      <c r="C269" s="10"/>
      <c r="D269" s="73" t="s">
        <v>342</v>
      </c>
      <c r="E269" s="65">
        <f>E270</f>
        <v>15249.6</v>
      </c>
      <c r="F269" s="65">
        <f t="shared" si="25"/>
        <v>15848.4</v>
      </c>
      <c r="G269" s="65">
        <f t="shared" si="25"/>
        <v>16732.9</v>
      </c>
    </row>
    <row r="270" spans="1:7" ht="33.6">
      <c r="A270" s="33" t="s">
        <v>56</v>
      </c>
      <c r="B270" s="10" t="s">
        <v>341</v>
      </c>
      <c r="C270" s="17">
        <v>600</v>
      </c>
      <c r="D270" s="11" t="s">
        <v>131</v>
      </c>
      <c r="E270" s="65">
        <f>'№4'!F168</f>
        <v>15249.6</v>
      </c>
      <c r="F270" s="65">
        <f>'№4'!G168</f>
        <v>15848.4</v>
      </c>
      <c r="G270" s="65">
        <f>'№4'!H168</f>
        <v>16732.9</v>
      </c>
    </row>
    <row r="271" spans="1:7" ht="50.4">
      <c r="A271" s="127" t="s">
        <v>56</v>
      </c>
      <c r="B271" s="127" t="s">
        <v>189</v>
      </c>
      <c r="C271" s="128"/>
      <c r="D271" s="11" t="s">
        <v>188</v>
      </c>
      <c r="E271" s="65">
        <f>E272</f>
        <v>13036.6</v>
      </c>
      <c r="F271" s="65">
        <f aca="true" t="shared" si="26" ref="F271:G273">F272</f>
        <v>11892.2</v>
      </c>
      <c r="G271" s="65">
        <f t="shared" si="26"/>
        <v>11847.7</v>
      </c>
    </row>
    <row r="272" spans="1:7" ht="33.6">
      <c r="A272" s="127" t="s">
        <v>56</v>
      </c>
      <c r="B272" s="127" t="s">
        <v>191</v>
      </c>
      <c r="C272" s="128"/>
      <c r="D272" s="11" t="s">
        <v>190</v>
      </c>
      <c r="E272" s="65">
        <f>E273</f>
        <v>13036.6</v>
      </c>
      <c r="F272" s="65">
        <f t="shared" si="26"/>
        <v>11892.2</v>
      </c>
      <c r="G272" s="65">
        <f t="shared" si="26"/>
        <v>11847.7</v>
      </c>
    </row>
    <row r="273" spans="1:7" ht="50.4">
      <c r="A273" s="127" t="s">
        <v>56</v>
      </c>
      <c r="B273" s="127" t="s">
        <v>193</v>
      </c>
      <c r="C273" s="128"/>
      <c r="D273" s="11" t="s">
        <v>192</v>
      </c>
      <c r="E273" s="65">
        <f>E274</f>
        <v>13036.6</v>
      </c>
      <c r="F273" s="65">
        <f t="shared" si="26"/>
        <v>11892.2</v>
      </c>
      <c r="G273" s="65">
        <f t="shared" si="26"/>
        <v>11847.7</v>
      </c>
    </row>
    <row r="274" spans="1:7" ht="33.6">
      <c r="A274" s="127" t="s">
        <v>56</v>
      </c>
      <c r="B274" s="127" t="s">
        <v>193</v>
      </c>
      <c r="C274" s="17">
        <v>600</v>
      </c>
      <c r="D274" s="11" t="s">
        <v>131</v>
      </c>
      <c r="E274" s="65">
        <f>'№4'!F340</f>
        <v>13036.6</v>
      </c>
      <c r="F274" s="65">
        <f>'№4'!G340</f>
        <v>11892.2</v>
      </c>
      <c r="G274" s="65">
        <f>'№4'!H340</f>
        <v>11847.7</v>
      </c>
    </row>
    <row r="275" spans="1:7" ht="12.75">
      <c r="A275" s="127" t="s">
        <v>41</v>
      </c>
      <c r="B275" s="127"/>
      <c r="C275" s="128"/>
      <c r="D275" s="11" t="s">
        <v>32</v>
      </c>
      <c r="E275" s="65">
        <f>E276</f>
        <v>8151.900000000001</v>
      </c>
      <c r="F275" s="65">
        <f>F276</f>
        <v>4609.9</v>
      </c>
      <c r="G275" s="65">
        <f>G276</f>
        <v>4479.900000000001</v>
      </c>
    </row>
    <row r="276" spans="1:7" ht="50.4">
      <c r="A276" s="127" t="s">
        <v>41</v>
      </c>
      <c r="B276" s="127" t="s">
        <v>125</v>
      </c>
      <c r="C276" s="128"/>
      <c r="D276" s="11" t="s">
        <v>123</v>
      </c>
      <c r="E276" s="65">
        <f>E283+E277</f>
        <v>8151.900000000001</v>
      </c>
      <c r="F276" s="65">
        <f>F283+F277</f>
        <v>4609.9</v>
      </c>
      <c r="G276" s="65">
        <f>G283+G277</f>
        <v>4479.900000000001</v>
      </c>
    </row>
    <row r="277" spans="1:7" ht="33.6">
      <c r="A277" s="127" t="s">
        <v>41</v>
      </c>
      <c r="B277" s="127" t="s">
        <v>126</v>
      </c>
      <c r="C277" s="128"/>
      <c r="D277" s="11" t="s">
        <v>124</v>
      </c>
      <c r="E277" s="65">
        <f>E278+E280</f>
        <v>3048.3</v>
      </c>
      <c r="F277" s="65">
        <f aca="true" t="shared" si="27" ref="E277:G278">F278</f>
        <v>0</v>
      </c>
      <c r="G277" s="65">
        <f t="shared" si="27"/>
        <v>0</v>
      </c>
    </row>
    <row r="278" spans="1:7" ht="33.6">
      <c r="A278" s="127" t="s">
        <v>41</v>
      </c>
      <c r="B278" s="127" t="s">
        <v>478</v>
      </c>
      <c r="C278" s="17"/>
      <c r="D278" s="73" t="s">
        <v>479</v>
      </c>
      <c r="E278" s="65">
        <f t="shared" si="27"/>
        <v>157.5</v>
      </c>
      <c r="F278" s="65">
        <f t="shared" si="27"/>
        <v>0</v>
      </c>
      <c r="G278" s="65">
        <f t="shared" si="27"/>
        <v>0</v>
      </c>
    </row>
    <row r="279" spans="1:7" ht="12.75">
      <c r="A279" s="127" t="s">
        <v>41</v>
      </c>
      <c r="B279" s="127" t="s">
        <v>478</v>
      </c>
      <c r="C279" s="17" t="s">
        <v>86</v>
      </c>
      <c r="D279" s="11" t="s">
        <v>87</v>
      </c>
      <c r="E279" s="65">
        <f>'№4'!F449</f>
        <v>157.5</v>
      </c>
      <c r="F279" s="65">
        <f>'№4'!G449</f>
        <v>0</v>
      </c>
      <c r="G279" s="65">
        <f>'№4'!H449</f>
        <v>0</v>
      </c>
    </row>
    <row r="280" spans="1:7" ht="33.6">
      <c r="A280" s="127" t="s">
        <v>41</v>
      </c>
      <c r="B280" s="127" t="s">
        <v>499</v>
      </c>
      <c r="C280" s="17"/>
      <c r="D280" s="11" t="s">
        <v>500</v>
      </c>
      <c r="E280" s="65">
        <f>E281+E282</f>
        <v>2890.8</v>
      </c>
      <c r="F280" s="65">
        <f>F281+F282</f>
        <v>0</v>
      </c>
      <c r="G280" s="65">
        <f>G281+G282</f>
        <v>0</v>
      </c>
    </row>
    <row r="281" spans="1:7" ht="12.75">
      <c r="A281" s="127" t="s">
        <v>41</v>
      </c>
      <c r="B281" s="127" t="s">
        <v>499</v>
      </c>
      <c r="C281" s="17">
        <v>300</v>
      </c>
      <c r="D281" s="11" t="s">
        <v>87</v>
      </c>
      <c r="E281" s="65">
        <f>'№4'!F451</f>
        <v>61.099999999999994</v>
      </c>
      <c r="F281" s="65">
        <f>'№4'!G451</f>
        <v>0</v>
      </c>
      <c r="G281" s="65">
        <f>'№4'!H451</f>
        <v>0</v>
      </c>
    </row>
    <row r="282" spans="1:7" ht="33.6">
      <c r="A282" s="127" t="s">
        <v>41</v>
      </c>
      <c r="B282" s="127" t="s">
        <v>499</v>
      </c>
      <c r="C282" s="17">
        <v>600</v>
      </c>
      <c r="D282" s="73" t="s">
        <v>131</v>
      </c>
      <c r="E282" s="65">
        <f>'№4'!F452+'№4'!F345</f>
        <v>2829.7000000000003</v>
      </c>
      <c r="F282" s="65">
        <f>'№4'!G452+'№4'!G345</f>
        <v>0</v>
      </c>
      <c r="G282" s="65">
        <f>'№4'!H452+'№4'!H345</f>
        <v>0</v>
      </c>
    </row>
    <row r="283" spans="1:7" ht="50.4">
      <c r="A283" s="127" t="s">
        <v>41</v>
      </c>
      <c r="B283" s="127" t="s">
        <v>170</v>
      </c>
      <c r="C283" s="128"/>
      <c r="D283" s="11" t="s">
        <v>171</v>
      </c>
      <c r="E283" s="65">
        <f>E284+E286+E288+E290+E292+E294+E296+E298</f>
        <v>5103.6</v>
      </c>
      <c r="F283" s="65">
        <f>F284+F286+F288+F290+F292+F294+F296+F298</f>
        <v>4609.9</v>
      </c>
      <c r="G283" s="65">
        <f>G284+G286+G288+G290+G292+G294+G296+G298</f>
        <v>4479.900000000001</v>
      </c>
    </row>
    <row r="284" spans="1:7" ht="12.75">
      <c r="A284" s="127" t="s">
        <v>41</v>
      </c>
      <c r="B284" s="10" t="s">
        <v>172</v>
      </c>
      <c r="C284" s="10"/>
      <c r="D284" s="73" t="s">
        <v>173</v>
      </c>
      <c r="E284" s="65">
        <f>E285</f>
        <v>39.6</v>
      </c>
      <c r="F284" s="65">
        <f>F285</f>
        <v>26.5</v>
      </c>
      <c r="G284" s="65">
        <f>G285</f>
        <v>25</v>
      </c>
    </row>
    <row r="285" spans="1:7" ht="12.75">
      <c r="A285" s="127" t="s">
        <v>41</v>
      </c>
      <c r="B285" s="10" t="s">
        <v>172</v>
      </c>
      <c r="C285" s="17" t="s">
        <v>86</v>
      </c>
      <c r="D285" s="11" t="s">
        <v>87</v>
      </c>
      <c r="E285" s="65">
        <f>'№4'!F348</f>
        <v>39.6</v>
      </c>
      <c r="F285" s="65">
        <f>'№4'!G348</f>
        <v>26.5</v>
      </c>
      <c r="G285" s="65">
        <f>'№4'!H348</f>
        <v>25</v>
      </c>
    </row>
    <row r="286" spans="1:7" ht="33.6">
      <c r="A286" s="127" t="s">
        <v>41</v>
      </c>
      <c r="B286" s="10" t="s">
        <v>174</v>
      </c>
      <c r="C286" s="10"/>
      <c r="D286" s="73" t="s">
        <v>175</v>
      </c>
      <c r="E286" s="65">
        <f>E287</f>
        <v>13</v>
      </c>
      <c r="F286" s="65">
        <f>F287</f>
        <v>0</v>
      </c>
      <c r="G286" s="65">
        <f>G287</f>
        <v>0</v>
      </c>
    </row>
    <row r="287" spans="1:7" ht="33.6">
      <c r="A287" s="127" t="s">
        <v>41</v>
      </c>
      <c r="B287" s="10" t="s">
        <v>174</v>
      </c>
      <c r="C287" s="101" t="s">
        <v>81</v>
      </c>
      <c r="D287" s="11" t="s">
        <v>82</v>
      </c>
      <c r="E287" s="65">
        <f>'№4'!F349</f>
        <v>13</v>
      </c>
      <c r="F287" s="65">
        <f>'№4'!G349</f>
        <v>0</v>
      </c>
      <c r="G287" s="65">
        <f>'№4'!H349</f>
        <v>0</v>
      </c>
    </row>
    <row r="288" spans="1:7" ht="23.25" customHeight="1">
      <c r="A288" s="127" t="s">
        <v>41</v>
      </c>
      <c r="B288" s="10" t="s">
        <v>176</v>
      </c>
      <c r="C288" s="10"/>
      <c r="D288" s="73" t="s">
        <v>177</v>
      </c>
      <c r="E288" s="65">
        <f>E289</f>
        <v>62</v>
      </c>
      <c r="F288" s="65">
        <f>F289</f>
        <v>62</v>
      </c>
      <c r="G288" s="65">
        <f>G289</f>
        <v>62</v>
      </c>
    </row>
    <row r="289" spans="1:7" ht="33.6">
      <c r="A289" s="127" t="s">
        <v>41</v>
      </c>
      <c r="B289" s="10" t="s">
        <v>176</v>
      </c>
      <c r="C289" s="101" t="s">
        <v>81</v>
      </c>
      <c r="D289" s="11" t="s">
        <v>82</v>
      </c>
      <c r="E289" s="65">
        <f>'№4'!F352</f>
        <v>62</v>
      </c>
      <c r="F289" s="65">
        <f>'№4'!G352</f>
        <v>62</v>
      </c>
      <c r="G289" s="65">
        <f>'№4'!H352</f>
        <v>62</v>
      </c>
    </row>
    <row r="290" spans="1:7" ht="12.75">
      <c r="A290" s="127" t="s">
        <v>41</v>
      </c>
      <c r="B290" s="10" t="s">
        <v>183</v>
      </c>
      <c r="C290" s="10"/>
      <c r="D290" s="73" t="s">
        <v>178</v>
      </c>
      <c r="E290" s="65">
        <f>E291</f>
        <v>4508.1</v>
      </c>
      <c r="F290" s="65">
        <f>F291</f>
        <v>4210.9</v>
      </c>
      <c r="G290" s="65">
        <f>G291</f>
        <v>4132.7</v>
      </c>
    </row>
    <row r="291" spans="1:7" ht="33.6">
      <c r="A291" s="127" t="s">
        <v>41</v>
      </c>
      <c r="B291" s="10" t="s">
        <v>183</v>
      </c>
      <c r="C291" s="17">
        <v>600</v>
      </c>
      <c r="D291" s="11" t="s">
        <v>131</v>
      </c>
      <c r="E291" s="65">
        <f>'№4'!F354</f>
        <v>4508.1</v>
      </c>
      <c r="F291" s="65">
        <f>'№4'!G354</f>
        <v>4210.9</v>
      </c>
      <c r="G291" s="65">
        <f>'№4'!H354</f>
        <v>4132.7</v>
      </c>
    </row>
    <row r="292" spans="1:7" ht="33.6">
      <c r="A292" s="127" t="s">
        <v>41</v>
      </c>
      <c r="B292" s="10" t="s">
        <v>184</v>
      </c>
      <c r="C292" s="10"/>
      <c r="D292" s="73" t="s">
        <v>179</v>
      </c>
      <c r="E292" s="65">
        <f>E293</f>
        <v>230.9</v>
      </c>
      <c r="F292" s="65">
        <f>F293</f>
        <v>166</v>
      </c>
      <c r="G292" s="65">
        <f>G293</f>
        <v>134.6</v>
      </c>
    </row>
    <row r="293" spans="1:7" ht="33.6">
      <c r="A293" s="127" t="s">
        <v>41</v>
      </c>
      <c r="B293" s="10" t="s">
        <v>184</v>
      </c>
      <c r="C293" s="17">
        <v>600</v>
      </c>
      <c r="D293" s="11" t="s">
        <v>131</v>
      </c>
      <c r="E293" s="65">
        <f>'№4'!F356</f>
        <v>230.9</v>
      </c>
      <c r="F293" s="65">
        <f>'№4'!G356</f>
        <v>166</v>
      </c>
      <c r="G293" s="65">
        <f>'№4'!H356</f>
        <v>134.6</v>
      </c>
    </row>
    <row r="294" spans="1:7" ht="12.75">
      <c r="A294" s="127" t="s">
        <v>41</v>
      </c>
      <c r="B294" s="10" t="s">
        <v>185</v>
      </c>
      <c r="C294" s="10"/>
      <c r="D294" s="73" t="s">
        <v>180</v>
      </c>
      <c r="E294" s="65">
        <f>E295</f>
        <v>56</v>
      </c>
      <c r="F294" s="65">
        <f>F295</f>
        <v>37.5</v>
      </c>
      <c r="G294" s="65">
        <f>G295</f>
        <v>32.6</v>
      </c>
    </row>
    <row r="295" spans="1:7" ht="33.6">
      <c r="A295" s="127" t="s">
        <v>41</v>
      </c>
      <c r="B295" s="10" t="s">
        <v>185</v>
      </c>
      <c r="C295" s="17">
        <v>600</v>
      </c>
      <c r="D295" s="11" t="s">
        <v>131</v>
      </c>
      <c r="E295" s="65">
        <f>'№4'!F358</f>
        <v>56</v>
      </c>
      <c r="F295" s="65">
        <f>'№4'!G358</f>
        <v>37.5</v>
      </c>
      <c r="G295" s="65">
        <f>'№4'!H358</f>
        <v>32.6</v>
      </c>
    </row>
    <row r="296" spans="1:7" ht="33.6">
      <c r="A296" s="127" t="s">
        <v>41</v>
      </c>
      <c r="B296" s="10" t="s">
        <v>186</v>
      </c>
      <c r="C296" s="10"/>
      <c r="D296" s="73" t="s">
        <v>181</v>
      </c>
      <c r="E296" s="65">
        <f>E297</f>
        <v>35</v>
      </c>
      <c r="F296" s="65">
        <f>F297</f>
        <v>0</v>
      </c>
      <c r="G296" s="65">
        <f>G297</f>
        <v>0</v>
      </c>
    </row>
    <row r="297" spans="1:7" ht="33.6">
      <c r="A297" s="127" t="s">
        <v>41</v>
      </c>
      <c r="B297" s="10" t="s">
        <v>186</v>
      </c>
      <c r="C297" s="17">
        <v>600</v>
      </c>
      <c r="D297" s="11" t="s">
        <v>131</v>
      </c>
      <c r="E297" s="65">
        <f>'№4'!F360</f>
        <v>35</v>
      </c>
      <c r="F297" s="65">
        <f>'№4'!G360</f>
        <v>0</v>
      </c>
      <c r="G297" s="65">
        <f>'№4'!H360</f>
        <v>0</v>
      </c>
    </row>
    <row r="298" spans="1:7" ht="50.4">
      <c r="A298" s="127" t="s">
        <v>41</v>
      </c>
      <c r="B298" s="10" t="s">
        <v>187</v>
      </c>
      <c r="C298" s="10"/>
      <c r="D298" s="73" t="s">
        <v>182</v>
      </c>
      <c r="E298" s="65">
        <f>E299</f>
        <v>159</v>
      </c>
      <c r="F298" s="65">
        <f>F299</f>
        <v>107</v>
      </c>
      <c r="G298" s="65">
        <f>G299</f>
        <v>93</v>
      </c>
    </row>
    <row r="299" spans="1:7" ht="33.6">
      <c r="A299" s="127" t="s">
        <v>41</v>
      </c>
      <c r="B299" s="10" t="s">
        <v>187</v>
      </c>
      <c r="C299" s="17">
        <v>600</v>
      </c>
      <c r="D299" s="11" t="s">
        <v>131</v>
      </c>
      <c r="E299" s="65">
        <f>'№4'!F362</f>
        <v>159</v>
      </c>
      <c r="F299" s="65">
        <f>'№4'!G362</f>
        <v>107</v>
      </c>
      <c r="G299" s="65">
        <f>'№4'!H362</f>
        <v>93</v>
      </c>
    </row>
    <row r="300" spans="1:7" ht="12.75">
      <c r="A300" s="127" t="s">
        <v>57</v>
      </c>
      <c r="B300" s="127"/>
      <c r="C300" s="128"/>
      <c r="D300" s="106" t="s">
        <v>463</v>
      </c>
      <c r="E300" s="65">
        <f aca="true" t="shared" si="28" ref="E300:G301">E301</f>
        <v>15445</v>
      </c>
      <c r="F300" s="65">
        <f t="shared" si="28"/>
        <v>14524</v>
      </c>
      <c r="G300" s="65">
        <f t="shared" si="28"/>
        <v>14280.9</v>
      </c>
    </row>
    <row r="301" spans="1:7" ht="50.4">
      <c r="A301" s="127" t="s">
        <v>57</v>
      </c>
      <c r="B301" s="127" t="s">
        <v>125</v>
      </c>
      <c r="C301" s="128"/>
      <c r="D301" s="106" t="s">
        <v>123</v>
      </c>
      <c r="E301" s="65">
        <f t="shared" si="28"/>
        <v>15445</v>
      </c>
      <c r="F301" s="65">
        <f t="shared" si="28"/>
        <v>14524</v>
      </c>
      <c r="G301" s="65">
        <f t="shared" si="28"/>
        <v>14280.9</v>
      </c>
    </row>
    <row r="302" spans="1:7" ht="12.75">
      <c r="A302" s="127" t="s">
        <v>57</v>
      </c>
      <c r="B302" s="10" t="s">
        <v>146</v>
      </c>
      <c r="C302" s="10"/>
      <c r="D302" s="108" t="s">
        <v>423</v>
      </c>
      <c r="E302" s="65">
        <f>E303+E306+E310</f>
        <v>15445</v>
      </c>
      <c r="F302" s="65">
        <f>F303+F306+F310</f>
        <v>14524</v>
      </c>
      <c r="G302" s="65">
        <f>G303+G306+G310</f>
        <v>14280.9</v>
      </c>
    </row>
    <row r="303" spans="1:7" ht="67.2">
      <c r="A303" s="127" t="s">
        <v>57</v>
      </c>
      <c r="B303" s="10" t="s">
        <v>147</v>
      </c>
      <c r="C303" s="10"/>
      <c r="D303" s="110" t="s">
        <v>88</v>
      </c>
      <c r="E303" s="65">
        <f>E304+E305</f>
        <v>1975.7</v>
      </c>
      <c r="F303" s="65">
        <f>F304+F305</f>
        <v>1954.2</v>
      </c>
      <c r="G303" s="65">
        <f>G304+G305</f>
        <v>1948.3999999999999</v>
      </c>
    </row>
    <row r="304" spans="1:7" ht="67.2">
      <c r="A304" s="127" t="s">
        <v>57</v>
      </c>
      <c r="B304" s="10" t="s">
        <v>147</v>
      </c>
      <c r="C304" s="101" t="s">
        <v>80</v>
      </c>
      <c r="D304" s="106" t="s">
        <v>426</v>
      </c>
      <c r="E304" s="65">
        <f>'№4'!F457</f>
        <v>1912.4</v>
      </c>
      <c r="F304" s="65">
        <f>'№4'!G457</f>
        <v>1911.7</v>
      </c>
      <c r="G304" s="65">
        <f>'№4'!H457</f>
        <v>1911.6</v>
      </c>
    </row>
    <row r="305" spans="1:7" ht="33.6">
      <c r="A305" s="127" t="s">
        <v>57</v>
      </c>
      <c r="B305" s="69" t="s">
        <v>147</v>
      </c>
      <c r="C305" s="102" t="s">
        <v>81</v>
      </c>
      <c r="D305" s="111" t="s">
        <v>82</v>
      </c>
      <c r="E305" s="65">
        <f>'№4'!F458</f>
        <v>63.3</v>
      </c>
      <c r="F305" s="65">
        <f>'№4'!G458</f>
        <v>42.5</v>
      </c>
      <c r="G305" s="65">
        <f>'№4'!H458</f>
        <v>36.8</v>
      </c>
    </row>
    <row r="306" spans="1:7" ht="50.4">
      <c r="A306" s="127" t="s">
        <v>57</v>
      </c>
      <c r="B306" s="10" t="s">
        <v>148</v>
      </c>
      <c r="C306" s="10"/>
      <c r="D306" s="31" t="s">
        <v>243</v>
      </c>
      <c r="E306" s="65">
        <f>E307+E308+E309</f>
        <v>8601.9</v>
      </c>
      <c r="F306" s="65">
        <f>F307+F308+F309</f>
        <v>7969.400000000001</v>
      </c>
      <c r="G306" s="65">
        <f>G307+G308+G309</f>
        <v>7802.5</v>
      </c>
    </row>
    <row r="307" spans="1:7" ht="67.2">
      <c r="A307" s="127" t="s">
        <v>57</v>
      </c>
      <c r="B307" s="10" t="s">
        <v>148</v>
      </c>
      <c r="C307" s="101" t="s">
        <v>80</v>
      </c>
      <c r="D307" s="106" t="s">
        <v>426</v>
      </c>
      <c r="E307" s="65">
        <f>'№4'!F460</f>
        <v>6685.2</v>
      </c>
      <c r="F307" s="65">
        <f>'№4'!G460</f>
        <v>6685.2</v>
      </c>
      <c r="G307" s="65">
        <f>'№4'!H460</f>
        <v>6685.2</v>
      </c>
    </row>
    <row r="308" spans="1:7" ht="33.6">
      <c r="A308" s="127" t="s">
        <v>57</v>
      </c>
      <c r="B308" s="10" t="s">
        <v>148</v>
      </c>
      <c r="C308" s="102" t="s">
        <v>81</v>
      </c>
      <c r="D308" s="111" t="s">
        <v>82</v>
      </c>
      <c r="E308" s="65">
        <f>'№4'!F461</f>
        <v>1700.6</v>
      </c>
      <c r="F308" s="65">
        <f>'№4'!G461</f>
        <v>1139.4</v>
      </c>
      <c r="G308" s="65">
        <f>'№4'!H461</f>
        <v>991.3</v>
      </c>
    </row>
    <row r="309" spans="1:7" ht="12.75">
      <c r="A309" s="127" t="s">
        <v>57</v>
      </c>
      <c r="B309" s="10" t="s">
        <v>148</v>
      </c>
      <c r="C309" s="102" t="s">
        <v>83</v>
      </c>
      <c r="D309" s="112" t="s">
        <v>84</v>
      </c>
      <c r="E309" s="65">
        <f>'№4'!F462</f>
        <v>216.1</v>
      </c>
      <c r="F309" s="65">
        <f>'№4'!G462</f>
        <v>144.8</v>
      </c>
      <c r="G309" s="65">
        <f>'№4'!H462</f>
        <v>126</v>
      </c>
    </row>
    <row r="310" spans="1:7" ht="50.4">
      <c r="A310" s="127" t="s">
        <v>57</v>
      </c>
      <c r="B310" s="10" t="s">
        <v>150</v>
      </c>
      <c r="C310" s="10"/>
      <c r="D310" s="110" t="s">
        <v>149</v>
      </c>
      <c r="E310" s="65">
        <f>E311+E312</f>
        <v>4867.4</v>
      </c>
      <c r="F310" s="65">
        <f>F311+F312</f>
        <v>4600.4</v>
      </c>
      <c r="G310" s="65">
        <f>G311+G312</f>
        <v>4530</v>
      </c>
    </row>
    <row r="311" spans="1:7" ht="67.2">
      <c r="A311" s="127" t="s">
        <v>57</v>
      </c>
      <c r="B311" s="10" t="s">
        <v>150</v>
      </c>
      <c r="C311" s="104" t="s">
        <v>80</v>
      </c>
      <c r="D311" s="106" t="s">
        <v>426</v>
      </c>
      <c r="E311" s="65">
        <f>'№4'!F464</f>
        <v>4113.4</v>
      </c>
      <c r="F311" s="65">
        <f>'№4'!G464</f>
        <v>4113.4</v>
      </c>
      <c r="G311" s="65">
        <f>'№4'!H464</f>
        <v>4113.4</v>
      </c>
    </row>
    <row r="312" spans="1:7" ht="33.6">
      <c r="A312" s="127" t="s">
        <v>57</v>
      </c>
      <c r="B312" s="10" t="s">
        <v>150</v>
      </c>
      <c r="C312" s="104" t="s">
        <v>81</v>
      </c>
      <c r="D312" s="106" t="s">
        <v>82</v>
      </c>
      <c r="E312" s="65">
        <f>'№4'!F465</f>
        <v>754</v>
      </c>
      <c r="F312" s="65">
        <f>'№4'!G465</f>
        <v>487</v>
      </c>
      <c r="G312" s="65">
        <f>'№4'!H465</f>
        <v>416.6</v>
      </c>
    </row>
    <row r="313" spans="1:7" s="49" customFormat="1" ht="12.75">
      <c r="A313" s="34" t="s">
        <v>44</v>
      </c>
      <c r="B313" s="34"/>
      <c r="C313" s="34"/>
      <c r="D313" s="35" t="s">
        <v>107</v>
      </c>
      <c r="E313" s="66">
        <f aca="true" t="shared" si="29" ref="E313:G313">E314</f>
        <v>31391.699999999997</v>
      </c>
      <c r="F313" s="66">
        <f t="shared" si="29"/>
        <v>21306.8</v>
      </c>
      <c r="G313" s="66">
        <f t="shared" si="29"/>
        <v>21942.800000000003</v>
      </c>
    </row>
    <row r="314" spans="1:7" ht="12.75">
      <c r="A314" s="33" t="s">
        <v>45</v>
      </c>
      <c r="B314" s="10"/>
      <c r="C314" s="104"/>
      <c r="D314" s="11" t="s">
        <v>464</v>
      </c>
      <c r="E314" s="65">
        <f>E315+E345</f>
        <v>31391.699999999997</v>
      </c>
      <c r="F314" s="123">
        <f>F315+F345</f>
        <v>21306.8</v>
      </c>
      <c r="G314" s="123">
        <f>G315+G345</f>
        <v>21942.800000000003</v>
      </c>
    </row>
    <row r="315" spans="1:7" ht="50.4">
      <c r="A315" s="33" t="s">
        <v>45</v>
      </c>
      <c r="B315" s="10" t="s">
        <v>225</v>
      </c>
      <c r="C315" s="10"/>
      <c r="D315" s="73" t="s">
        <v>226</v>
      </c>
      <c r="E315" s="65">
        <f>E316+E342</f>
        <v>31328.499999999996</v>
      </c>
      <c r="F315" s="65">
        <f>F316+F342</f>
        <v>21306.8</v>
      </c>
      <c r="G315" s="65">
        <f>G316+G342</f>
        <v>21942.800000000003</v>
      </c>
    </row>
    <row r="316" spans="1:7" ht="33.6">
      <c r="A316" s="33" t="s">
        <v>45</v>
      </c>
      <c r="B316" s="10" t="s">
        <v>227</v>
      </c>
      <c r="C316" s="10"/>
      <c r="D316" s="73" t="s">
        <v>228</v>
      </c>
      <c r="E316" s="65">
        <f>E317+E319+E321+E324+E328+E330+E332+E326+E336+E338+E340</f>
        <v>23738.499999999996</v>
      </c>
      <c r="F316" s="138">
        <f aca="true" t="shared" si="30" ref="F316:G316">F317+F319+F321+F324+F328+F330+F332+F326+F336+F338+F340</f>
        <v>21306.8</v>
      </c>
      <c r="G316" s="138">
        <f t="shared" si="30"/>
        <v>21942.800000000003</v>
      </c>
    </row>
    <row r="317" spans="1:7" ht="33.6">
      <c r="A317" s="33" t="s">
        <v>45</v>
      </c>
      <c r="B317" s="10" t="s">
        <v>232</v>
      </c>
      <c r="C317" s="10"/>
      <c r="D317" s="73" t="s">
        <v>229</v>
      </c>
      <c r="E317" s="65">
        <f>E318</f>
        <v>9</v>
      </c>
      <c r="F317" s="65">
        <f>F318</f>
        <v>136</v>
      </c>
      <c r="G317" s="65">
        <f>G318</f>
        <v>119</v>
      </c>
    </row>
    <row r="318" spans="1:7" ht="33.6">
      <c r="A318" s="33" t="s">
        <v>45</v>
      </c>
      <c r="B318" s="10" t="s">
        <v>232</v>
      </c>
      <c r="C318" s="101" t="s">
        <v>81</v>
      </c>
      <c r="D318" s="11" t="s">
        <v>82</v>
      </c>
      <c r="E318" s="65">
        <f>'№4'!F174</f>
        <v>9</v>
      </c>
      <c r="F318" s="65">
        <f>'№4'!G174</f>
        <v>136</v>
      </c>
      <c r="G318" s="65">
        <f>'№4'!H174</f>
        <v>119</v>
      </c>
    </row>
    <row r="319" spans="1:7" ht="33.6">
      <c r="A319" s="33" t="s">
        <v>45</v>
      </c>
      <c r="B319" s="10" t="s">
        <v>233</v>
      </c>
      <c r="C319" s="10"/>
      <c r="D319" s="73" t="s">
        <v>230</v>
      </c>
      <c r="E319" s="65">
        <f>E320</f>
        <v>45</v>
      </c>
      <c r="F319" s="65">
        <f>F320</f>
        <v>30</v>
      </c>
      <c r="G319" s="65">
        <f>G320</f>
        <v>26</v>
      </c>
    </row>
    <row r="320" spans="1:7" ht="33.6">
      <c r="A320" s="33" t="s">
        <v>45</v>
      </c>
      <c r="B320" s="10" t="s">
        <v>233</v>
      </c>
      <c r="C320" s="101" t="s">
        <v>81</v>
      </c>
      <c r="D320" s="11" t="s">
        <v>82</v>
      </c>
      <c r="E320" s="65">
        <f>'№4'!F176</f>
        <v>45</v>
      </c>
      <c r="F320" s="65">
        <f>'№4'!G176</f>
        <v>30</v>
      </c>
      <c r="G320" s="65">
        <f>'№4'!H176</f>
        <v>26</v>
      </c>
    </row>
    <row r="321" spans="1:7" ht="33.6">
      <c r="A321" s="33" t="s">
        <v>45</v>
      </c>
      <c r="B321" s="10" t="s">
        <v>234</v>
      </c>
      <c r="C321" s="10"/>
      <c r="D321" s="73" t="s">
        <v>231</v>
      </c>
      <c r="E321" s="65">
        <f>E322+E323</f>
        <v>1038.2</v>
      </c>
      <c r="F321" s="190">
        <f aca="true" t="shared" si="31" ref="F321:G321">F322+F323</f>
        <v>127</v>
      </c>
      <c r="G321" s="190">
        <f t="shared" si="31"/>
        <v>110.7</v>
      </c>
    </row>
    <row r="322" spans="1:7" ht="33.6">
      <c r="A322" s="33" t="s">
        <v>45</v>
      </c>
      <c r="B322" s="10" t="s">
        <v>234</v>
      </c>
      <c r="C322" s="101" t="s">
        <v>81</v>
      </c>
      <c r="D322" s="11" t="s">
        <v>82</v>
      </c>
      <c r="E322" s="65">
        <f>'№4'!F178</f>
        <v>189.3</v>
      </c>
      <c r="F322" s="65">
        <f>'№4'!G178</f>
        <v>127</v>
      </c>
      <c r="G322" s="65">
        <f>'№4'!H178</f>
        <v>110.7</v>
      </c>
    </row>
    <row r="323" spans="1:7" ht="33.6">
      <c r="A323" s="33" t="s">
        <v>45</v>
      </c>
      <c r="B323" s="10" t="s">
        <v>234</v>
      </c>
      <c r="C323" s="143">
        <v>600</v>
      </c>
      <c r="D323" s="11" t="s">
        <v>131</v>
      </c>
      <c r="E323" s="190">
        <f>'№4'!F179</f>
        <v>848.9</v>
      </c>
      <c r="F323" s="190">
        <f>'№4'!G179</f>
        <v>0</v>
      </c>
      <c r="G323" s="190">
        <f>'№4'!H179</f>
        <v>0</v>
      </c>
    </row>
    <row r="324" spans="1:7" ht="33.6">
      <c r="A324" s="33" t="s">
        <v>45</v>
      </c>
      <c r="B324" s="10" t="s">
        <v>235</v>
      </c>
      <c r="C324" s="10"/>
      <c r="D324" s="73" t="s">
        <v>236</v>
      </c>
      <c r="E324" s="65">
        <f>E325</f>
        <v>280</v>
      </c>
      <c r="F324" s="65">
        <f>F325</f>
        <v>188</v>
      </c>
      <c r="G324" s="65">
        <f>G325</f>
        <v>150</v>
      </c>
    </row>
    <row r="325" spans="1:7" ht="33.6">
      <c r="A325" s="33" t="s">
        <v>45</v>
      </c>
      <c r="B325" s="10" t="s">
        <v>235</v>
      </c>
      <c r="C325" s="101" t="s">
        <v>81</v>
      </c>
      <c r="D325" s="11" t="s">
        <v>82</v>
      </c>
      <c r="E325" s="65">
        <f>'№4'!F181</f>
        <v>280</v>
      </c>
      <c r="F325" s="65">
        <f>'№4'!G181</f>
        <v>188</v>
      </c>
      <c r="G325" s="65">
        <f>'№4'!H181</f>
        <v>150</v>
      </c>
    </row>
    <row r="326" spans="1:7" ht="12.75">
      <c r="A326" s="33" t="s">
        <v>45</v>
      </c>
      <c r="B326" s="10" t="s">
        <v>406</v>
      </c>
      <c r="C326" s="10"/>
      <c r="D326" s="73" t="s">
        <v>407</v>
      </c>
      <c r="E326" s="65">
        <f>E327</f>
        <v>195</v>
      </c>
      <c r="F326" s="65">
        <f>F327</f>
        <v>0</v>
      </c>
      <c r="G326" s="65">
        <f>G327</f>
        <v>0</v>
      </c>
    </row>
    <row r="327" spans="1:7" ht="33.6">
      <c r="A327" s="33" t="s">
        <v>45</v>
      </c>
      <c r="B327" s="10" t="s">
        <v>406</v>
      </c>
      <c r="C327" s="101" t="s">
        <v>81</v>
      </c>
      <c r="D327" s="11" t="s">
        <v>82</v>
      </c>
      <c r="E327" s="65">
        <f>'№4'!F183</f>
        <v>195</v>
      </c>
      <c r="F327" s="65">
        <f>'№4'!G183</f>
        <v>0</v>
      </c>
      <c r="G327" s="65">
        <f>'№4'!H183</f>
        <v>0</v>
      </c>
    </row>
    <row r="328" spans="1:7" ht="33.6">
      <c r="A328" s="33" t="s">
        <v>45</v>
      </c>
      <c r="B328" s="10" t="s">
        <v>238</v>
      </c>
      <c r="C328" s="10"/>
      <c r="D328" s="73" t="s">
        <v>237</v>
      </c>
      <c r="E328" s="65">
        <f>E329</f>
        <v>12552</v>
      </c>
      <c r="F328" s="65">
        <f>F329</f>
        <v>12068.4</v>
      </c>
      <c r="G328" s="65">
        <f>G329</f>
        <v>12387.6</v>
      </c>
    </row>
    <row r="329" spans="1:7" ht="33.6">
      <c r="A329" s="33" t="s">
        <v>45</v>
      </c>
      <c r="B329" s="10" t="s">
        <v>238</v>
      </c>
      <c r="C329" s="17">
        <v>600</v>
      </c>
      <c r="D329" s="11" t="s">
        <v>131</v>
      </c>
      <c r="E329" s="65">
        <f>'№4'!F185</f>
        <v>12552</v>
      </c>
      <c r="F329" s="65">
        <f>'№4'!G185</f>
        <v>12068.4</v>
      </c>
      <c r="G329" s="65">
        <f>'№4'!H185</f>
        <v>12387.6</v>
      </c>
    </row>
    <row r="330" spans="1:7" ht="50.4">
      <c r="A330" s="33" t="s">
        <v>45</v>
      </c>
      <c r="B330" s="10" t="s">
        <v>240</v>
      </c>
      <c r="C330" s="10"/>
      <c r="D330" s="73" t="s">
        <v>239</v>
      </c>
      <c r="E330" s="65">
        <f>E331</f>
        <v>53</v>
      </c>
      <c r="F330" s="65">
        <f>F331</f>
        <v>36</v>
      </c>
      <c r="G330" s="65">
        <f>G331</f>
        <v>31</v>
      </c>
    </row>
    <row r="331" spans="1:7" ht="33.6">
      <c r="A331" s="33" t="s">
        <v>45</v>
      </c>
      <c r="B331" s="10" t="s">
        <v>240</v>
      </c>
      <c r="C331" s="17">
        <v>600</v>
      </c>
      <c r="D331" s="11" t="s">
        <v>131</v>
      </c>
      <c r="E331" s="65">
        <f>'№4'!F187</f>
        <v>53</v>
      </c>
      <c r="F331" s="65">
        <f>'№4'!G187</f>
        <v>36</v>
      </c>
      <c r="G331" s="65">
        <f>'№4'!H187</f>
        <v>31</v>
      </c>
    </row>
    <row r="332" spans="1:7" ht="12.75">
      <c r="A332" s="33" t="s">
        <v>45</v>
      </c>
      <c r="B332" s="10" t="s">
        <v>241</v>
      </c>
      <c r="C332" s="10"/>
      <c r="D332" s="73" t="s">
        <v>242</v>
      </c>
      <c r="E332" s="65">
        <f>E333+E334+E335</f>
        <v>8710.5</v>
      </c>
      <c r="F332" s="65">
        <f>F333+F334+F335</f>
        <v>8721.4</v>
      </c>
      <c r="G332" s="65">
        <f>G333+G334+G335</f>
        <v>9118.500000000002</v>
      </c>
    </row>
    <row r="333" spans="1:7" ht="67.2">
      <c r="A333" s="33" t="s">
        <v>45</v>
      </c>
      <c r="B333" s="10" t="s">
        <v>241</v>
      </c>
      <c r="C333" s="10" t="s">
        <v>80</v>
      </c>
      <c r="D333" s="11" t="s">
        <v>426</v>
      </c>
      <c r="E333" s="65">
        <f>'№4'!F189</f>
        <v>7361.9</v>
      </c>
      <c r="F333" s="65">
        <f>'№4'!G189</f>
        <v>7817.8</v>
      </c>
      <c r="G333" s="65">
        <f>'№4'!H189</f>
        <v>8332.2</v>
      </c>
    </row>
    <row r="334" spans="1:7" ht="33.6">
      <c r="A334" s="33" t="s">
        <v>45</v>
      </c>
      <c r="B334" s="10" t="s">
        <v>241</v>
      </c>
      <c r="C334" s="10" t="s">
        <v>81</v>
      </c>
      <c r="D334" s="11" t="s">
        <v>82</v>
      </c>
      <c r="E334" s="65">
        <f>'№4'!F190</f>
        <v>1212.1</v>
      </c>
      <c r="F334" s="65">
        <f>'№4'!G190</f>
        <v>812.2</v>
      </c>
      <c r="G334" s="65">
        <f>'№4'!H190</f>
        <v>706.7</v>
      </c>
    </row>
    <row r="335" spans="1:7" ht="12.75">
      <c r="A335" s="33" t="s">
        <v>45</v>
      </c>
      <c r="B335" s="10" t="s">
        <v>241</v>
      </c>
      <c r="C335" s="10" t="s">
        <v>83</v>
      </c>
      <c r="D335" s="11" t="s">
        <v>84</v>
      </c>
      <c r="E335" s="65">
        <f>'№4'!F191</f>
        <v>136.5</v>
      </c>
      <c r="F335" s="65">
        <f>'№4'!G191</f>
        <v>91.4</v>
      </c>
      <c r="G335" s="65">
        <f>'№4'!H191</f>
        <v>79.6</v>
      </c>
    </row>
    <row r="336" spans="1:7" ht="33.6">
      <c r="A336" s="33" t="s">
        <v>45</v>
      </c>
      <c r="B336" s="10" t="s">
        <v>523</v>
      </c>
      <c r="C336" s="10"/>
      <c r="D336" s="11" t="s">
        <v>526</v>
      </c>
      <c r="E336" s="65">
        <f>E337</f>
        <v>643.6</v>
      </c>
      <c r="F336" s="65">
        <f>F337</f>
        <v>0</v>
      </c>
      <c r="G336" s="65">
        <f>G337</f>
        <v>0</v>
      </c>
    </row>
    <row r="337" spans="1:7" ht="33.6">
      <c r="A337" s="33" t="s">
        <v>45</v>
      </c>
      <c r="B337" s="10" t="s">
        <v>523</v>
      </c>
      <c r="C337" s="10" t="s">
        <v>81</v>
      </c>
      <c r="D337" s="11" t="s">
        <v>82</v>
      </c>
      <c r="E337" s="65">
        <f>'№4'!F193</f>
        <v>643.6</v>
      </c>
      <c r="F337" s="65">
        <f>'№4'!G193</f>
        <v>0</v>
      </c>
      <c r="G337" s="65">
        <f>'№4'!H193</f>
        <v>0</v>
      </c>
    </row>
    <row r="338" spans="1:7" ht="50.4">
      <c r="A338" s="33" t="s">
        <v>45</v>
      </c>
      <c r="B338" s="10" t="s">
        <v>531</v>
      </c>
      <c r="C338" s="10"/>
      <c r="D338" s="11" t="s">
        <v>532</v>
      </c>
      <c r="E338" s="136">
        <f>E339</f>
        <v>45.1</v>
      </c>
      <c r="F338" s="137">
        <f aca="true" t="shared" si="32" ref="F338:G338">F339</f>
        <v>0</v>
      </c>
      <c r="G338" s="137">
        <f t="shared" si="32"/>
        <v>0</v>
      </c>
    </row>
    <row r="339" spans="1:7" ht="33.6">
      <c r="A339" s="33" t="s">
        <v>45</v>
      </c>
      <c r="B339" s="10" t="s">
        <v>531</v>
      </c>
      <c r="C339" s="10" t="s">
        <v>81</v>
      </c>
      <c r="D339" s="11" t="s">
        <v>82</v>
      </c>
      <c r="E339" s="136">
        <f>'№4'!F195</f>
        <v>45.1</v>
      </c>
      <c r="F339" s="137">
        <f>'№4'!G195</f>
        <v>0</v>
      </c>
      <c r="G339" s="137">
        <f>'№4'!H195</f>
        <v>0</v>
      </c>
    </row>
    <row r="340" spans="1:7" ht="50.4">
      <c r="A340" s="33" t="s">
        <v>45</v>
      </c>
      <c r="B340" s="10" t="s">
        <v>534</v>
      </c>
      <c r="C340" s="10"/>
      <c r="D340" s="11" t="s">
        <v>536</v>
      </c>
      <c r="E340" s="138">
        <f>E341</f>
        <v>167.1</v>
      </c>
      <c r="F340" s="138">
        <f aca="true" t="shared" si="33" ref="F340:G340">F341</f>
        <v>0</v>
      </c>
      <c r="G340" s="138">
        <f t="shared" si="33"/>
        <v>0</v>
      </c>
    </row>
    <row r="341" spans="1:7" ht="33.6">
      <c r="A341" s="33" t="s">
        <v>45</v>
      </c>
      <c r="B341" s="10" t="s">
        <v>534</v>
      </c>
      <c r="C341" s="10" t="s">
        <v>81</v>
      </c>
      <c r="D341" s="11" t="s">
        <v>82</v>
      </c>
      <c r="E341" s="138">
        <f>'№4'!F197</f>
        <v>167.1</v>
      </c>
      <c r="F341" s="138">
        <f>'№4'!G197</f>
        <v>0</v>
      </c>
      <c r="G341" s="138">
        <f>'№4'!H197</f>
        <v>0</v>
      </c>
    </row>
    <row r="342" spans="1:7" ht="33.6">
      <c r="A342" s="33" t="s">
        <v>45</v>
      </c>
      <c r="B342" s="10" t="s">
        <v>245</v>
      </c>
      <c r="C342" s="104"/>
      <c r="D342" s="11" t="s">
        <v>244</v>
      </c>
      <c r="E342" s="65">
        <f aca="true" t="shared" si="34" ref="E342:G343">E343</f>
        <v>7590</v>
      </c>
      <c r="F342" s="65">
        <f t="shared" si="34"/>
        <v>0</v>
      </c>
      <c r="G342" s="65">
        <f t="shared" si="34"/>
        <v>0</v>
      </c>
    </row>
    <row r="343" spans="1:7" ht="12.75">
      <c r="A343" s="33" t="s">
        <v>45</v>
      </c>
      <c r="B343" s="10" t="s">
        <v>111</v>
      </c>
      <c r="C343" s="104"/>
      <c r="D343" s="11" t="s">
        <v>377</v>
      </c>
      <c r="E343" s="65">
        <f t="shared" si="34"/>
        <v>7590</v>
      </c>
      <c r="F343" s="65">
        <f t="shared" si="34"/>
        <v>0</v>
      </c>
      <c r="G343" s="65">
        <f t="shared" si="34"/>
        <v>0</v>
      </c>
    </row>
    <row r="344" spans="1:7" ht="33.6">
      <c r="A344" s="33" t="s">
        <v>45</v>
      </c>
      <c r="B344" s="10" t="s">
        <v>111</v>
      </c>
      <c r="C344" s="33" t="s">
        <v>85</v>
      </c>
      <c r="D344" s="11" t="s">
        <v>246</v>
      </c>
      <c r="E344" s="65">
        <f>'№4'!F200</f>
        <v>7590</v>
      </c>
      <c r="F344" s="65">
        <f>'№4'!G200</f>
        <v>0</v>
      </c>
      <c r="G344" s="65">
        <f>'№4'!H200</f>
        <v>0</v>
      </c>
    </row>
    <row r="345" spans="1:7" ht="33.6">
      <c r="A345" s="33" t="s">
        <v>45</v>
      </c>
      <c r="B345" s="10" t="s">
        <v>358</v>
      </c>
      <c r="C345" s="33"/>
      <c r="D345" s="11" t="s">
        <v>354</v>
      </c>
      <c r="E345" s="123">
        <f>E346</f>
        <v>63.2</v>
      </c>
      <c r="F345" s="123">
        <f aca="true" t="shared" si="35" ref="F345:G346">F346</f>
        <v>0</v>
      </c>
      <c r="G345" s="123">
        <f t="shared" si="35"/>
        <v>0</v>
      </c>
    </row>
    <row r="346" spans="1:7" ht="50.4">
      <c r="A346" s="33" t="s">
        <v>45</v>
      </c>
      <c r="B346" s="11">
        <v>9977888</v>
      </c>
      <c r="C346" s="17"/>
      <c r="D346" s="11" t="s">
        <v>529</v>
      </c>
      <c r="E346" s="123">
        <f>E347</f>
        <v>63.2</v>
      </c>
      <c r="F346" s="123">
        <f t="shared" si="35"/>
        <v>0</v>
      </c>
      <c r="G346" s="123">
        <f t="shared" si="35"/>
        <v>0</v>
      </c>
    </row>
    <row r="347" spans="1:7" ht="33.6">
      <c r="A347" s="33" t="s">
        <v>45</v>
      </c>
      <c r="B347" s="11">
        <v>9977888</v>
      </c>
      <c r="C347" s="33" t="s">
        <v>81</v>
      </c>
      <c r="D347" s="11" t="s">
        <v>82</v>
      </c>
      <c r="E347" s="123">
        <f>'№4'!F203</f>
        <v>63.2</v>
      </c>
      <c r="F347" s="123">
        <f>'№4'!G203</f>
        <v>0</v>
      </c>
      <c r="G347" s="123">
        <f>'№4'!H203</f>
        <v>0</v>
      </c>
    </row>
    <row r="348" spans="1:7" s="49" customFormat="1" ht="12.75">
      <c r="A348" s="34" t="s">
        <v>42</v>
      </c>
      <c r="B348" s="34"/>
      <c r="C348" s="34"/>
      <c r="D348" s="35" t="s">
        <v>34</v>
      </c>
      <c r="E348" s="66">
        <f>E349+E354+E384</f>
        <v>21613.3</v>
      </c>
      <c r="F348" s="66">
        <f>F349+F354+F384</f>
        <v>14623.5</v>
      </c>
      <c r="G348" s="66">
        <f>G349+G354+G384</f>
        <v>14370.9</v>
      </c>
    </row>
    <row r="349" spans="1:7" ht="12.75">
      <c r="A349" s="17">
        <v>1001</v>
      </c>
      <c r="B349" s="127"/>
      <c r="C349" s="128"/>
      <c r="D349" s="11" t="s">
        <v>35</v>
      </c>
      <c r="E349" s="65">
        <f>E350</f>
        <v>2101.5</v>
      </c>
      <c r="F349" s="65">
        <f aca="true" t="shared" si="36" ref="F349:G351">F350</f>
        <v>2101.5</v>
      </c>
      <c r="G349" s="65">
        <f t="shared" si="36"/>
        <v>2101.5</v>
      </c>
    </row>
    <row r="350" spans="1:7" ht="50.4">
      <c r="A350" s="127" t="s">
        <v>58</v>
      </c>
      <c r="B350" s="10" t="s">
        <v>422</v>
      </c>
      <c r="C350" s="33"/>
      <c r="D350" s="31" t="s">
        <v>388</v>
      </c>
      <c r="E350" s="65">
        <f>E351</f>
        <v>2101.5</v>
      </c>
      <c r="F350" s="65">
        <f t="shared" si="36"/>
        <v>2101.5</v>
      </c>
      <c r="G350" s="65">
        <f t="shared" si="36"/>
        <v>2101.5</v>
      </c>
    </row>
    <row r="351" spans="1:7" ht="33.6">
      <c r="A351" s="127" t="s">
        <v>58</v>
      </c>
      <c r="B351" s="10" t="s">
        <v>247</v>
      </c>
      <c r="C351" s="33"/>
      <c r="D351" s="11" t="s">
        <v>248</v>
      </c>
      <c r="E351" s="65">
        <f>E352</f>
        <v>2101.5</v>
      </c>
      <c r="F351" s="65">
        <f t="shared" si="36"/>
        <v>2101.5</v>
      </c>
      <c r="G351" s="65">
        <f t="shared" si="36"/>
        <v>2101.5</v>
      </c>
    </row>
    <row r="352" spans="1:7" ht="50.4">
      <c r="A352" s="127" t="s">
        <v>58</v>
      </c>
      <c r="B352" s="10" t="s">
        <v>249</v>
      </c>
      <c r="C352" s="33"/>
      <c r="D352" s="11" t="s">
        <v>79</v>
      </c>
      <c r="E352" s="65">
        <f>E353</f>
        <v>2101.5</v>
      </c>
      <c r="F352" s="65">
        <f>F353</f>
        <v>2101.5</v>
      </c>
      <c r="G352" s="65">
        <f>G353</f>
        <v>2101.5</v>
      </c>
    </row>
    <row r="353" spans="1:7" ht="12.75">
      <c r="A353" s="127" t="s">
        <v>58</v>
      </c>
      <c r="B353" s="10" t="s">
        <v>249</v>
      </c>
      <c r="C353" s="17" t="s">
        <v>86</v>
      </c>
      <c r="D353" s="11" t="s">
        <v>87</v>
      </c>
      <c r="E353" s="65">
        <f>'№4'!F209</f>
        <v>2101.5</v>
      </c>
      <c r="F353" s="65">
        <f>'№4'!G209</f>
        <v>2101.5</v>
      </c>
      <c r="G353" s="65">
        <f>'№4'!H209</f>
        <v>2101.5</v>
      </c>
    </row>
    <row r="354" spans="1:7" ht="12.75">
      <c r="A354" s="127" t="s">
        <v>43</v>
      </c>
      <c r="B354" s="127"/>
      <c r="C354" s="128"/>
      <c r="D354" s="11" t="s">
        <v>37</v>
      </c>
      <c r="E354" s="65">
        <f>E355+E361+E369</f>
        <v>8006.5</v>
      </c>
      <c r="F354" s="65">
        <f>F355+F361+F369</f>
        <v>3157.2</v>
      </c>
      <c r="G354" s="65">
        <f>G355+G361+G369</f>
        <v>2904.6</v>
      </c>
    </row>
    <row r="355" spans="1:7" ht="50.4">
      <c r="A355" s="127" t="s">
        <v>43</v>
      </c>
      <c r="B355" s="127" t="s">
        <v>125</v>
      </c>
      <c r="C355" s="128"/>
      <c r="D355" s="11" t="s">
        <v>123</v>
      </c>
      <c r="E355" s="65">
        <f>E356</f>
        <v>380.5</v>
      </c>
      <c r="F355" s="65">
        <f aca="true" t="shared" si="37" ref="F355:G357">F356</f>
        <v>265.8</v>
      </c>
      <c r="G355" s="65">
        <f t="shared" si="37"/>
        <v>265.8</v>
      </c>
    </row>
    <row r="356" spans="1:7" ht="33.6">
      <c r="A356" s="127" t="s">
        <v>43</v>
      </c>
      <c r="B356" s="127" t="s">
        <v>126</v>
      </c>
      <c r="C356" s="128"/>
      <c r="D356" s="11" t="s">
        <v>124</v>
      </c>
      <c r="E356" s="65">
        <f>E357+E359</f>
        <v>380.5</v>
      </c>
      <c r="F356" s="65">
        <f>F357+F359</f>
        <v>265.8</v>
      </c>
      <c r="G356" s="65">
        <f>G357+G359</f>
        <v>265.8</v>
      </c>
    </row>
    <row r="357" spans="1:7" ht="84">
      <c r="A357" s="125" t="s">
        <v>43</v>
      </c>
      <c r="B357" s="10" t="s">
        <v>386</v>
      </c>
      <c r="C357" s="10"/>
      <c r="D357" s="73" t="s">
        <v>151</v>
      </c>
      <c r="E357" s="65">
        <f>E358</f>
        <v>265.8</v>
      </c>
      <c r="F357" s="65">
        <f t="shared" si="37"/>
        <v>265.8</v>
      </c>
      <c r="G357" s="65">
        <f t="shared" si="37"/>
        <v>265.8</v>
      </c>
    </row>
    <row r="358" spans="1:7" ht="12.75">
      <c r="A358" s="17">
        <v>1003</v>
      </c>
      <c r="B358" s="69" t="s">
        <v>386</v>
      </c>
      <c r="C358" s="128" t="s">
        <v>86</v>
      </c>
      <c r="D358" s="11" t="s">
        <v>87</v>
      </c>
      <c r="E358" s="65">
        <f>'№4'!F471</f>
        <v>265.8</v>
      </c>
      <c r="F358" s="65">
        <f>'№4'!G471</f>
        <v>265.8</v>
      </c>
      <c r="G358" s="65">
        <f>'№4'!H471</f>
        <v>265.8</v>
      </c>
    </row>
    <row r="359" spans="1:7" ht="151.2">
      <c r="A359" s="127" t="s">
        <v>43</v>
      </c>
      <c r="B359" s="10" t="s">
        <v>480</v>
      </c>
      <c r="C359" s="128"/>
      <c r="D359" s="73" t="s">
        <v>481</v>
      </c>
      <c r="E359" s="65">
        <f>E360</f>
        <v>114.69999999999999</v>
      </c>
      <c r="F359" s="65">
        <f>F360</f>
        <v>0</v>
      </c>
      <c r="G359" s="65">
        <f>G360</f>
        <v>0</v>
      </c>
    </row>
    <row r="360" spans="1:7" ht="12.75">
      <c r="A360" s="17">
        <v>1003</v>
      </c>
      <c r="B360" s="10" t="s">
        <v>480</v>
      </c>
      <c r="C360" s="128" t="s">
        <v>86</v>
      </c>
      <c r="D360" s="11" t="s">
        <v>87</v>
      </c>
      <c r="E360" s="65">
        <f>'№4'!F473</f>
        <v>114.69999999999999</v>
      </c>
      <c r="F360" s="65">
        <f>'№4'!G473</f>
        <v>0</v>
      </c>
      <c r="G360" s="65">
        <f>'№4'!H473</f>
        <v>0</v>
      </c>
    </row>
    <row r="361" spans="1:7" ht="57" customHeight="1">
      <c r="A361" s="127" t="s">
        <v>43</v>
      </c>
      <c r="B361" s="10" t="s">
        <v>221</v>
      </c>
      <c r="C361" s="17"/>
      <c r="D361" s="11" t="s">
        <v>219</v>
      </c>
      <c r="E361" s="65">
        <f>E362</f>
        <v>6287.1</v>
      </c>
      <c r="F361" s="65">
        <f aca="true" t="shared" si="38" ref="F361:G363">F362</f>
        <v>1947.8</v>
      </c>
      <c r="G361" s="65">
        <f t="shared" si="38"/>
        <v>1798.2</v>
      </c>
    </row>
    <row r="362" spans="1:7" ht="21.75" customHeight="1">
      <c r="A362" s="127" t="s">
        <v>43</v>
      </c>
      <c r="B362" s="10" t="s">
        <v>309</v>
      </c>
      <c r="C362" s="17"/>
      <c r="D362" s="11" t="s">
        <v>308</v>
      </c>
      <c r="E362" s="65">
        <f>E363+E365+E367</f>
        <v>6287.1</v>
      </c>
      <c r="F362" s="65">
        <f>F363+F365+F367</f>
        <v>1947.8</v>
      </c>
      <c r="G362" s="65">
        <f>G363+G365+G367</f>
        <v>1798.2</v>
      </c>
    </row>
    <row r="363" spans="1:7" ht="33.6">
      <c r="A363" s="127" t="s">
        <v>43</v>
      </c>
      <c r="B363" s="10" t="s">
        <v>310</v>
      </c>
      <c r="C363" s="17"/>
      <c r="D363" s="11" t="s">
        <v>311</v>
      </c>
      <c r="E363" s="65">
        <f>E364</f>
        <v>3480.4</v>
      </c>
      <c r="F363" s="65">
        <f t="shared" si="38"/>
        <v>1947.8</v>
      </c>
      <c r="G363" s="65">
        <f t="shared" si="38"/>
        <v>1798.2</v>
      </c>
    </row>
    <row r="364" spans="1:7" ht="12.75">
      <c r="A364" s="127" t="s">
        <v>43</v>
      </c>
      <c r="B364" s="10" t="s">
        <v>310</v>
      </c>
      <c r="C364" s="17" t="s">
        <v>86</v>
      </c>
      <c r="D364" s="11" t="s">
        <v>87</v>
      </c>
      <c r="E364" s="65">
        <f>'№4'!F368</f>
        <v>3480.4</v>
      </c>
      <c r="F364" s="65">
        <f>'№4'!G368</f>
        <v>1947.8</v>
      </c>
      <c r="G364" s="65">
        <f>'№4'!H368</f>
        <v>1798.2</v>
      </c>
    </row>
    <row r="365" spans="1:7" ht="50.4">
      <c r="A365" s="127" t="s">
        <v>43</v>
      </c>
      <c r="B365" s="10" t="s">
        <v>482</v>
      </c>
      <c r="C365" s="17"/>
      <c r="D365" s="11" t="s">
        <v>483</v>
      </c>
      <c r="E365" s="65">
        <f>E366</f>
        <v>1189.6000000000001</v>
      </c>
      <c r="F365" s="65">
        <f>F366</f>
        <v>0</v>
      </c>
      <c r="G365" s="65">
        <f>G366</f>
        <v>0</v>
      </c>
    </row>
    <row r="366" spans="1:7" ht="12.75">
      <c r="A366" s="127" t="s">
        <v>43</v>
      </c>
      <c r="B366" s="10" t="s">
        <v>482</v>
      </c>
      <c r="C366" s="17" t="s">
        <v>86</v>
      </c>
      <c r="D366" s="11" t="s">
        <v>87</v>
      </c>
      <c r="E366" s="65">
        <f>'№4'!F370</f>
        <v>1189.6000000000001</v>
      </c>
      <c r="F366" s="65">
        <f>'№4'!G370</f>
        <v>0</v>
      </c>
      <c r="G366" s="65">
        <f>'№4'!H370</f>
        <v>0</v>
      </c>
    </row>
    <row r="367" spans="1:7" ht="50.4">
      <c r="A367" s="127" t="s">
        <v>43</v>
      </c>
      <c r="B367" s="10" t="s">
        <v>505</v>
      </c>
      <c r="C367" s="17"/>
      <c r="D367" s="11" t="s">
        <v>506</v>
      </c>
      <c r="E367" s="65">
        <f>E368</f>
        <v>1617.1</v>
      </c>
      <c r="F367" s="65">
        <f>F368</f>
        <v>0</v>
      </c>
      <c r="G367" s="65">
        <f>G368</f>
        <v>0</v>
      </c>
    </row>
    <row r="368" spans="1:7" ht="12.75">
      <c r="A368" s="127" t="s">
        <v>43</v>
      </c>
      <c r="B368" s="10" t="s">
        <v>505</v>
      </c>
      <c r="C368" s="17" t="s">
        <v>86</v>
      </c>
      <c r="D368" s="11" t="s">
        <v>87</v>
      </c>
      <c r="E368" s="65">
        <f>'№4'!F372</f>
        <v>1617.1</v>
      </c>
      <c r="F368" s="65">
        <f>'№4'!G372</f>
        <v>0</v>
      </c>
      <c r="G368" s="65">
        <f>'№4'!H372</f>
        <v>0</v>
      </c>
    </row>
    <row r="369" spans="1:7" ht="50.4">
      <c r="A369" s="127" t="s">
        <v>43</v>
      </c>
      <c r="B369" s="10" t="s">
        <v>422</v>
      </c>
      <c r="C369" s="33"/>
      <c r="D369" s="31" t="s">
        <v>388</v>
      </c>
      <c r="E369" s="65">
        <f>E370+E373</f>
        <v>1338.8999999999999</v>
      </c>
      <c r="F369" s="65">
        <f>F370+F373</f>
        <v>943.6</v>
      </c>
      <c r="G369" s="65">
        <f>G370+G373</f>
        <v>840.6</v>
      </c>
    </row>
    <row r="370" spans="1:7" ht="50.4">
      <c r="A370" s="127" t="s">
        <v>43</v>
      </c>
      <c r="B370" s="127" t="s">
        <v>260</v>
      </c>
      <c r="C370" s="128"/>
      <c r="D370" s="11" t="s">
        <v>261</v>
      </c>
      <c r="E370" s="65">
        <f aca="true" t="shared" si="39" ref="E370:G371">E371</f>
        <v>300</v>
      </c>
      <c r="F370" s="65">
        <f t="shared" si="39"/>
        <v>200</v>
      </c>
      <c r="G370" s="65">
        <f t="shared" si="39"/>
        <v>175</v>
      </c>
    </row>
    <row r="371" spans="1:7" ht="33.6">
      <c r="A371" s="127" t="s">
        <v>43</v>
      </c>
      <c r="B371" s="127" t="s">
        <v>262</v>
      </c>
      <c r="C371" s="128"/>
      <c r="D371" s="11" t="s">
        <v>263</v>
      </c>
      <c r="E371" s="65">
        <f t="shared" si="39"/>
        <v>300</v>
      </c>
      <c r="F371" s="65">
        <f t="shared" si="39"/>
        <v>200</v>
      </c>
      <c r="G371" s="65">
        <f t="shared" si="39"/>
        <v>175</v>
      </c>
    </row>
    <row r="372" spans="1:7" ht="33.6">
      <c r="A372" s="127" t="s">
        <v>43</v>
      </c>
      <c r="B372" s="127" t="s">
        <v>262</v>
      </c>
      <c r="C372" s="17">
        <v>600</v>
      </c>
      <c r="D372" s="11" t="s">
        <v>131</v>
      </c>
      <c r="E372" s="65">
        <f>'№4'!F214</f>
        <v>300</v>
      </c>
      <c r="F372" s="65">
        <f>'№4'!G214</f>
        <v>200</v>
      </c>
      <c r="G372" s="65">
        <f>'№4'!H214</f>
        <v>175</v>
      </c>
    </row>
    <row r="373" spans="1:7" ht="22.5" customHeight="1">
      <c r="A373" s="127" t="s">
        <v>43</v>
      </c>
      <c r="B373" s="127" t="s">
        <v>247</v>
      </c>
      <c r="C373" s="128"/>
      <c r="D373" s="11" t="s">
        <v>248</v>
      </c>
      <c r="E373" s="65">
        <f>E374+E376+E378+E380+E382</f>
        <v>1038.8999999999999</v>
      </c>
      <c r="F373" s="65">
        <f>F374+F376+F378+F380+F382</f>
        <v>743.6</v>
      </c>
      <c r="G373" s="65">
        <f>G374+G376+G378+G380+G382</f>
        <v>665.6</v>
      </c>
    </row>
    <row r="374" spans="1:7" ht="33.6">
      <c r="A374" s="127" t="s">
        <v>43</v>
      </c>
      <c r="B374" s="127" t="s">
        <v>251</v>
      </c>
      <c r="C374" s="128"/>
      <c r="D374" s="11" t="s">
        <v>250</v>
      </c>
      <c r="E374" s="65">
        <f>E375</f>
        <v>150</v>
      </c>
      <c r="F374" s="65">
        <f>F375</f>
        <v>100</v>
      </c>
      <c r="G374" s="65">
        <f>G375</f>
        <v>87.5</v>
      </c>
    </row>
    <row r="375" spans="1:7" ht="24.75" customHeight="1">
      <c r="A375" s="127" t="s">
        <v>43</v>
      </c>
      <c r="B375" s="127" t="s">
        <v>251</v>
      </c>
      <c r="C375" s="128" t="s">
        <v>86</v>
      </c>
      <c r="D375" s="11" t="s">
        <v>87</v>
      </c>
      <c r="E375" s="65">
        <f>'№4'!F217</f>
        <v>150</v>
      </c>
      <c r="F375" s="65">
        <f>'№4'!G217</f>
        <v>100</v>
      </c>
      <c r="G375" s="65">
        <f>'№4'!H217</f>
        <v>87.5</v>
      </c>
    </row>
    <row r="376" spans="1:7" ht="33.6">
      <c r="A376" s="127" t="s">
        <v>43</v>
      </c>
      <c r="B376" s="127" t="s">
        <v>253</v>
      </c>
      <c r="C376" s="128"/>
      <c r="D376" s="11" t="s">
        <v>252</v>
      </c>
      <c r="E376" s="65">
        <f>E377</f>
        <v>312</v>
      </c>
      <c r="F376" s="65">
        <f>F377</f>
        <v>209</v>
      </c>
      <c r="G376" s="65">
        <f>G377</f>
        <v>181.9</v>
      </c>
    </row>
    <row r="377" spans="1:7" ht="24.75" customHeight="1">
      <c r="A377" s="127" t="s">
        <v>43</v>
      </c>
      <c r="B377" s="127" t="s">
        <v>253</v>
      </c>
      <c r="C377" s="128" t="s">
        <v>86</v>
      </c>
      <c r="D377" s="11" t="s">
        <v>87</v>
      </c>
      <c r="E377" s="65">
        <f>'№4'!F219</f>
        <v>312</v>
      </c>
      <c r="F377" s="65">
        <f>'№4'!G219</f>
        <v>209</v>
      </c>
      <c r="G377" s="65">
        <f>'№4'!H219</f>
        <v>181.9</v>
      </c>
    </row>
    <row r="378" spans="1:7" ht="50.4">
      <c r="A378" s="127" t="s">
        <v>43</v>
      </c>
      <c r="B378" s="127" t="s">
        <v>256</v>
      </c>
      <c r="C378" s="128"/>
      <c r="D378" s="11" t="s">
        <v>254</v>
      </c>
      <c r="E378" s="65">
        <f>E379</f>
        <v>233.3</v>
      </c>
      <c r="F378" s="65">
        <f>F379</f>
        <v>157</v>
      </c>
      <c r="G378" s="65">
        <f>G379</f>
        <v>136</v>
      </c>
    </row>
    <row r="379" spans="1:7" ht="26.25" customHeight="1">
      <c r="A379" s="127" t="s">
        <v>43</v>
      </c>
      <c r="B379" s="127" t="s">
        <v>256</v>
      </c>
      <c r="C379" s="128" t="s">
        <v>86</v>
      </c>
      <c r="D379" s="11" t="s">
        <v>87</v>
      </c>
      <c r="E379" s="65">
        <f>'№4'!F221</f>
        <v>233.3</v>
      </c>
      <c r="F379" s="65">
        <f>'№4'!G221</f>
        <v>157</v>
      </c>
      <c r="G379" s="65">
        <f>'№4'!H221</f>
        <v>136</v>
      </c>
    </row>
    <row r="380" spans="1:7" ht="33.6">
      <c r="A380" s="127" t="s">
        <v>43</v>
      </c>
      <c r="B380" s="127" t="s">
        <v>257</v>
      </c>
      <c r="C380" s="128"/>
      <c r="D380" s="11" t="s">
        <v>255</v>
      </c>
      <c r="E380" s="65">
        <f>E381</f>
        <v>200</v>
      </c>
      <c r="F380" s="65">
        <f>F381</f>
        <v>134</v>
      </c>
      <c r="G380" s="65">
        <f>G381</f>
        <v>116.6</v>
      </c>
    </row>
    <row r="381" spans="1:7" ht="25.5" customHeight="1">
      <c r="A381" s="33" t="s">
        <v>43</v>
      </c>
      <c r="B381" s="127" t="s">
        <v>257</v>
      </c>
      <c r="C381" s="128" t="s">
        <v>86</v>
      </c>
      <c r="D381" s="11" t="s">
        <v>87</v>
      </c>
      <c r="E381" s="65">
        <f>'№4'!F223</f>
        <v>200</v>
      </c>
      <c r="F381" s="65">
        <f>'№4'!G223</f>
        <v>134</v>
      </c>
      <c r="G381" s="65">
        <f>'№4'!H223</f>
        <v>116.6</v>
      </c>
    </row>
    <row r="382" spans="1:7" ht="33.6">
      <c r="A382" s="33" t="s">
        <v>43</v>
      </c>
      <c r="B382" s="127" t="s">
        <v>258</v>
      </c>
      <c r="C382" s="128"/>
      <c r="D382" s="11" t="s">
        <v>259</v>
      </c>
      <c r="E382" s="65">
        <f>E383</f>
        <v>143.6</v>
      </c>
      <c r="F382" s="65">
        <f>F383</f>
        <v>143.6</v>
      </c>
      <c r="G382" s="65">
        <f>G383</f>
        <v>143.6</v>
      </c>
    </row>
    <row r="383" spans="1:7" ht="24.75" customHeight="1">
      <c r="A383" s="33" t="s">
        <v>43</v>
      </c>
      <c r="B383" s="127" t="s">
        <v>258</v>
      </c>
      <c r="C383" s="128" t="s">
        <v>86</v>
      </c>
      <c r="D383" s="11" t="s">
        <v>87</v>
      </c>
      <c r="E383" s="65">
        <f>'№4'!F225</f>
        <v>143.6</v>
      </c>
      <c r="F383" s="65">
        <f>'№4'!G225</f>
        <v>143.6</v>
      </c>
      <c r="G383" s="65">
        <f>'№4'!H225</f>
        <v>143.6</v>
      </c>
    </row>
    <row r="384" spans="1:7" ht="12.75">
      <c r="A384" s="33" t="s">
        <v>152</v>
      </c>
      <c r="B384" s="10"/>
      <c r="C384" s="104"/>
      <c r="D384" s="11" t="s">
        <v>153</v>
      </c>
      <c r="E384" s="65">
        <f>E385+E389</f>
        <v>11505.3</v>
      </c>
      <c r="F384" s="65">
        <f>F385+F389</f>
        <v>9364.8</v>
      </c>
      <c r="G384" s="65">
        <f>G385+G389</f>
        <v>9364.8</v>
      </c>
    </row>
    <row r="385" spans="1:7" ht="50.4">
      <c r="A385" s="17">
        <v>1004</v>
      </c>
      <c r="B385" s="127" t="s">
        <v>125</v>
      </c>
      <c r="C385" s="128"/>
      <c r="D385" s="11" t="s">
        <v>123</v>
      </c>
      <c r="E385" s="65">
        <f>E386</f>
        <v>5083.8</v>
      </c>
      <c r="F385" s="65">
        <f aca="true" t="shared" si="40" ref="F385:G387">F386</f>
        <v>5083.8</v>
      </c>
      <c r="G385" s="65">
        <f t="shared" si="40"/>
        <v>5083.8</v>
      </c>
    </row>
    <row r="386" spans="1:7" ht="33.6">
      <c r="A386" s="17">
        <v>1004</v>
      </c>
      <c r="B386" s="127" t="s">
        <v>126</v>
      </c>
      <c r="C386" s="128"/>
      <c r="D386" s="11" t="s">
        <v>124</v>
      </c>
      <c r="E386" s="65">
        <f>E387</f>
        <v>5083.8</v>
      </c>
      <c r="F386" s="65">
        <f t="shared" si="40"/>
        <v>5083.8</v>
      </c>
      <c r="G386" s="65">
        <f t="shared" si="40"/>
        <v>5083.8</v>
      </c>
    </row>
    <row r="387" spans="1:7" ht="67.2">
      <c r="A387" s="17">
        <v>1004</v>
      </c>
      <c r="B387" s="10" t="s">
        <v>154</v>
      </c>
      <c r="C387" s="10"/>
      <c r="D387" s="73" t="s">
        <v>155</v>
      </c>
      <c r="E387" s="65">
        <f>E388</f>
        <v>5083.8</v>
      </c>
      <c r="F387" s="65">
        <f t="shared" si="40"/>
        <v>5083.8</v>
      </c>
      <c r="G387" s="65">
        <f t="shared" si="40"/>
        <v>5083.8</v>
      </c>
    </row>
    <row r="388" spans="1:7" ht="12.75">
      <c r="A388" s="127" t="s">
        <v>152</v>
      </c>
      <c r="B388" s="10" t="s">
        <v>154</v>
      </c>
      <c r="C388" s="128" t="s">
        <v>86</v>
      </c>
      <c r="D388" s="11" t="s">
        <v>87</v>
      </c>
      <c r="E388" s="65">
        <f>'№4'!F478</f>
        <v>5083.8</v>
      </c>
      <c r="F388" s="65">
        <f>'№4'!G478</f>
        <v>5083.8</v>
      </c>
      <c r="G388" s="65">
        <f>'№4'!H478</f>
        <v>5083.8</v>
      </c>
    </row>
    <row r="389" spans="1:7" ht="57.75" customHeight="1">
      <c r="A389" s="33" t="s">
        <v>152</v>
      </c>
      <c r="B389" s="10" t="s">
        <v>221</v>
      </c>
      <c r="C389" s="104"/>
      <c r="D389" s="11" t="s">
        <v>219</v>
      </c>
      <c r="E389" s="65">
        <f>E390</f>
        <v>6421.5</v>
      </c>
      <c r="F389" s="65">
        <f>F390</f>
        <v>4281</v>
      </c>
      <c r="G389" s="65">
        <f>G390</f>
        <v>4281</v>
      </c>
    </row>
    <row r="390" spans="1:7" ht="33.6">
      <c r="A390" s="33" t="s">
        <v>152</v>
      </c>
      <c r="B390" s="10" t="s">
        <v>222</v>
      </c>
      <c r="C390" s="10"/>
      <c r="D390" s="73" t="s">
        <v>220</v>
      </c>
      <c r="E390" s="65">
        <f>E391+E393</f>
        <v>6421.5</v>
      </c>
      <c r="F390" s="65">
        <f>F391+F393</f>
        <v>4281</v>
      </c>
      <c r="G390" s="65">
        <f>G391+G393</f>
        <v>4281</v>
      </c>
    </row>
    <row r="391" spans="1:7" ht="50.4">
      <c r="A391" s="33" t="s">
        <v>152</v>
      </c>
      <c r="B391" s="10" t="s">
        <v>224</v>
      </c>
      <c r="C391" s="10"/>
      <c r="D391" s="73" t="s">
        <v>223</v>
      </c>
      <c r="E391" s="65">
        <f>E392</f>
        <v>2140.5</v>
      </c>
      <c r="F391" s="65">
        <f>F392</f>
        <v>0</v>
      </c>
      <c r="G391" s="65">
        <f>G392</f>
        <v>0</v>
      </c>
    </row>
    <row r="392" spans="1:7" ht="12.75">
      <c r="A392" s="33" t="s">
        <v>152</v>
      </c>
      <c r="B392" s="10" t="s">
        <v>224</v>
      </c>
      <c r="C392" s="17" t="s">
        <v>86</v>
      </c>
      <c r="D392" s="11" t="s">
        <v>87</v>
      </c>
      <c r="E392" s="65">
        <f>'№4'!F312</f>
        <v>2140.5</v>
      </c>
      <c r="F392" s="65">
        <f>'№4'!G312</f>
        <v>0</v>
      </c>
      <c r="G392" s="65">
        <f>'№4'!H312</f>
        <v>0</v>
      </c>
    </row>
    <row r="393" spans="1:7" ht="67.2">
      <c r="A393" s="33" t="s">
        <v>152</v>
      </c>
      <c r="B393" s="10" t="s">
        <v>361</v>
      </c>
      <c r="C393" s="17"/>
      <c r="D393" s="73" t="s">
        <v>415</v>
      </c>
      <c r="E393" s="65">
        <f>E394</f>
        <v>4281</v>
      </c>
      <c r="F393" s="65">
        <f>F394</f>
        <v>4281</v>
      </c>
      <c r="G393" s="65">
        <f>G394</f>
        <v>4281</v>
      </c>
    </row>
    <row r="394" spans="1:7" ht="12.75">
      <c r="A394" s="33" t="s">
        <v>152</v>
      </c>
      <c r="B394" s="10" t="s">
        <v>361</v>
      </c>
      <c r="C394" s="17" t="s">
        <v>86</v>
      </c>
      <c r="D394" s="11" t="s">
        <v>87</v>
      </c>
      <c r="E394" s="65">
        <f>'№4'!F314</f>
        <v>4281</v>
      </c>
      <c r="F394" s="65">
        <f>'№4'!G314</f>
        <v>4281</v>
      </c>
      <c r="G394" s="65">
        <f>'№4'!H314</f>
        <v>4281</v>
      </c>
    </row>
    <row r="395" spans="1:7" s="49" customFormat="1" ht="12.75">
      <c r="A395" s="34" t="s">
        <v>68</v>
      </c>
      <c r="B395" s="34"/>
      <c r="C395" s="34"/>
      <c r="D395" s="35" t="s">
        <v>33</v>
      </c>
      <c r="E395" s="66">
        <f>E396+E411</f>
        <v>13119.500000000002</v>
      </c>
      <c r="F395" s="66">
        <f>F396+F411</f>
        <v>11059.4</v>
      </c>
      <c r="G395" s="66">
        <f>G396+G411</f>
        <v>10529.4</v>
      </c>
    </row>
    <row r="396" spans="1:7" ht="12.75">
      <c r="A396" s="127" t="s">
        <v>194</v>
      </c>
      <c r="B396" s="127"/>
      <c r="C396" s="128"/>
      <c r="D396" s="27" t="s">
        <v>69</v>
      </c>
      <c r="E396" s="65">
        <f>E397+E408</f>
        <v>10768.900000000001</v>
      </c>
      <c r="F396" s="123">
        <f aca="true" t="shared" si="41" ref="F396:G396">F397+F408</f>
        <v>8815</v>
      </c>
      <c r="G396" s="123">
        <f t="shared" si="41"/>
        <v>8312.9</v>
      </c>
    </row>
    <row r="397" spans="1:7" ht="50.4">
      <c r="A397" s="127" t="s">
        <v>194</v>
      </c>
      <c r="B397" s="127" t="s">
        <v>189</v>
      </c>
      <c r="C397" s="128"/>
      <c r="D397" s="11" t="s">
        <v>188</v>
      </c>
      <c r="E397" s="65">
        <f aca="true" t="shared" si="42" ref="E397:G397">E398</f>
        <v>10718.900000000001</v>
      </c>
      <c r="F397" s="65">
        <f t="shared" si="42"/>
        <v>8815</v>
      </c>
      <c r="G397" s="65">
        <f t="shared" si="42"/>
        <v>8312.9</v>
      </c>
    </row>
    <row r="398" spans="1:7" ht="33.6">
      <c r="A398" s="127" t="s">
        <v>194</v>
      </c>
      <c r="B398" s="127" t="s">
        <v>191</v>
      </c>
      <c r="C398" s="128"/>
      <c r="D398" s="11" t="s">
        <v>190</v>
      </c>
      <c r="E398" s="65">
        <f>E399+E404+E406</f>
        <v>10718.900000000001</v>
      </c>
      <c r="F398" s="65">
        <f>F399+F404+F406</f>
        <v>8815</v>
      </c>
      <c r="G398" s="65">
        <f>G399+G404+G406</f>
        <v>8312.9</v>
      </c>
    </row>
    <row r="399" spans="1:7" ht="33.6">
      <c r="A399" s="127" t="s">
        <v>194</v>
      </c>
      <c r="B399" s="127" t="s">
        <v>198</v>
      </c>
      <c r="C399" s="128"/>
      <c r="D399" s="11" t="s">
        <v>195</v>
      </c>
      <c r="E399" s="65">
        <f>E401+E402+E400+E403</f>
        <v>1190.7</v>
      </c>
      <c r="F399" s="65">
        <f>F401+F402+F400+F403</f>
        <v>798</v>
      </c>
      <c r="G399" s="65">
        <f>G401+G402+G400+G403</f>
        <v>694.5</v>
      </c>
    </row>
    <row r="400" spans="1:7" ht="67.2">
      <c r="A400" s="127" t="s">
        <v>194</v>
      </c>
      <c r="B400" s="127" t="s">
        <v>198</v>
      </c>
      <c r="C400" s="101" t="s">
        <v>80</v>
      </c>
      <c r="D400" s="11" t="s">
        <v>426</v>
      </c>
      <c r="E400" s="65">
        <f>'№4'!F378</f>
        <v>528.1</v>
      </c>
      <c r="F400" s="65">
        <f>'№4'!G378</f>
        <v>0</v>
      </c>
      <c r="G400" s="65">
        <f>'№4'!H378</f>
        <v>0</v>
      </c>
    </row>
    <row r="401" spans="1:7" ht="33.6">
      <c r="A401" s="127" t="s">
        <v>194</v>
      </c>
      <c r="B401" s="127" t="s">
        <v>198</v>
      </c>
      <c r="C401" s="101" t="s">
        <v>81</v>
      </c>
      <c r="D401" s="11" t="s">
        <v>82</v>
      </c>
      <c r="E401" s="65">
        <f>'№4'!F379</f>
        <v>462.70000000000005</v>
      </c>
      <c r="F401" s="65">
        <f>'№4'!G379</f>
        <v>798</v>
      </c>
      <c r="G401" s="65">
        <f>'№4'!H379</f>
        <v>694.5</v>
      </c>
    </row>
    <row r="402" spans="1:7" ht="33.6">
      <c r="A402" s="127" t="s">
        <v>194</v>
      </c>
      <c r="B402" s="127" t="s">
        <v>198</v>
      </c>
      <c r="C402" s="17">
        <v>600</v>
      </c>
      <c r="D402" s="11" t="s">
        <v>131</v>
      </c>
      <c r="E402" s="65">
        <f>'№4'!F380</f>
        <v>119.4</v>
      </c>
      <c r="F402" s="65">
        <f>'№4'!G380</f>
        <v>0</v>
      </c>
      <c r="G402" s="65">
        <f>'№4'!H380</f>
        <v>0</v>
      </c>
    </row>
    <row r="403" spans="1:7" ht="12.75">
      <c r="A403" s="127" t="s">
        <v>194</v>
      </c>
      <c r="B403" s="127" t="s">
        <v>198</v>
      </c>
      <c r="C403" s="104" t="s">
        <v>83</v>
      </c>
      <c r="D403" s="11" t="s">
        <v>84</v>
      </c>
      <c r="E403" s="65">
        <f>'№4'!F381</f>
        <v>80.5</v>
      </c>
      <c r="F403" s="65">
        <f>'№4'!G381</f>
        <v>0</v>
      </c>
      <c r="G403" s="65">
        <f>'№4'!H381</f>
        <v>0</v>
      </c>
    </row>
    <row r="404" spans="1:7" ht="50.4">
      <c r="A404" s="127" t="s">
        <v>194</v>
      </c>
      <c r="B404" s="127" t="s">
        <v>199</v>
      </c>
      <c r="C404" s="128"/>
      <c r="D404" s="11" t="s">
        <v>196</v>
      </c>
      <c r="E404" s="65">
        <f>E405</f>
        <v>9147.1</v>
      </c>
      <c r="F404" s="65">
        <f>F405</f>
        <v>7738.1</v>
      </c>
      <c r="G404" s="65">
        <f>G405</f>
        <v>7366.5</v>
      </c>
    </row>
    <row r="405" spans="1:7" ht="33.6">
      <c r="A405" s="127" t="s">
        <v>194</v>
      </c>
      <c r="B405" s="127" t="s">
        <v>199</v>
      </c>
      <c r="C405" s="17">
        <v>600</v>
      </c>
      <c r="D405" s="11" t="s">
        <v>131</v>
      </c>
      <c r="E405" s="65">
        <f>'№4'!F383</f>
        <v>9147.1</v>
      </c>
      <c r="F405" s="65">
        <f>'№4'!G383</f>
        <v>7738.1</v>
      </c>
      <c r="G405" s="65">
        <f>'№4'!H383</f>
        <v>7366.5</v>
      </c>
    </row>
    <row r="406" spans="1:7" ht="50.4">
      <c r="A406" s="127" t="s">
        <v>194</v>
      </c>
      <c r="B406" s="127" t="s">
        <v>200</v>
      </c>
      <c r="C406" s="128"/>
      <c r="D406" s="11" t="s">
        <v>197</v>
      </c>
      <c r="E406" s="65">
        <f>E407</f>
        <v>381.1</v>
      </c>
      <c r="F406" s="65">
        <f>F407</f>
        <v>278.9</v>
      </c>
      <c r="G406" s="65">
        <f>G407</f>
        <v>251.9</v>
      </c>
    </row>
    <row r="407" spans="1:7" ht="33.6">
      <c r="A407" s="127" t="s">
        <v>194</v>
      </c>
      <c r="B407" s="127" t="s">
        <v>200</v>
      </c>
      <c r="C407" s="17">
        <v>600</v>
      </c>
      <c r="D407" s="11" t="s">
        <v>131</v>
      </c>
      <c r="E407" s="65">
        <f>'№4'!F385</f>
        <v>381.1</v>
      </c>
      <c r="F407" s="65">
        <f>'№4'!G385</f>
        <v>278.9</v>
      </c>
      <c r="G407" s="65">
        <f>'№4'!H385</f>
        <v>251.9</v>
      </c>
    </row>
    <row r="408" spans="1:7" ht="33.6">
      <c r="A408" s="127" t="s">
        <v>194</v>
      </c>
      <c r="B408" s="10" t="s">
        <v>358</v>
      </c>
      <c r="C408" s="33"/>
      <c r="D408" s="11" t="s">
        <v>354</v>
      </c>
      <c r="E408" s="123">
        <f>E409</f>
        <v>50</v>
      </c>
      <c r="F408" s="123">
        <f aca="true" t="shared" si="43" ref="F408:G409">F409</f>
        <v>0</v>
      </c>
      <c r="G408" s="123">
        <f t="shared" si="43"/>
        <v>0</v>
      </c>
    </row>
    <row r="409" spans="1:7" ht="50.4">
      <c r="A409" s="127" t="s">
        <v>194</v>
      </c>
      <c r="B409" s="11">
        <v>9977888</v>
      </c>
      <c r="C409" s="17"/>
      <c r="D409" s="11" t="s">
        <v>529</v>
      </c>
      <c r="E409" s="123">
        <f>E410</f>
        <v>50</v>
      </c>
      <c r="F409" s="123">
        <f t="shared" si="43"/>
        <v>0</v>
      </c>
      <c r="G409" s="123">
        <f t="shared" si="43"/>
        <v>0</v>
      </c>
    </row>
    <row r="410" spans="1:7" ht="33.6">
      <c r="A410" s="127" t="s">
        <v>194</v>
      </c>
      <c r="B410" s="11">
        <v>9977888</v>
      </c>
      <c r="C410" s="33" t="s">
        <v>81</v>
      </c>
      <c r="D410" s="11" t="s">
        <v>82</v>
      </c>
      <c r="E410" s="123">
        <f>'№4'!F388</f>
        <v>50</v>
      </c>
      <c r="F410" s="123">
        <f>'№4'!G388</f>
        <v>0</v>
      </c>
      <c r="G410" s="123">
        <f>'№4'!H388</f>
        <v>0</v>
      </c>
    </row>
    <row r="411" spans="1:7" ht="12.75">
      <c r="A411" s="127" t="s">
        <v>201</v>
      </c>
      <c r="B411" s="127"/>
      <c r="C411" s="128"/>
      <c r="D411" s="39" t="s">
        <v>420</v>
      </c>
      <c r="E411" s="65">
        <f aca="true" t="shared" si="44" ref="E411:G413">E412</f>
        <v>2350.6000000000004</v>
      </c>
      <c r="F411" s="65">
        <f t="shared" si="44"/>
        <v>2244.4</v>
      </c>
      <c r="G411" s="65">
        <f t="shared" si="44"/>
        <v>2216.5000000000005</v>
      </c>
    </row>
    <row r="412" spans="1:7" ht="50.4">
      <c r="A412" s="127" t="s">
        <v>201</v>
      </c>
      <c r="B412" s="127" t="s">
        <v>189</v>
      </c>
      <c r="C412" s="128"/>
      <c r="D412" s="11" t="s">
        <v>188</v>
      </c>
      <c r="E412" s="65">
        <f t="shared" si="44"/>
        <v>2350.6000000000004</v>
      </c>
      <c r="F412" s="65">
        <f t="shared" si="44"/>
        <v>2244.4</v>
      </c>
      <c r="G412" s="65">
        <f t="shared" si="44"/>
        <v>2216.5000000000005</v>
      </c>
    </row>
    <row r="413" spans="1:7" ht="12.75">
      <c r="A413" s="127" t="s">
        <v>201</v>
      </c>
      <c r="B413" s="10" t="s">
        <v>202</v>
      </c>
      <c r="C413" s="10"/>
      <c r="D413" s="73" t="s">
        <v>423</v>
      </c>
      <c r="E413" s="65">
        <f t="shared" si="44"/>
        <v>2350.6000000000004</v>
      </c>
      <c r="F413" s="65">
        <f t="shared" si="44"/>
        <v>2244.4</v>
      </c>
      <c r="G413" s="65">
        <f t="shared" si="44"/>
        <v>2216.5000000000005</v>
      </c>
    </row>
    <row r="414" spans="1:7" ht="67.2">
      <c r="A414" s="127" t="s">
        <v>201</v>
      </c>
      <c r="B414" s="127" t="s">
        <v>203</v>
      </c>
      <c r="C414" s="128"/>
      <c r="D414" s="11" t="s">
        <v>88</v>
      </c>
      <c r="E414" s="65">
        <f>E415+E416+E417</f>
        <v>2350.6000000000004</v>
      </c>
      <c r="F414" s="65">
        <f>F415+F416+F417</f>
        <v>2244.4</v>
      </c>
      <c r="G414" s="65">
        <f>G415+G416+G417</f>
        <v>2216.5000000000005</v>
      </c>
    </row>
    <row r="415" spans="1:7" ht="67.2">
      <c r="A415" s="127" t="s">
        <v>201</v>
      </c>
      <c r="B415" s="127" t="s">
        <v>203</v>
      </c>
      <c r="C415" s="101" t="s">
        <v>80</v>
      </c>
      <c r="D415" s="11" t="s">
        <v>426</v>
      </c>
      <c r="E415" s="65">
        <f>'№4'!F393</f>
        <v>2029.4</v>
      </c>
      <c r="F415" s="65">
        <f>'№4'!G393</f>
        <v>2029.4</v>
      </c>
      <c r="G415" s="65">
        <f>'№4'!H393</f>
        <v>2029.4</v>
      </c>
    </row>
    <row r="416" spans="1:7" ht="33.6">
      <c r="A416" s="33" t="s">
        <v>201</v>
      </c>
      <c r="B416" s="125" t="s">
        <v>203</v>
      </c>
      <c r="C416" s="102" t="s">
        <v>81</v>
      </c>
      <c r="D416" s="75" t="s">
        <v>82</v>
      </c>
      <c r="E416" s="65">
        <f>'№4'!F394</f>
        <v>320.9</v>
      </c>
      <c r="F416" s="65">
        <f>'№4'!G394</f>
        <v>214.7</v>
      </c>
      <c r="G416" s="65">
        <f>'№4'!H394</f>
        <v>186.8</v>
      </c>
    </row>
    <row r="417" spans="1:7" ht="21.75" customHeight="1">
      <c r="A417" s="33" t="s">
        <v>201</v>
      </c>
      <c r="B417" s="127" t="s">
        <v>203</v>
      </c>
      <c r="C417" s="104" t="s">
        <v>83</v>
      </c>
      <c r="D417" s="11" t="s">
        <v>84</v>
      </c>
      <c r="E417" s="65">
        <f>'№4'!F395</f>
        <v>0.3</v>
      </c>
      <c r="F417" s="65">
        <f>'№4'!G395</f>
        <v>0.3</v>
      </c>
      <c r="G417" s="65">
        <f>'№4'!H395</f>
        <v>0.3</v>
      </c>
    </row>
    <row r="418" spans="1:7" s="49" customFormat="1" ht="12.75">
      <c r="A418" s="34">
        <v>1200</v>
      </c>
      <c r="B418" s="34"/>
      <c r="C418" s="34"/>
      <c r="D418" s="35" t="s">
        <v>70</v>
      </c>
      <c r="E418" s="66">
        <f>E419+E424</f>
        <v>2381.6</v>
      </c>
      <c r="F418" s="66">
        <f>F419+F424</f>
        <v>1132</v>
      </c>
      <c r="G418" s="66">
        <f>G419+G424</f>
        <v>985.5</v>
      </c>
    </row>
    <row r="419" spans="1:7" ht="12.75">
      <c r="A419" s="17">
        <v>1201</v>
      </c>
      <c r="B419" s="10"/>
      <c r="C419" s="33"/>
      <c r="D419" s="11" t="s">
        <v>461</v>
      </c>
      <c r="E419" s="65">
        <f>E420</f>
        <v>770</v>
      </c>
      <c r="F419" s="65">
        <f aca="true" t="shared" si="45" ref="F419:G422">F420</f>
        <v>516</v>
      </c>
      <c r="G419" s="65">
        <f t="shared" si="45"/>
        <v>449</v>
      </c>
    </row>
    <row r="420" spans="1:7" ht="50.4">
      <c r="A420" s="33" t="s">
        <v>73</v>
      </c>
      <c r="B420" s="127" t="s">
        <v>422</v>
      </c>
      <c r="C420" s="128"/>
      <c r="D420" s="31" t="s">
        <v>388</v>
      </c>
      <c r="E420" s="65">
        <f>E421</f>
        <v>770</v>
      </c>
      <c r="F420" s="65">
        <f t="shared" si="45"/>
        <v>516</v>
      </c>
      <c r="G420" s="65">
        <f t="shared" si="45"/>
        <v>449</v>
      </c>
    </row>
    <row r="421" spans="1:7" ht="50.4">
      <c r="A421" s="33" t="s">
        <v>73</v>
      </c>
      <c r="B421" s="127" t="s">
        <v>260</v>
      </c>
      <c r="C421" s="128"/>
      <c r="D421" s="11" t="s">
        <v>261</v>
      </c>
      <c r="E421" s="65">
        <f>E422</f>
        <v>770</v>
      </c>
      <c r="F421" s="65">
        <f t="shared" si="45"/>
        <v>516</v>
      </c>
      <c r="G421" s="65">
        <f t="shared" si="45"/>
        <v>449</v>
      </c>
    </row>
    <row r="422" spans="1:7" ht="84">
      <c r="A422" s="33" t="s">
        <v>73</v>
      </c>
      <c r="B422" s="127" t="s">
        <v>408</v>
      </c>
      <c r="C422" s="128"/>
      <c r="D422" s="11" t="s">
        <v>414</v>
      </c>
      <c r="E422" s="65">
        <f>E423</f>
        <v>770</v>
      </c>
      <c r="F422" s="65">
        <f t="shared" si="45"/>
        <v>516</v>
      </c>
      <c r="G422" s="65">
        <f t="shared" si="45"/>
        <v>449</v>
      </c>
    </row>
    <row r="423" spans="1:7" ht="21.75" customHeight="1">
      <c r="A423" s="33" t="s">
        <v>73</v>
      </c>
      <c r="B423" s="127" t="s">
        <v>408</v>
      </c>
      <c r="C423" s="128" t="s">
        <v>83</v>
      </c>
      <c r="D423" s="11" t="s">
        <v>84</v>
      </c>
      <c r="E423" s="65">
        <f>'№4'!F231</f>
        <v>770</v>
      </c>
      <c r="F423" s="65">
        <f>'№4'!G231</f>
        <v>516</v>
      </c>
      <c r="G423" s="65">
        <f>'№4'!H231</f>
        <v>449</v>
      </c>
    </row>
    <row r="424" spans="1:7" ht="12.75">
      <c r="A424" s="33" t="s">
        <v>75</v>
      </c>
      <c r="B424" s="10"/>
      <c r="C424" s="33"/>
      <c r="D424" s="11" t="s">
        <v>76</v>
      </c>
      <c r="E424" s="65">
        <f aca="true" t="shared" si="46" ref="E424:G425">E425</f>
        <v>1611.6</v>
      </c>
      <c r="F424" s="65">
        <f t="shared" si="46"/>
        <v>616</v>
      </c>
      <c r="G424" s="65">
        <f t="shared" si="46"/>
        <v>536.5</v>
      </c>
    </row>
    <row r="425" spans="1:7" ht="50.4">
      <c r="A425" s="33" t="s">
        <v>75</v>
      </c>
      <c r="B425" s="127" t="s">
        <v>422</v>
      </c>
      <c r="C425" s="128"/>
      <c r="D425" s="31" t="s">
        <v>388</v>
      </c>
      <c r="E425" s="65">
        <f t="shared" si="46"/>
        <v>1611.6</v>
      </c>
      <c r="F425" s="65">
        <f t="shared" si="46"/>
        <v>616</v>
      </c>
      <c r="G425" s="65">
        <f t="shared" si="46"/>
        <v>536.5</v>
      </c>
    </row>
    <row r="426" spans="1:7" ht="50.4">
      <c r="A426" s="33" t="s">
        <v>75</v>
      </c>
      <c r="B426" s="127" t="s">
        <v>260</v>
      </c>
      <c r="C426" s="128"/>
      <c r="D426" s="11" t="s">
        <v>261</v>
      </c>
      <c r="E426" s="65">
        <f>E427+E429+E433+E431</f>
        <v>1611.6</v>
      </c>
      <c r="F426" s="186">
        <f aca="true" t="shared" si="47" ref="F426:G426">F427+F429+F433+F431</f>
        <v>616</v>
      </c>
      <c r="G426" s="186">
        <f t="shared" si="47"/>
        <v>536.5</v>
      </c>
    </row>
    <row r="427" spans="1:7" ht="84">
      <c r="A427" s="33" t="s">
        <v>75</v>
      </c>
      <c r="B427" s="127" t="s">
        <v>409</v>
      </c>
      <c r="C427" s="128"/>
      <c r="D427" s="11" t="s">
        <v>413</v>
      </c>
      <c r="E427" s="65">
        <f>E428</f>
        <v>400</v>
      </c>
      <c r="F427" s="65">
        <f>F428</f>
        <v>268</v>
      </c>
      <c r="G427" s="65">
        <f>G428</f>
        <v>233</v>
      </c>
    </row>
    <row r="428" spans="1:7" ht="24" customHeight="1">
      <c r="A428" s="33" t="s">
        <v>75</v>
      </c>
      <c r="B428" s="127" t="s">
        <v>409</v>
      </c>
      <c r="C428" s="128" t="s">
        <v>83</v>
      </c>
      <c r="D428" s="11" t="s">
        <v>84</v>
      </c>
      <c r="E428" s="65">
        <f>'№4'!F236</f>
        <v>400</v>
      </c>
      <c r="F428" s="65">
        <f>'№4'!G236</f>
        <v>268</v>
      </c>
      <c r="G428" s="65">
        <f>'№4'!H236</f>
        <v>233</v>
      </c>
    </row>
    <row r="429" spans="1:7" ht="75.6" customHeight="1">
      <c r="A429" s="33" t="s">
        <v>75</v>
      </c>
      <c r="B429" s="127" t="s">
        <v>410</v>
      </c>
      <c r="C429" s="128"/>
      <c r="D429" s="11" t="s">
        <v>411</v>
      </c>
      <c r="E429" s="65">
        <f>E430</f>
        <v>520</v>
      </c>
      <c r="F429" s="65">
        <f>F430</f>
        <v>348</v>
      </c>
      <c r="G429" s="65">
        <f>G430</f>
        <v>303.5</v>
      </c>
    </row>
    <row r="430" spans="1:7" ht="20.25" customHeight="1">
      <c r="A430" s="33" t="s">
        <v>75</v>
      </c>
      <c r="B430" s="127" t="s">
        <v>410</v>
      </c>
      <c r="C430" s="128" t="s">
        <v>83</v>
      </c>
      <c r="D430" s="11" t="s">
        <v>84</v>
      </c>
      <c r="E430" s="65">
        <f>'№4'!F238</f>
        <v>520</v>
      </c>
      <c r="F430" s="65">
        <f>'№4'!G238</f>
        <v>348</v>
      </c>
      <c r="G430" s="65">
        <f>'№4'!H238</f>
        <v>303.5</v>
      </c>
    </row>
    <row r="431" spans="1:7" s="80" customFormat="1" ht="20.25" customHeight="1">
      <c r="A431" s="33" t="s">
        <v>75</v>
      </c>
      <c r="B431" s="13" t="s">
        <v>792</v>
      </c>
      <c r="C431" s="143"/>
      <c r="D431" s="11" t="s">
        <v>793</v>
      </c>
      <c r="E431" s="79">
        <f>E432</f>
        <v>170</v>
      </c>
      <c r="F431" s="79">
        <f aca="true" t="shared" si="48" ref="F431:G431">F432</f>
        <v>0</v>
      </c>
      <c r="G431" s="79">
        <f t="shared" si="48"/>
        <v>0</v>
      </c>
    </row>
    <row r="432" spans="1:7" s="80" customFormat="1" ht="20.25" customHeight="1">
      <c r="A432" s="33" t="s">
        <v>75</v>
      </c>
      <c r="B432" s="13" t="s">
        <v>792</v>
      </c>
      <c r="C432" s="143" t="s">
        <v>83</v>
      </c>
      <c r="D432" s="11" t="s">
        <v>84</v>
      </c>
      <c r="E432" s="79">
        <f>'№4'!F240</f>
        <v>170</v>
      </c>
      <c r="F432" s="79">
        <f>'№4'!G240</f>
        <v>0</v>
      </c>
      <c r="G432" s="79">
        <f>'№4'!H240</f>
        <v>0</v>
      </c>
    </row>
    <row r="433" spans="1:7" ht="94.2" customHeight="1">
      <c r="A433" s="33" t="s">
        <v>75</v>
      </c>
      <c r="B433" s="127" t="s">
        <v>514</v>
      </c>
      <c r="C433" s="128"/>
      <c r="D433" s="11" t="s">
        <v>515</v>
      </c>
      <c r="E433" s="65">
        <f>E434</f>
        <v>521.6</v>
      </c>
      <c r="F433" s="65">
        <f>F434</f>
        <v>0</v>
      </c>
      <c r="G433" s="65">
        <f>G434</f>
        <v>0</v>
      </c>
    </row>
    <row r="434" spans="1:7" ht="20.25" customHeight="1">
      <c r="A434" s="33" t="s">
        <v>75</v>
      </c>
      <c r="B434" s="127" t="s">
        <v>514</v>
      </c>
      <c r="C434" s="128" t="s">
        <v>83</v>
      </c>
      <c r="D434" s="11" t="s">
        <v>84</v>
      </c>
      <c r="E434" s="65">
        <f>'№4'!F242</f>
        <v>521.6</v>
      </c>
      <c r="F434" s="65">
        <f>'№4'!G242</f>
        <v>0</v>
      </c>
      <c r="G434" s="65">
        <f>'№4'!H242</f>
        <v>0</v>
      </c>
    </row>
    <row r="435" spans="1:7" s="49" customFormat="1" ht="12.75">
      <c r="A435" s="34" t="s">
        <v>71</v>
      </c>
      <c r="B435" s="34"/>
      <c r="C435" s="34"/>
      <c r="D435" s="35" t="s">
        <v>455</v>
      </c>
      <c r="E435" s="66">
        <f>E436</f>
        <v>1420.4</v>
      </c>
      <c r="F435" s="66">
        <f aca="true" t="shared" si="49" ref="F435:G439">F436</f>
        <v>2000</v>
      </c>
      <c r="G435" s="66">
        <f t="shared" si="49"/>
        <v>2000</v>
      </c>
    </row>
    <row r="436" spans="1:7" ht="33.6">
      <c r="A436" s="33" t="s">
        <v>163</v>
      </c>
      <c r="B436" s="10"/>
      <c r="C436" s="104"/>
      <c r="D436" s="11" t="s">
        <v>72</v>
      </c>
      <c r="E436" s="65">
        <f>E437</f>
        <v>1420.4</v>
      </c>
      <c r="F436" s="65">
        <f t="shared" si="49"/>
        <v>2000</v>
      </c>
      <c r="G436" s="65">
        <f t="shared" si="49"/>
        <v>2000</v>
      </c>
    </row>
    <row r="437" spans="1:7" ht="50.4">
      <c r="A437" s="33" t="s">
        <v>163</v>
      </c>
      <c r="B437" s="10" t="s">
        <v>443</v>
      </c>
      <c r="C437" s="104"/>
      <c r="D437" s="11" t="s">
        <v>442</v>
      </c>
      <c r="E437" s="65">
        <f>E438</f>
        <v>1420.4</v>
      </c>
      <c r="F437" s="65">
        <f t="shared" si="49"/>
        <v>2000</v>
      </c>
      <c r="G437" s="65">
        <f t="shared" si="49"/>
        <v>2000</v>
      </c>
    </row>
    <row r="438" spans="1:7" ht="39" customHeight="1">
      <c r="A438" s="33" t="s">
        <v>163</v>
      </c>
      <c r="B438" s="10" t="s">
        <v>165</v>
      </c>
      <c r="C438" s="104"/>
      <c r="D438" s="11" t="s">
        <v>164</v>
      </c>
      <c r="E438" s="65">
        <f>E439</f>
        <v>1420.4</v>
      </c>
      <c r="F438" s="65">
        <f t="shared" si="49"/>
        <v>2000</v>
      </c>
      <c r="G438" s="65">
        <f t="shared" si="49"/>
        <v>2000</v>
      </c>
    </row>
    <row r="439" spans="1:7" ht="12.75">
      <c r="A439" s="33" t="s">
        <v>163</v>
      </c>
      <c r="B439" s="10" t="s">
        <v>166</v>
      </c>
      <c r="C439" s="104"/>
      <c r="D439" s="11" t="s">
        <v>167</v>
      </c>
      <c r="E439" s="65">
        <f>E440</f>
        <v>1420.4</v>
      </c>
      <c r="F439" s="65">
        <f t="shared" si="49"/>
        <v>2000</v>
      </c>
      <c r="G439" s="65">
        <f t="shared" si="49"/>
        <v>2000</v>
      </c>
    </row>
    <row r="440" spans="1:7" ht="12.75">
      <c r="A440" s="33" t="s">
        <v>163</v>
      </c>
      <c r="B440" s="10" t="s">
        <v>166</v>
      </c>
      <c r="C440" s="104">
        <v>700</v>
      </c>
      <c r="D440" s="11" t="s">
        <v>168</v>
      </c>
      <c r="E440" s="65">
        <f>'№4'!F275</f>
        <v>1420.4</v>
      </c>
      <c r="F440" s="65">
        <f>'№4'!G275</f>
        <v>2000</v>
      </c>
      <c r="G440" s="65">
        <f>'№4'!H275</f>
        <v>2000</v>
      </c>
    </row>
  </sheetData>
  <mergeCells count="11">
    <mergeCell ref="E1:G1"/>
    <mergeCell ref="B2:G2"/>
    <mergeCell ref="A3:G3"/>
    <mergeCell ref="A5:G5"/>
    <mergeCell ref="E8:E9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 topLeftCell="A1">
      <selection activeCell="I8" sqref="I8"/>
    </sheetView>
  </sheetViews>
  <sheetFormatPr defaultColWidth="9.125" defaultRowHeight="12.75"/>
  <cols>
    <col min="1" max="1" width="7.125" style="81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2.75">
      <c r="E1" s="227" t="s">
        <v>396</v>
      </c>
      <c r="F1" s="227"/>
      <c r="G1" s="227"/>
    </row>
    <row r="2" spans="2:7" ht="12.75">
      <c r="B2" s="228" t="s">
        <v>466</v>
      </c>
      <c r="C2" s="228"/>
      <c r="D2" s="228"/>
      <c r="E2" s="228"/>
      <c r="F2" s="228"/>
      <c r="G2" s="228"/>
    </row>
    <row r="3" spans="1:7" ht="12.75">
      <c r="A3" s="229" t="s">
        <v>796</v>
      </c>
      <c r="B3" s="229"/>
      <c r="C3" s="229"/>
      <c r="D3" s="229"/>
      <c r="E3" s="229"/>
      <c r="F3" s="229"/>
      <c r="G3" s="229"/>
    </row>
    <row r="4" spans="1:7" ht="12.75">
      <c r="A4" s="82"/>
      <c r="B4" s="52"/>
      <c r="C4" s="58"/>
      <c r="D4" s="46"/>
      <c r="E4" s="62"/>
      <c r="F4" s="62"/>
      <c r="G4" s="62"/>
    </row>
    <row r="5" spans="1:7" s="47" customFormat="1" ht="51.75" customHeight="1">
      <c r="A5" s="226" t="s">
        <v>343</v>
      </c>
      <c r="B5" s="226"/>
      <c r="C5" s="226"/>
      <c r="D5" s="226"/>
      <c r="E5" s="226"/>
      <c r="F5" s="226"/>
      <c r="G5" s="226"/>
    </row>
    <row r="6" spans="1:7" ht="12.75">
      <c r="A6" s="83"/>
      <c r="B6" s="53"/>
      <c r="C6" s="59"/>
      <c r="D6" s="45"/>
      <c r="E6" s="63"/>
      <c r="F6" s="63"/>
      <c r="G6" s="63"/>
    </row>
    <row r="7" spans="1:7" ht="12.75">
      <c r="A7" s="235" t="s">
        <v>345</v>
      </c>
      <c r="B7" s="235" t="s">
        <v>344</v>
      </c>
      <c r="C7" s="235" t="s">
        <v>469</v>
      </c>
      <c r="D7" s="197" t="s">
        <v>472</v>
      </c>
      <c r="E7" s="232" t="s">
        <v>64</v>
      </c>
      <c r="F7" s="234"/>
      <c r="G7" s="233"/>
    </row>
    <row r="8" spans="1:7" ht="12.75">
      <c r="A8" s="235" t="s">
        <v>77</v>
      </c>
      <c r="B8" s="235" t="s">
        <v>77</v>
      </c>
      <c r="C8" s="235" t="s">
        <v>77</v>
      </c>
      <c r="D8" s="198"/>
      <c r="E8" s="230" t="s">
        <v>446</v>
      </c>
      <c r="F8" s="232" t="s">
        <v>115</v>
      </c>
      <c r="G8" s="233"/>
    </row>
    <row r="9" spans="1:7" ht="12.75">
      <c r="A9" s="235" t="s">
        <v>77</v>
      </c>
      <c r="B9" s="235" t="s">
        <v>77</v>
      </c>
      <c r="C9" s="235" t="s">
        <v>77</v>
      </c>
      <c r="D9" s="199"/>
      <c r="E9" s="231"/>
      <c r="F9" s="65" t="s">
        <v>78</v>
      </c>
      <c r="G9" s="65" t="s">
        <v>114</v>
      </c>
    </row>
    <row r="10" spans="1:7" ht="12.7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2.75">
      <c r="A11" s="84"/>
      <c r="B11" s="55"/>
      <c r="C11" s="60"/>
      <c r="D11" s="48" t="s">
        <v>421</v>
      </c>
      <c r="E11" s="66">
        <f>E12+E19+E24+E29+E36+E43+E46+E52+E67+E72+E81</f>
        <v>695724.2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50.4">
      <c r="A12" s="34" t="s">
        <v>346</v>
      </c>
      <c r="B12" s="34"/>
      <c r="C12" s="34"/>
      <c r="D12" s="35" t="s">
        <v>123</v>
      </c>
      <c r="E12" s="66">
        <f>E13+E15+E17</f>
        <v>430647.60000000003</v>
      </c>
      <c r="F12" s="66">
        <f>F13+F15+F17</f>
        <v>385890.5</v>
      </c>
      <c r="G12" s="66">
        <f>G13+G15+G17</f>
        <v>381015.20000000007</v>
      </c>
    </row>
    <row r="13" spans="1:7" ht="33.6">
      <c r="A13" s="33" t="s">
        <v>346</v>
      </c>
      <c r="B13" s="33" t="s">
        <v>445</v>
      </c>
      <c r="C13" s="33"/>
      <c r="D13" s="31" t="s">
        <v>124</v>
      </c>
      <c r="E13" s="65">
        <f>E14</f>
        <v>410099.00000000006</v>
      </c>
      <c r="F13" s="65">
        <f>F14</f>
        <v>366756.6</v>
      </c>
      <c r="G13" s="65">
        <f>G14</f>
        <v>362254.4</v>
      </c>
    </row>
    <row r="14" spans="1:7" ht="33.6">
      <c r="A14" s="33" t="s">
        <v>346</v>
      </c>
      <c r="B14" s="33" t="s">
        <v>445</v>
      </c>
      <c r="C14" s="33" t="s">
        <v>457</v>
      </c>
      <c r="D14" s="31" t="s">
        <v>458</v>
      </c>
      <c r="E14" s="65">
        <f>'№7'!D13</f>
        <v>410099.00000000006</v>
      </c>
      <c r="F14" s="65">
        <f>'№7'!E13</f>
        <v>366756.6</v>
      </c>
      <c r="G14" s="65">
        <f>'№7'!F13</f>
        <v>362254.4</v>
      </c>
    </row>
    <row r="15" spans="1:7" ht="50.4">
      <c r="A15" s="33" t="s">
        <v>346</v>
      </c>
      <c r="B15" s="56" t="s">
        <v>92</v>
      </c>
      <c r="C15" s="38"/>
      <c r="D15" s="31" t="s">
        <v>171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.6">
      <c r="A16" s="33" t="s">
        <v>346</v>
      </c>
      <c r="B16" s="56" t="s">
        <v>92</v>
      </c>
      <c r="C16" s="33" t="s">
        <v>447</v>
      </c>
      <c r="D16" s="31" t="s">
        <v>453</v>
      </c>
      <c r="E16" s="65">
        <f>'№7'!D61</f>
        <v>5103.6</v>
      </c>
      <c r="F16" s="65">
        <f>'№7'!E61</f>
        <v>4609.9</v>
      </c>
      <c r="G16" s="65">
        <f>'№7'!F61</f>
        <v>4479.900000000001</v>
      </c>
    </row>
    <row r="17" spans="1:7" ht="12.75">
      <c r="A17" s="33" t="s">
        <v>346</v>
      </c>
      <c r="B17" s="10" t="s">
        <v>97</v>
      </c>
      <c r="C17" s="38"/>
      <c r="D17" s="31" t="s">
        <v>423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.6">
      <c r="A18" s="56" t="s">
        <v>346</v>
      </c>
      <c r="B18" s="56" t="s">
        <v>97</v>
      </c>
      <c r="C18" s="33" t="s">
        <v>457</v>
      </c>
      <c r="D18" s="31" t="s">
        <v>458</v>
      </c>
      <c r="E18" s="65">
        <f>'№7'!D78</f>
        <v>15445</v>
      </c>
      <c r="F18" s="65">
        <f>'№7'!E78</f>
        <v>14524</v>
      </c>
      <c r="G18" s="65">
        <f>'№7'!F78</f>
        <v>14280.9</v>
      </c>
    </row>
    <row r="19" spans="1:7" s="49" customFormat="1" ht="33.6">
      <c r="A19" s="34" t="s">
        <v>347</v>
      </c>
      <c r="B19" s="34"/>
      <c r="C19" s="34"/>
      <c r="D19" s="35" t="s">
        <v>226</v>
      </c>
      <c r="E19" s="66">
        <f>E20+E22</f>
        <v>46578.1</v>
      </c>
      <c r="F19" s="66">
        <f>F20+F22</f>
        <v>37155.2</v>
      </c>
      <c r="G19" s="66">
        <f>G20+G22</f>
        <v>38675.700000000004</v>
      </c>
    </row>
    <row r="20" spans="1:7" ht="33.6">
      <c r="A20" s="56" t="s">
        <v>347</v>
      </c>
      <c r="B20" s="5">
        <v>1</v>
      </c>
      <c r="C20" s="10"/>
      <c r="D20" s="31" t="s">
        <v>228</v>
      </c>
      <c r="E20" s="65">
        <f>E21</f>
        <v>38988.1</v>
      </c>
      <c r="F20" s="65">
        <f>F21</f>
        <v>37155.2</v>
      </c>
      <c r="G20" s="65">
        <f>G21</f>
        <v>38675.700000000004</v>
      </c>
    </row>
    <row r="21" spans="1:7" ht="12.75">
      <c r="A21" s="56" t="s">
        <v>347</v>
      </c>
      <c r="B21" s="5">
        <v>1</v>
      </c>
      <c r="C21" s="33" t="s">
        <v>473</v>
      </c>
      <c r="D21" s="31" t="s">
        <v>112</v>
      </c>
      <c r="E21" s="65">
        <f>'№7'!D86</f>
        <v>38988.1</v>
      </c>
      <c r="F21" s="65">
        <f>'№7'!E86</f>
        <v>37155.2</v>
      </c>
      <c r="G21" s="65">
        <f>'№7'!F86</f>
        <v>38675.700000000004</v>
      </c>
    </row>
    <row r="22" spans="1:7" ht="33.6">
      <c r="A22" s="56" t="s">
        <v>347</v>
      </c>
      <c r="B22" s="42">
        <v>2</v>
      </c>
      <c r="C22" s="70"/>
      <c r="D22" s="31" t="s">
        <v>244</v>
      </c>
      <c r="E22" s="65">
        <f>E23</f>
        <v>7590</v>
      </c>
      <c r="F22" s="65">
        <f>F23</f>
        <v>0</v>
      </c>
      <c r="G22" s="65">
        <f>G23</f>
        <v>0</v>
      </c>
    </row>
    <row r="23" spans="1:7" ht="12.75">
      <c r="A23" s="56" t="s">
        <v>347</v>
      </c>
      <c r="B23" s="42">
        <v>2</v>
      </c>
      <c r="C23" s="33" t="s">
        <v>473</v>
      </c>
      <c r="D23" s="31" t="s">
        <v>112</v>
      </c>
      <c r="E23" s="65">
        <f>'№7'!D111</f>
        <v>7590</v>
      </c>
      <c r="F23" s="65">
        <f>'№7'!E111</f>
        <v>0</v>
      </c>
      <c r="G23" s="65">
        <f>'№7'!F111</f>
        <v>0</v>
      </c>
    </row>
    <row r="24" spans="1:7" s="49" customFormat="1" ht="50.4">
      <c r="A24" s="34" t="s">
        <v>348</v>
      </c>
      <c r="B24" s="34"/>
      <c r="C24" s="34"/>
      <c r="D24" s="35" t="s">
        <v>188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.6">
      <c r="A25" s="56" t="s">
        <v>348</v>
      </c>
      <c r="B25" s="42">
        <v>1</v>
      </c>
      <c r="C25" s="70"/>
      <c r="D25" s="31" t="s">
        <v>190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.6">
      <c r="A26" s="56" t="s">
        <v>348</v>
      </c>
      <c r="B26" s="42">
        <v>1</v>
      </c>
      <c r="C26" s="70" t="s">
        <v>447</v>
      </c>
      <c r="D26" s="31" t="s">
        <v>453</v>
      </c>
      <c r="E26" s="65">
        <f>'№7'!D115</f>
        <v>23755.5</v>
      </c>
      <c r="F26" s="65">
        <f>'№7'!E115</f>
        <v>20707.200000000004</v>
      </c>
      <c r="G26" s="65">
        <f>'№7'!F115</f>
        <v>20160.600000000002</v>
      </c>
    </row>
    <row r="27" spans="1:7" ht="12.75">
      <c r="A27" s="56" t="s">
        <v>348</v>
      </c>
      <c r="B27" s="42">
        <v>9</v>
      </c>
      <c r="C27" s="70"/>
      <c r="D27" s="31" t="s">
        <v>423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.6">
      <c r="A28" s="56" t="s">
        <v>348</v>
      </c>
      <c r="B28" s="42">
        <v>9</v>
      </c>
      <c r="C28" s="70" t="s">
        <v>447</v>
      </c>
      <c r="D28" s="31" t="s">
        <v>453</v>
      </c>
      <c r="E28" s="65">
        <f>'№7'!D124</f>
        <v>2350.6000000000004</v>
      </c>
      <c r="F28" s="65">
        <f>'№7'!E124</f>
        <v>2244.4</v>
      </c>
      <c r="G28" s="65">
        <f>'№7'!F124</f>
        <v>2216.5000000000005</v>
      </c>
    </row>
    <row r="29" spans="1:7" s="49" customFormat="1" ht="67.2">
      <c r="A29" s="34" t="s">
        <v>349</v>
      </c>
      <c r="B29" s="34"/>
      <c r="C29" s="34"/>
      <c r="D29" s="35" t="s">
        <v>219</v>
      </c>
      <c r="E29" s="66">
        <f>E30+E32+E34</f>
        <v>31556.699999999997</v>
      </c>
      <c r="F29" s="66">
        <f>F30+F32+F34</f>
        <v>10973.3</v>
      </c>
      <c r="G29" s="66">
        <f>G30+G32+G34</f>
        <v>6079.2</v>
      </c>
    </row>
    <row r="30" spans="1:7" ht="50.4">
      <c r="A30" s="56" t="s">
        <v>349</v>
      </c>
      <c r="B30" s="42" t="s">
        <v>445</v>
      </c>
      <c r="C30" s="70"/>
      <c r="D30" s="31" t="s">
        <v>313</v>
      </c>
      <c r="E30" s="65">
        <f>E31</f>
        <v>18848.1</v>
      </c>
      <c r="F30" s="65">
        <f>F31</f>
        <v>4744.5</v>
      </c>
      <c r="G30" s="65">
        <f>G31</f>
        <v>0</v>
      </c>
    </row>
    <row r="31" spans="1:7" ht="12.75">
      <c r="A31" s="56" t="s">
        <v>349</v>
      </c>
      <c r="B31" s="42" t="s">
        <v>445</v>
      </c>
      <c r="C31" s="70" t="s">
        <v>473</v>
      </c>
      <c r="D31" s="31" t="s">
        <v>112</v>
      </c>
      <c r="E31" s="65">
        <f>'№7'!D128</f>
        <v>18848.1</v>
      </c>
      <c r="F31" s="65">
        <f>'№7'!E128</f>
        <v>4744.5</v>
      </c>
      <c r="G31" s="65">
        <f>'№7'!F128</f>
        <v>0</v>
      </c>
    </row>
    <row r="32" spans="1:7" ht="12.75">
      <c r="A32" s="56" t="s">
        <v>349</v>
      </c>
      <c r="B32" s="42" t="s">
        <v>92</v>
      </c>
      <c r="C32" s="70"/>
      <c r="D32" s="31" t="s">
        <v>308</v>
      </c>
      <c r="E32" s="65">
        <f>E33</f>
        <v>6287.1</v>
      </c>
      <c r="F32" s="65">
        <f>F33</f>
        <v>1947.8</v>
      </c>
      <c r="G32" s="65">
        <f>G33</f>
        <v>1798.2</v>
      </c>
    </row>
    <row r="33" spans="1:7" ht="33.6">
      <c r="A33" s="33" t="s">
        <v>349</v>
      </c>
      <c r="B33" s="10" t="s">
        <v>92</v>
      </c>
      <c r="C33" s="70" t="s">
        <v>447</v>
      </c>
      <c r="D33" s="31" t="s">
        <v>453</v>
      </c>
      <c r="E33" s="65">
        <f>'№7'!D135</f>
        <v>6287.1</v>
      </c>
      <c r="F33" s="65">
        <f>'№7'!E135</f>
        <v>1947.8</v>
      </c>
      <c r="G33" s="65">
        <f>'№7'!F135</f>
        <v>1798.2</v>
      </c>
    </row>
    <row r="34" spans="1:7" ht="33.6">
      <c r="A34" s="33" t="s">
        <v>349</v>
      </c>
      <c r="B34" s="10" t="s">
        <v>93</v>
      </c>
      <c r="C34" s="70"/>
      <c r="D34" s="31" t="s">
        <v>220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.6">
      <c r="A35" s="33" t="s">
        <v>349</v>
      </c>
      <c r="B35" s="10" t="s">
        <v>93</v>
      </c>
      <c r="C35" s="70" t="s">
        <v>36</v>
      </c>
      <c r="D35" s="31" t="s">
        <v>432</v>
      </c>
      <c r="E35" s="65">
        <f>'№7'!D142</f>
        <v>6421.5</v>
      </c>
      <c r="F35" s="65">
        <f>'№7'!E142</f>
        <v>4281</v>
      </c>
      <c r="G35" s="65">
        <f>'№7'!F142</f>
        <v>4281</v>
      </c>
    </row>
    <row r="36" spans="1:7" s="49" customFormat="1" ht="50.4">
      <c r="A36" s="34" t="s">
        <v>204</v>
      </c>
      <c r="B36" s="34"/>
      <c r="C36" s="34"/>
      <c r="D36" s="35" t="s">
        <v>312</v>
      </c>
      <c r="E36" s="66">
        <f>E37+E39+E41</f>
        <v>19830.899999999998</v>
      </c>
      <c r="F36" s="66">
        <f>F37+F39+F41</f>
        <v>16203.1</v>
      </c>
      <c r="G36" s="66">
        <f>G37+G39+G41</f>
        <v>9863.3</v>
      </c>
    </row>
    <row r="37" spans="1:7" ht="40.8" customHeight="1">
      <c r="A37" s="33" t="s">
        <v>204</v>
      </c>
      <c r="B37" s="10" t="s">
        <v>92</v>
      </c>
      <c r="C37" s="72"/>
      <c r="D37" s="39" t="s">
        <v>318</v>
      </c>
      <c r="E37" s="65">
        <f>E38</f>
        <v>2710.8999999999996</v>
      </c>
      <c r="F37" s="65">
        <f>F38</f>
        <v>4638.4</v>
      </c>
      <c r="G37" s="65">
        <f>G38</f>
        <v>0</v>
      </c>
    </row>
    <row r="38" spans="1:7" ht="12.75">
      <c r="A38" s="33" t="s">
        <v>204</v>
      </c>
      <c r="B38" s="10" t="s">
        <v>92</v>
      </c>
      <c r="C38" s="20" t="s">
        <v>473</v>
      </c>
      <c r="D38" s="39" t="s">
        <v>112</v>
      </c>
      <c r="E38" s="65">
        <f>'№7'!D148</f>
        <v>2710.8999999999996</v>
      </c>
      <c r="F38" s="65">
        <f>'№7'!E148</f>
        <v>4638.4</v>
      </c>
      <c r="G38" s="65">
        <f>'№7'!F148</f>
        <v>0</v>
      </c>
    </row>
    <row r="39" spans="1:7" ht="33.6">
      <c r="A39" s="33" t="s">
        <v>204</v>
      </c>
      <c r="B39" s="10" t="s">
        <v>93</v>
      </c>
      <c r="C39" s="20"/>
      <c r="D39" s="39" t="s">
        <v>321</v>
      </c>
      <c r="E39" s="65">
        <f>E40</f>
        <v>3280.3</v>
      </c>
      <c r="F39" s="65">
        <f>F40</f>
        <v>0</v>
      </c>
      <c r="G39" s="65">
        <f>G40</f>
        <v>0</v>
      </c>
    </row>
    <row r="40" spans="1:7" ht="12.75">
      <c r="A40" s="33" t="s">
        <v>204</v>
      </c>
      <c r="B40" s="10" t="s">
        <v>93</v>
      </c>
      <c r="C40" s="20" t="s">
        <v>473</v>
      </c>
      <c r="D40" s="39" t="s">
        <v>112</v>
      </c>
      <c r="E40" s="65">
        <f>'№7'!D155</f>
        <v>3280.3</v>
      </c>
      <c r="F40" s="65">
        <f>'№7'!E155</f>
        <v>0</v>
      </c>
      <c r="G40" s="65">
        <f>'№7'!F155</f>
        <v>0</v>
      </c>
    </row>
    <row r="41" spans="1:7" ht="33.6">
      <c r="A41" s="33" t="s">
        <v>204</v>
      </c>
      <c r="B41" s="10" t="s">
        <v>94</v>
      </c>
      <c r="C41" s="72"/>
      <c r="D41" s="39" t="s">
        <v>324</v>
      </c>
      <c r="E41" s="65">
        <f>E42</f>
        <v>13839.699999999999</v>
      </c>
      <c r="F41" s="65">
        <f>F42</f>
        <v>11564.7</v>
      </c>
      <c r="G41" s="65">
        <f>G42</f>
        <v>9863.3</v>
      </c>
    </row>
    <row r="42" spans="1:7" ht="12.75">
      <c r="A42" s="33" t="s">
        <v>204</v>
      </c>
      <c r="B42" s="10" t="s">
        <v>94</v>
      </c>
      <c r="C42" s="20" t="s">
        <v>473</v>
      </c>
      <c r="D42" s="39" t="s">
        <v>112</v>
      </c>
      <c r="E42" s="65">
        <f>'№7'!D160</f>
        <v>13839.699999999999</v>
      </c>
      <c r="F42" s="65">
        <f>'№7'!E160</f>
        <v>11564.7</v>
      </c>
      <c r="G42" s="65">
        <f>'№7'!F160</f>
        <v>9863.3</v>
      </c>
    </row>
    <row r="43" spans="1:7" s="49" customFormat="1" ht="50.4">
      <c r="A43" s="34" t="s">
        <v>350</v>
      </c>
      <c r="B43" s="34"/>
      <c r="C43" s="34"/>
      <c r="D43" s="35" t="s">
        <v>285</v>
      </c>
      <c r="E43" s="66">
        <f aca="true" t="shared" si="0" ref="E43:G44">E44</f>
        <v>44735</v>
      </c>
      <c r="F43" s="66">
        <f t="shared" si="0"/>
        <v>7556.7</v>
      </c>
      <c r="G43" s="66">
        <f t="shared" si="0"/>
        <v>7941.9</v>
      </c>
    </row>
    <row r="44" spans="1:7" ht="33.6">
      <c r="A44" s="33" t="s">
        <v>350</v>
      </c>
      <c r="B44" s="10" t="s">
        <v>445</v>
      </c>
      <c r="C44" s="72"/>
      <c r="D44" s="39" t="s">
        <v>287</v>
      </c>
      <c r="E44" s="65">
        <f t="shared" si="0"/>
        <v>44735</v>
      </c>
      <c r="F44" s="65">
        <f t="shared" si="0"/>
        <v>7556.7</v>
      </c>
      <c r="G44" s="65">
        <f t="shared" si="0"/>
        <v>7941.9</v>
      </c>
    </row>
    <row r="45" spans="1:7" ht="12.75">
      <c r="A45" s="33" t="s">
        <v>350</v>
      </c>
      <c r="B45" s="10" t="s">
        <v>445</v>
      </c>
      <c r="C45" s="20" t="s">
        <v>473</v>
      </c>
      <c r="D45" s="39" t="s">
        <v>112</v>
      </c>
      <c r="E45" s="65">
        <f>'№7'!D178</f>
        <v>44735</v>
      </c>
      <c r="F45" s="65">
        <f>'№7'!E178</f>
        <v>7556.7</v>
      </c>
      <c r="G45" s="65">
        <f>'№7'!F178</f>
        <v>7941.9</v>
      </c>
    </row>
    <row r="46" spans="1:7" s="49" customFormat="1" ht="50.4">
      <c r="A46" s="34" t="s">
        <v>351</v>
      </c>
      <c r="B46" s="34"/>
      <c r="C46" s="34"/>
      <c r="D46" s="35" t="s">
        <v>291</v>
      </c>
      <c r="E46" s="66">
        <f>E47+E50</f>
        <v>297.6</v>
      </c>
      <c r="F46" s="66">
        <f>F47+F50</f>
        <v>198.10000000000002</v>
      </c>
      <c r="G46" s="66">
        <f>G47+G50</f>
        <v>171.7</v>
      </c>
    </row>
    <row r="47" spans="1:7" ht="33.6">
      <c r="A47" s="33" t="s">
        <v>351</v>
      </c>
      <c r="B47" s="10" t="s">
        <v>445</v>
      </c>
      <c r="C47" s="72"/>
      <c r="D47" s="39" t="s">
        <v>292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2.75">
      <c r="A48" s="33" t="s">
        <v>351</v>
      </c>
      <c r="B48" s="10" t="s">
        <v>445</v>
      </c>
      <c r="C48" s="72" t="s">
        <v>473</v>
      </c>
      <c r="D48" s="39" t="s">
        <v>112</v>
      </c>
      <c r="E48" s="65">
        <f>'№7'!D195+'№7'!D197</f>
        <v>150</v>
      </c>
      <c r="F48" s="65">
        <f>'№7'!E195+'№7'!E197</f>
        <v>20</v>
      </c>
      <c r="G48" s="65">
        <f>'№7'!F195+'№7'!F197</f>
        <v>17.5</v>
      </c>
    </row>
    <row r="49" spans="1:7" ht="33.6">
      <c r="A49" s="33" t="s">
        <v>351</v>
      </c>
      <c r="B49" s="10" t="s">
        <v>445</v>
      </c>
      <c r="C49" s="72" t="s">
        <v>447</v>
      </c>
      <c r="D49" s="39" t="s">
        <v>453</v>
      </c>
      <c r="E49" s="65">
        <f>'№7'!D200</f>
        <v>40</v>
      </c>
      <c r="F49" s="65">
        <f>'№7'!E200</f>
        <v>53.7</v>
      </c>
      <c r="G49" s="65">
        <f>'№7'!F200</f>
        <v>46.5</v>
      </c>
    </row>
    <row r="50" spans="1:7" ht="33.6">
      <c r="A50" s="33" t="s">
        <v>351</v>
      </c>
      <c r="B50" s="10" t="s">
        <v>92</v>
      </c>
      <c r="C50" s="72"/>
      <c r="D50" s="39" t="s">
        <v>299</v>
      </c>
      <c r="E50" s="65">
        <f>E51</f>
        <v>107.60000000000001</v>
      </c>
      <c r="F50" s="65">
        <f>F51</f>
        <v>124.4</v>
      </c>
      <c r="G50" s="65">
        <f>G51</f>
        <v>107.7</v>
      </c>
    </row>
    <row r="51" spans="1:7" ht="12.75">
      <c r="A51" s="33" t="s">
        <v>351</v>
      </c>
      <c r="B51" s="10" t="s">
        <v>92</v>
      </c>
      <c r="C51" s="72" t="s">
        <v>473</v>
      </c>
      <c r="D51" s="39" t="s">
        <v>112</v>
      </c>
      <c r="E51" s="65">
        <f>'№7'!D201</f>
        <v>107.60000000000001</v>
      </c>
      <c r="F51" s="65">
        <f>'№7'!E201</f>
        <v>124.4</v>
      </c>
      <c r="G51" s="65">
        <f>'№7'!F201</f>
        <v>107.7</v>
      </c>
    </row>
    <row r="52" spans="1:7" s="49" customFormat="1" ht="50.4">
      <c r="A52" s="34" t="s">
        <v>169</v>
      </c>
      <c r="B52" s="34"/>
      <c r="C52" s="34"/>
      <c r="D52" s="35" t="s">
        <v>388</v>
      </c>
      <c r="E52" s="66">
        <f>E53+E55+E57+E59+E61+E63+E65</f>
        <v>54046.4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50.4">
      <c r="A53" s="33" t="s">
        <v>169</v>
      </c>
      <c r="B53" s="10" t="s">
        <v>445</v>
      </c>
      <c r="C53" s="72"/>
      <c r="D53" s="39" t="s">
        <v>438</v>
      </c>
      <c r="E53" s="65">
        <f>E54</f>
        <v>1598.4</v>
      </c>
      <c r="F53" s="65">
        <f>F54</f>
        <v>180.6</v>
      </c>
      <c r="G53" s="65">
        <f>G54</f>
        <v>213</v>
      </c>
    </row>
    <row r="54" spans="1:7" ht="12.75">
      <c r="A54" s="33" t="s">
        <v>169</v>
      </c>
      <c r="B54" s="10" t="s">
        <v>445</v>
      </c>
      <c r="C54" s="72" t="s">
        <v>473</v>
      </c>
      <c r="D54" s="39" t="s">
        <v>112</v>
      </c>
      <c r="E54" s="65">
        <f>'№7'!D209</f>
        <v>1598.4</v>
      </c>
      <c r="F54" s="65">
        <f>'№7'!E209</f>
        <v>180.6</v>
      </c>
      <c r="G54" s="65">
        <f>'№7'!F209</f>
        <v>213</v>
      </c>
    </row>
    <row r="55" spans="1:7" ht="84">
      <c r="A55" s="33" t="s">
        <v>169</v>
      </c>
      <c r="B55" s="10">
        <v>2</v>
      </c>
      <c r="C55" s="72"/>
      <c r="D55" s="39" t="s">
        <v>271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2.75">
      <c r="A56" s="33" t="s">
        <v>169</v>
      </c>
      <c r="B56" s="10">
        <v>2</v>
      </c>
      <c r="C56" s="72" t="s">
        <v>473</v>
      </c>
      <c r="D56" s="39" t="s">
        <v>112</v>
      </c>
      <c r="E56" s="65">
        <f>'№7'!D218</f>
        <v>75</v>
      </c>
      <c r="F56" s="65">
        <f>'№7'!E218</f>
        <v>50.3</v>
      </c>
      <c r="G56" s="65">
        <f>'№7'!F218</f>
        <v>44</v>
      </c>
    </row>
    <row r="57" spans="1:7" ht="33.6">
      <c r="A57" s="33" t="s">
        <v>169</v>
      </c>
      <c r="B57" s="10" t="s">
        <v>93</v>
      </c>
      <c r="C57" s="72"/>
      <c r="D57" s="39" t="s">
        <v>277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2.75">
      <c r="A58" s="33" t="s">
        <v>169</v>
      </c>
      <c r="B58" s="10" t="s">
        <v>93</v>
      </c>
      <c r="C58" s="72" t="s">
        <v>473</v>
      </c>
      <c r="D58" s="39" t="s">
        <v>112</v>
      </c>
      <c r="E58" s="65">
        <f>'№7'!D223</f>
        <v>180</v>
      </c>
      <c r="F58" s="65">
        <f>'№7'!E223</f>
        <v>121</v>
      </c>
      <c r="G58" s="65">
        <f>'№7'!F223</f>
        <v>105</v>
      </c>
    </row>
    <row r="59" spans="1:7" ht="33.6">
      <c r="A59" s="33" t="s">
        <v>169</v>
      </c>
      <c r="B59" s="10" t="s">
        <v>94</v>
      </c>
      <c r="C59" s="72"/>
      <c r="D59" s="39" t="s">
        <v>281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2.75">
      <c r="A60" s="33" t="s">
        <v>169</v>
      </c>
      <c r="B60" s="10" t="s">
        <v>94</v>
      </c>
      <c r="C60" s="72" t="s">
        <v>473</v>
      </c>
      <c r="D60" s="39" t="s">
        <v>112</v>
      </c>
      <c r="E60" s="65">
        <f>'№7'!D226</f>
        <v>6647.1</v>
      </c>
      <c r="F60" s="65">
        <f>'№7'!E226</f>
        <v>6201.4</v>
      </c>
      <c r="G60" s="65">
        <f>'№7'!F226</f>
        <v>6083.9</v>
      </c>
    </row>
    <row r="61" spans="1:7" ht="50.4">
      <c r="A61" s="33" t="s">
        <v>169</v>
      </c>
      <c r="B61" s="10" t="s">
        <v>95</v>
      </c>
      <c r="C61" s="72"/>
      <c r="D61" s="39" t="s">
        <v>261</v>
      </c>
      <c r="E61" s="65">
        <f>E62</f>
        <v>2736.7</v>
      </c>
      <c r="F61" s="65">
        <f>F62</f>
        <v>1369</v>
      </c>
      <c r="G61" s="65">
        <f>G62</f>
        <v>1192.5</v>
      </c>
    </row>
    <row r="62" spans="1:7" ht="12.75">
      <c r="A62" s="33" t="s">
        <v>169</v>
      </c>
      <c r="B62" s="10" t="s">
        <v>95</v>
      </c>
      <c r="C62" s="72" t="s">
        <v>473</v>
      </c>
      <c r="D62" s="39" t="s">
        <v>112</v>
      </c>
      <c r="E62" s="65">
        <f>'№7'!D229</f>
        <v>2736.7</v>
      </c>
      <c r="F62" s="65">
        <f>'№7'!E229</f>
        <v>1369</v>
      </c>
      <c r="G62" s="65">
        <f>'№7'!F229</f>
        <v>1192.5</v>
      </c>
    </row>
    <row r="63" spans="1:7" ht="12.75">
      <c r="A63" s="33" t="s">
        <v>169</v>
      </c>
      <c r="B63" s="10" t="s">
        <v>96</v>
      </c>
      <c r="C63" s="72"/>
      <c r="D63" s="39" t="s">
        <v>248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2.75">
      <c r="A64" s="33" t="s">
        <v>169</v>
      </c>
      <c r="B64" s="10" t="s">
        <v>96</v>
      </c>
      <c r="C64" s="72" t="s">
        <v>473</v>
      </c>
      <c r="D64" s="39" t="s">
        <v>112</v>
      </c>
      <c r="E64" s="65">
        <f>'№7'!D244</f>
        <v>3140.4</v>
      </c>
      <c r="F64" s="65">
        <f>'№7'!E244</f>
        <v>2845.1</v>
      </c>
      <c r="G64" s="65">
        <f>'№7'!F244</f>
        <v>2767.1</v>
      </c>
    </row>
    <row r="65" spans="1:7" ht="12.75">
      <c r="A65" s="33" t="s">
        <v>169</v>
      </c>
      <c r="B65" s="10" t="s">
        <v>97</v>
      </c>
      <c r="C65" s="72"/>
      <c r="D65" s="39" t="s">
        <v>423</v>
      </c>
      <c r="E65" s="65">
        <f>E66</f>
        <v>39668.8</v>
      </c>
      <c r="F65" s="65">
        <f>F66</f>
        <v>37933.8</v>
      </c>
      <c r="G65" s="65">
        <f>G66</f>
        <v>37480.600000000006</v>
      </c>
    </row>
    <row r="66" spans="1:7" ht="12.75">
      <c r="A66" s="33" t="s">
        <v>169</v>
      </c>
      <c r="B66" s="10" t="s">
        <v>97</v>
      </c>
      <c r="C66" s="72" t="s">
        <v>473</v>
      </c>
      <c r="D66" s="39" t="s">
        <v>112</v>
      </c>
      <c r="E66" s="65">
        <f>'№7'!D257</f>
        <v>39668.8</v>
      </c>
      <c r="F66" s="65">
        <f>'№7'!E257</f>
        <v>37933.8</v>
      </c>
      <c r="G66" s="65">
        <f>'№7'!F257</f>
        <v>37480.600000000006</v>
      </c>
    </row>
    <row r="67" spans="1:7" s="49" customFormat="1" ht="50.4">
      <c r="A67" s="34" t="s">
        <v>352</v>
      </c>
      <c r="B67" s="34"/>
      <c r="C67" s="34"/>
      <c r="D67" s="35" t="s">
        <v>206</v>
      </c>
      <c r="E67" s="66">
        <f>E68+E70</f>
        <v>22828.199999999997</v>
      </c>
      <c r="F67" s="66">
        <f>F68+F70</f>
        <v>7463</v>
      </c>
      <c r="G67" s="66">
        <f>G68+G70</f>
        <v>7133.7</v>
      </c>
    </row>
    <row r="68" spans="1:7" ht="33.6">
      <c r="A68" s="33" t="s">
        <v>352</v>
      </c>
      <c r="B68" s="10" t="s">
        <v>445</v>
      </c>
      <c r="C68" s="72"/>
      <c r="D68" s="39" t="s">
        <v>208</v>
      </c>
      <c r="E68" s="65">
        <f>E69</f>
        <v>17521.199999999997</v>
      </c>
      <c r="F68" s="65">
        <f>F69</f>
        <v>2373</v>
      </c>
      <c r="G68" s="65">
        <f>G69</f>
        <v>2064.5</v>
      </c>
    </row>
    <row r="69" spans="1:7" ht="33.6">
      <c r="A69" s="33" t="s">
        <v>352</v>
      </c>
      <c r="B69" s="10" t="s">
        <v>445</v>
      </c>
      <c r="C69" s="72" t="s">
        <v>36</v>
      </c>
      <c r="D69" s="39" t="s">
        <v>432</v>
      </c>
      <c r="E69" s="65">
        <f>'№7'!D271</f>
        <v>17521.199999999997</v>
      </c>
      <c r="F69" s="65">
        <f>'№7'!E271</f>
        <v>2373</v>
      </c>
      <c r="G69" s="65">
        <f>'№7'!F271</f>
        <v>2064.5</v>
      </c>
    </row>
    <row r="70" spans="1:7" ht="12.75">
      <c r="A70" s="33" t="s">
        <v>352</v>
      </c>
      <c r="B70" s="10" t="s">
        <v>97</v>
      </c>
      <c r="C70" s="72"/>
      <c r="D70" s="39" t="s">
        <v>423</v>
      </c>
      <c r="E70" s="65">
        <f>E71</f>
        <v>5307.000000000001</v>
      </c>
      <c r="F70" s="65">
        <f>F71</f>
        <v>5090</v>
      </c>
      <c r="G70" s="65">
        <f>G71</f>
        <v>5069.2</v>
      </c>
    </row>
    <row r="71" spans="1:7" ht="33.6">
      <c r="A71" s="33" t="s">
        <v>352</v>
      </c>
      <c r="B71" s="10" t="s">
        <v>97</v>
      </c>
      <c r="C71" s="72" t="s">
        <v>36</v>
      </c>
      <c r="D71" s="39" t="s">
        <v>432</v>
      </c>
      <c r="E71" s="65">
        <f>'№7'!D284</f>
        <v>5307.000000000001</v>
      </c>
      <c r="F71" s="65">
        <f>'№7'!E284</f>
        <v>5090</v>
      </c>
      <c r="G71" s="65">
        <f>'№7'!F284</f>
        <v>5069.2</v>
      </c>
    </row>
    <row r="72" spans="1:7" s="49" customFormat="1" ht="50.4">
      <c r="A72" s="34">
        <v>10</v>
      </c>
      <c r="B72" s="34"/>
      <c r="C72" s="34"/>
      <c r="D72" s="35" t="s">
        <v>442</v>
      </c>
      <c r="E72" s="66">
        <f>E73+E75+E79+E77</f>
        <v>12799.900000000001</v>
      </c>
      <c r="F72" s="66">
        <f>F73+F75+F79+F77</f>
        <v>12103.500000000002</v>
      </c>
      <c r="G72" s="66">
        <f>G73+G75+G79+G77</f>
        <v>11759.5</v>
      </c>
    </row>
    <row r="73" spans="1:7" ht="33.6">
      <c r="A73" s="33">
        <v>10</v>
      </c>
      <c r="B73" s="10" t="s">
        <v>445</v>
      </c>
      <c r="C73" s="72"/>
      <c r="D73" s="39" t="s">
        <v>353</v>
      </c>
      <c r="E73" s="65">
        <f>E74</f>
        <v>1712.7</v>
      </c>
      <c r="F73" s="65">
        <f>F74</f>
        <v>523.1</v>
      </c>
      <c r="G73" s="65">
        <f>G74</f>
        <v>523.1</v>
      </c>
    </row>
    <row r="74" spans="1:7" ht="33.6">
      <c r="A74" s="33" t="s">
        <v>98</v>
      </c>
      <c r="B74" s="10" t="s">
        <v>445</v>
      </c>
      <c r="C74" s="72" t="s">
        <v>38</v>
      </c>
      <c r="D74" s="39" t="s">
        <v>74</v>
      </c>
      <c r="E74" s="65">
        <f>'№7'!D288</f>
        <v>1712.7</v>
      </c>
      <c r="F74" s="65">
        <f>'№7'!E288</f>
        <v>523.1</v>
      </c>
      <c r="G74" s="65">
        <f>'№7'!F288</f>
        <v>523.1</v>
      </c>
    </row>
    <row r="75" spans="1:7" ht="33.6">
      <c r="A75" s="33">
        <v>10</v>
      </c>
      <c r="B75" s="10" t="s">
        <v>92</v>
      </c>
      <c r="C75" s="72"/>
      <c r="D75" s="39" t="s">
        <v>164</v>
      </c>
      <c r="E75" s="65">
        <f>E76</f>
        <v>1420.4</v>
      </c>
      <c r="F75" s="65">
        <f>F76</f>
        <v>2000</v>
      </c>
      <c r="G75" s="65">
        <f>G76</f>
        <v>2000</v>
      </c>
    </row>
    <row r="76" spans="1:7" ht="33.6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'№7'!D293</f>
        <v>1420.4</v>
      </c>
      <c r="F76" s="65">
        <f>'№7'!E293</f>
        <v>2000</v>
      </c>
      <c r="G76" s="65">
        <f>'№7'!F293</f>
        <v>2000</v>
      </c>
    </row>
    <row r="77" spans="1:7" ht="12.75">
      <c r="A77" s="33">
        <v>10</v>
      </c>
      <c r="B77" s="33" t="s">
        <v>93</v>
      </c>
      <c r="C77" s="33"/>
      <c r="D77" s="31" t="s">
        <v>158</v>
      </c>
      <c r="E77" s="65">
        <f>E78</f>
        <v>4.100000000000001</v>
      </c>
      <c r="F77" s="65">
        <f>F78</f>
        <v>36</v>
      </c>
      <c r="G77" s="65">
        <f>G78</f>
        <v>36</v>
      </c>
    </row>
    <row r="78" spans="1:7" ht="33.6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'№7'!D296</f>
        <v>4.100000000000001</v>
      </c>
      <c r="F78" s="65">
        <f>'№7'!E296</f>
        <v>36</v>
      </c>
      <c r="G78" s="65">
        <f>'№7'!F296</f>
        <v>36</v>
      </c>
    </row>
    <row r="79" spans="1:7" ht="12.75">
      <c r="A79" s="37">
        <v>10</v>
      </c>
      <c r="B79" s="10" t="s">
        <v>97</v>
      </c>
      <c r="C79" s="72"/>
      <c r="D79" s="39" t="s">
        <v>423</v>
      </c>
      <c r="E79" s="65">
        <f>E80</f>
        <v>9662.7</v>
      </c>
      <c r="F79" s="65">
        <f>F80</f>
        <v>9544.400000000001</v>
      </c>
      <c r="G79" s="65">
        <f>G80</f>
        <v>9200.4</v>
      </c>
    </row>
    <row r="80" spans="1:7" ht="33.6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'№7'!D299</f>
        <v>9662.7</v>
      </c>
      <c r="F80" s="65">
        <f>'№7'!E299</f>
        <v>9544.400000000001</v>
      </c>
      <c r="G80" s="65">
        <f>'№7'!F299</f>
        <v>9200.4</v>
      </c>
    </row>
    <row r="81" spans="1:7" s="49" customFormat="1" ht="33.6">
      <c r="A81" s="34">
        <v>99</v>
      </c>
      <c r="B81" s="34"/>
      <c r="C81" s="34"/>
      <c r="D81" s="35" t="s">
        <v>354</v>
      </c>
      <c r="E81" s="66">
        <f>E82+E84+E93+E86+E89</f>
        <v>6297.7</v>
      </c>
      <c r="F81" s="66">
        <f aca="true" t="shared" si="1" ref="F81:G81">F82+F84+F93+F86+F89</f>
        <v>5071.6</v>
      </c>
      <c r="G81" s="66">
        <f t="shared" si="1"/>
        <v>5004</v>
      </c>
    </row>
    <row r="82" spans="1:7" ht="33.6">
      <c r="A82" s="33">
        <v>99</v>
      </c>
      <c r="B82" s="10" t="s">
        <v>445</v>
      </c>
      <c r="C82" s="72"/>
      <c r="D82" s="39" t="s">
        <v>162</v>
      </c>
      <c r="E82" s="65">
        <f>E83</f>
        <v>870</v>
      </c>
      <c r="F82" s="65">
        <f>F83</f>
        <v>0</v>
      </c>
      <c r="G82" s="65">
        <f>G83</f>
        <v>0</v>
      </c>
    </row>
    <row r="83" spans="1:7" ht="12.75">
      <c r="A83" s="33" t="s">
        <v>355</v>
      </c>
      <c r="B83" s="10" t="s">
        <v>445</v>
      </c>
      <c r="C83" s="72" t="s">
        <v>473</v>
      </c>
      <c r="D83" s="39" t="s">
        <v>112</v>
      </c>
      <c r="E83" s="65">
        <f>'№7'!D303</f>
        <v>870</v>
      </c>
      <c r="F83" s="65">
        <f>'№7'!E303</f>
        <v>0</v>
      </c>
      <c r="G83" s="65">
        <f>'№7'!F303</f>
        <v>0</v>
      </c>
    </row>
    <row r="84" spans="1:7" ht="33.6">
      <c r="A84" s="33">
        <v>99</v>
      </c>
      <c r="B84" s="10" t="s">
        <v>92</v>
      </c>
      <c r="C84" s="72"/>
      <c r="D84" s="39" t="s">
        <v>161</v>
      </c>
      <c r="E84" s="65">
        <f>E85</f>
        <v>630</v>
      </c>
      <c r="F84" s="65">
        <f>F85</f>
        <v>1000</v>
      </c>
      <c r="G84" s="65">
        <f>G85</f>
        <v>1000</v>
      </c>
    </row>
    <row r="85" spans="1:7" ht="33.6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'№7'!D306</f>
        <v>630</v>
      </c>
      <c r="F85" s="65">
        <f>'№7'!E306</f>
        <v>1000</v>
      </c>
      <c r="G85" s="65">
        <f>'№7'!F306</f>
        <v>1000</v>
      </c>
    </row>
    <row r="86" spans="1:7" ht="12.75">
      <c r="A86" s="33" t="s">
        <v>355</v>
      </c>
      <c r="B86" s="10" t="s">
        <v>93</v>
      </c>
      <c r="C86" s="72"/>
      <c r="D86" s="39" t="s">
        <v>502</v>
      </c>
      <c r="E86" s="65">
        <f>E87+E88</f>
        <v>82.4</v>
      </c>
      <c r="F86" s="142">
        <f aca="true" t="shared" si="2" ref="F86:G86">F87+F88</f>
        <v>0</v>
      </c>
      <c r="G86" s="142">
        <f t="shared" si="2"/>
        <v>0</v>
      </c>
    </row>
    <row r="87" spans="1:7" ht="33.6">
      <c r="A87" s="33">
        <v>99</v>
      </c>
      <c r="B87" s="10" t="s">
        <v>93</v>
      </c>
      <c r="C87" s="72" t="s">
        <v>38</v>
      </c>
      <c r="D87" s="39" t="s">
        <v>74</v>
      </c>
      <c r="E87" s="65">
        <f>'№7'!D311</f>
        <v>67.4</v>
      </c>
      <c r="F87" s="65">
        <f>'№7'!E311</f>
        <v>0</v>
      </c>
      <c r="G87" s="65">
        <f>'№7'!F311</f>
        <v>0</v>
      </c>
    </row>
    <row r="88" spans="1:7" ht="12.75">
      <c r="A88" s="33">
        <v>99</v>
      </c>
      <c r="B88" s="10" t="s">
        <v>93</v>
      </c>
      <c r="C88" s="72" t="s">
        <v>473</v>
      </c>
      <c r="D88" s="39" t="s">
        <v>112</v>
      </c>
      <c r="E88" s="142">
        <f>'№7'!D312</f>
        <v>15</v>
      </c>
      <c r="F88" s="142">
        <f>'№7'!E312</f>
        <v>0</v>
      </c>
      <c r="G88" s="142">
        <f>'№7'!F312</f>
        <v>0</v>
      </c>
    </row>
    <row r="89" spans="1:7" ht="33.6">
      <c r="A89" s="33">
        <v>99</v>
      </c>
      <c r="B89" s="10" t="s">
        <v>530</v>
      </c>
      <c r="C89" s="72"/>
      <c r="D89" s="31" t="s">
        <v>529</v>
      </c>
      <c r="E89" s="123">
        <f>E90+E91+E92</f>
        <v>188.2</v>
      </c>
      <c r="F89" s="123">
        <f aca="true" t="shared" si="3" ref="F89:G89">F90+F91+F92</f>
        <v>0</v>
      </c>
      <c r="G89" s="123">
        <f t="shared" si="3"/>
        <v>0</v>
      </c>
    </row>
    <row r="90" spans="1:7" ht="12.75">
      <c r="A90" s="33">
        <v>99</v>
      </c>
      <c r="B90" s="10" t="s">
        <v>530</v>
      </c>
      <c r="C90" s="20" t="s">
        <v>473</v>
      </c>
      <c r="D90" s="39" t="s">
        <v>112</v>
      </c>
      <c r="E90" s="123">
        <f>'№7'!D315</f>
        <v>63.2</v>
      </c>
      <c r="F90" s="123">
        <f>'№7'!E315</f>
        <v>0</v>
      </c>
      <c r="G90" s="123">
        <f>'№7'!F315</f>
        <v>0</v>
      </c>
    </row>
    <row r="91" spans="1:7" ht="33.6">
      <c r="A91" s="33">
        <v>99</v>
      </c>
      <c r="B91" s="10" t="s">
        <v>530</v>
      </c>
      <c r="C91" s="10" t="s">
        <v>447</v>
      </c>
      <c r="D91" s="73" t="s">
        <v>453</v>
      </c>
      <c r="E91" s="123">
        <f>'№7'!D316</f>
        <v>50</v>
      </c>
      <c r="F91" s="123">
        <f>'№7'!E316</f>
        <v>0</v>
      </c>
      <c r="G91" s="123">
        <f>'№7'!F316</f>
        <v>0</v>
      </c>
    </row>
    <row r="92" spans="1:7" ht="33.6">
      <c r="A92" s="33">
        <v>99</v>
      </c>
      <c r="B92" s="10" t="s">
        <v>530</v>
      </c>
      <c r="C92" s="33" t="s">
        <v>457</v>
      </c>
      <c r="D92" s="31" t="s">
        <v>458</v>
      </c>
      <c r="E92" s="123">
        <f>'№7'!D317</f>
        <v>75</v>
      </c>
      <c r="F92" s="123">
        <f>'№7'!E317</f>
        <v>0</v>
      </c>
      <c r="G92" s="123">
        <f>'№7'!F317</f>
        <v>0</v>
      </c>
    </row>
    <row r="93" spans="1:7" ht="43.2" customHeight="1">
      <c r="A93" s="33">
        <v>99</v>
      </c>
      <c r="B93" s="10" t="s">
        <v>97</v>
      </c>
      <c r="C93" s="72"/>
      <c r="D93" s="39" t="s">
        <v>434</v>
      </c>
      <c r="E93" s="65">
        <f>E94</f>
        <v>4527.1</v>
      </c>
      <c r="F93" s="65">
        <f>F94</f>
        <v>4071.6</v>
      </c>
      <c r="G93" s="65">
        <f>G94</f>
        <v>4004</v>
      </c>
    </row>
    <row r="94" spans="1:7" ht="12.75">
      <c r="A94" s="33" t="s">
        <v>355</v>
      </c>
      <c r="B94" s="10" t="s">
        <v>97</v>
      </c>
      <c r="C94" s="72" t="s">
        <v>467</v>
      </c>
      <c r="D94" s="39" t="s">
        <v>431</v>
      </c>
      <c r="E94" s="65">
        <f>'№7'!D318</f>
        <v>4527.1</v>
      </c>
      <c r="F94" s="65">
        <f>'№7'!E318</f>
        <v>4071.6</v>
      </c>
      <c r="G94" s="65">
        <f>'№7'!F318</f>
        <v>4004</v>
      </c>
    </row>
  </sheetData>
  <mergeCells count="11"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  <mergeCell ref="E8:E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"/>
  <sheetViews>
    <sheetView workbookViewId="0" topLeftCell="A1">
      <selection activeCell="J6" sqref="J6"/>
    </sheetView>
  </sheetViews>
  <sheetFormatPr defaultColWidth="9.125" defaultRowHeight="12.75"/>
  <cols>
    <col min="1" max="1" width="11.125" style="81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4:6" ht="12.75">
      <c r="D1" s="227" t="s">
        <v>397</v>
      </c>
      <c r="E1" s="227"/>
      <c r="F1" s="227"/>
    </row>
    <row r="2" spans="2:6" ht="12.75">
      <c r="B2" s="228" t="s">
        <v>466</v>
      </c>
      <c r="C2" s="228"/>
      <c r="D2" s="228"/>
      <c r="E2" s="228"/>
      <c r="F2" s="228"/>
    </row>
    <row r="3" spans="1:6" ht="12.75">
      <c r="A3" s="229" t="s">
        <v>796</v>
      </c>
      <c r="B3" s="229"/>
      <c r="C3" s="229"/>
      <c r="D3" s="229"/>
      <c r="E3" s="229"/>
      <c r="F3" s="229"/>
    </row>
    <row r="4" spans="1:6" ht="12.75">
      <c r="A4" s="82"/>
      <c r="B4" s="58"/>
      <c r="C4" s="46"/>
      <c r="D4" s="62"/>
      <c r="E4" s="62"/>
      <c r="F4" s="62"/>
    </row>
    <row r="5" spans="1:6" s="47" customFormat="1" ht="53.25" customHeight="1">
      <c r="A5" s="226" t="s">
        <v>356</v>
      </c>
      <c r="B5" s="226"/>
      <c r="C5" s="226"/>
      <c r="D5" s="226"/>
      <c r="E5" s="226"/>
      <c r="F5" s="226"/>
    </row>
    <row r="6" spans="1:6" ht="12.75">
      <c r="A6" s="83"/>
      <c r="B6" s="59"/>
      <c r="C6" s="45"/>
      <c r="D6" s="63"/>
      <c r="E6" s="63"/>
      <c r="F6" s="63"/>
    </row>
    <row r="7" spans="1:6" ht="12.75">
      <c r="A7" s="235" t="s">
        <v>470</v>
      </c>
      <c r="B7" s="235" t="s">
        <v>469</v>
      </c>
      <c r="C7" s="197" t="s">
        <v>472</v>
      </c>
      <c r="D7" s="232" t="s">
        <v>64</v>
      </c>
      <c r="E7" s="234"/>
      <c r="F7" s="233"/>
    </row>
    <row r="8" spans="1:6" ht="12.75">
      <c r="A8" s="235"/>
      <c r="B8" s="235"/>
      <c r="C8" s="198"/>
      <c r="D8" s="230" t="s">
        <v>446</v>
      </c>
      <c r="E8" s="232" t="s">
        <v>115</v>
      </c>
      <c r="F8" s="233"/>
    </row>
    <row r="9" spans="1:6" ht="12.75">
      <c r="A9" s="235"/>
      <c r="B9" s="235"/>
      <c r="C9" s="199"/>
      <c r="D9" s="231"/>
      <c r="E9" s="65" t="s">
        <v>78</v>
      </c>
      <c r="F9" s="65" t="s">
        <v>114</v>
      </c>
    </row>
    <row r="10" spans="1:6" ht="12.7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2.75">
      <c r="A11" s="84"/>
      <c r="B11" s="60"/>
      <c r="C11" s="48" t="s">
        <v>421</v>
      </c>
      <c r="D11" s="66">
        <f>D12+D85+D114+D127+D147+D177+D193+D208+D270+D287+D302</f>
        <v>695724.2</v>
      </c>
      <c r="E11" s="66">
        <f>E12+E85+E114+E127+E147+E177+E193+E208+E270+E287+E302</f>
        <v>554267.7999999999</v>
      </c>
      <c r="F11" s="66">
        <f>F12+F85+F114+F127+F147+F177+F193+F208+F270+F287+F302</f>
        <v>537907.4000000001</v>
      </c>
    </row>
    <row r="12" spans="1:6" s="49" customFormat="1" ht="33.6">
      <c r="A12" s="34" t="s">
        <v>125</v>
      </c>
      <c r="B12" s="34"/>
      <c r="C12" s="35" t="s">
        <v>123</v>
      </c>
      <c r="D12" s="66">
        <f>D13+D61+D78</f>
        <v>430647.60000000003</v>
      </c>
      <c r="E12" s="66">
        <f>E13+E61+E78</f>
        <v>385890.5</v>
      </c>
      <c r="F12" s="66">
        <f>F13+F61+F78</f>
        <v>381015.20000000007</v>
      </c>
    </row>
    <row r="13" spans="1:6" s="49" customFormat="1" ht="33.6">
      <c r="A13" s="34" t="s">
        <v>126</v>
      </c>
      <c r="B13" s="34"/>
      <c r="C13" s="35" t="s">
        <v>124</v>
      </c>
      <c r="D13" s="66">
        <f>D14+D16+D18+D20+D22+D24+D26+D28+D30+D32+D34+D36+D38+D46+D48+D51+D55+D57+D59+D44+D53+D42+D40</f>
        <v>410099.00000000006</v>
      </c>
      <c r="E13" s="66">
        <f aca="true" t="shared" si="0" ref="E13:F13">E14+E16+E18+E20+E22+E24+E26+E28+E30+E32+E34+E36+E38+E46+E48+E51+E55+E57+E59+E44+E53+E42+E40</f>
        <v>366756.6</v>
      </c>
      <c r="F13" s="66">
        <f t="shared" si="0"/>
        <v>362254.4</v>
      </c>
    </row>
    <row r="14" spans="1:6" ht="67.2">
      <c r="A14" s="10" t="s">
        <v>386</v>
      </c>
      <c r="B14" s="10"/>
      <c r="C14" s="73" t="s">
        <v>151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2.75">
      <c r="A15" s="10" t="s">
        <v>386</v>
      </c>
      <c r="B15" s="33" t="s">
        <v>457</v>
      </c>
      <c r="C15" s="31" t="s">
        <v>458</v>
      </c>
      <c r="D15" s="65">
        <f>'№4'!F470</f>
        <v>265.8</v>
      </c>
      <c r="E15" s="65">
        <f>'№4'!G470</f>
        <v>265.8</v>
      </c>
      <c r="F15" s="65">
        <f>'№4'!H470</f>
        <v>265.8</v>
      </c>
    </row>
    <row r="16" spans="1:6" ht="12.75">
      <c r="A16" s="56" t="s">
        <v>478</v>
      </c>
      <c r="B16" s="17"/>
      <c r="C16" s="73" t="s">
        <v>479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2.75">
      <c r="A17" s="56" t="s">
        <v>478</v>
      </c>
      <c r="B17" s="33" t="s">
        <v>457</v>
      </c>
      <c r="C17" s="31" t="s">
        <v>458</v>
      </c>
      <c r="D17" s="65">
        <f>'№4'!F449</f>
        <v>157.5</v>
      </c>
      <c r="E17" s="65">
        <f>'№4'!G449</f>
        <v>0</v>
      </c>
      <c r="F17" s="65">
        <f>'№4'!H449</f>
        <v>0</v>
      </c>
    </row>
    <row r="18" spans="1:6" ht="50.4">
      <c r="A18" s="10" t="s">
        <v>127</v>
      </c>
      <c r="B18" s="10"/>
      <c r="C18" s="73" t="s">
        <v>128</v>
      </c>
      <c r="D18" s="65">
        <f>D19</f>
        <v>66357.8</v>
      </c>
      <c r="E18" s="65">
        <f>E19</f>
        <v>65973.1</v>
      </c>
      <c r="F18" s="65">
        <f>F19</f>
        <v>63435.9</v>
      </c>
    </row>
    <row r="19" spans="1:6" ht="12.75">
      <c r="A19" s="10" t="s">
        <v>127</v>
      </c>
      <c r="B19" s="10" t="s">
        <v>457</v>
      </c>
      <c r="C19" s="73" t="s">
        <v>458</v>
      </c>
      <c r="D19" s="65">
        <f>'№4'!F401</f>
        <v>66357.8</v>
      </c>
      <c r="E19" s="65">
        <f>'№4'!G401</f>
        <v>65973.1</v>
      </c>
      <c r="F19" s="65">
        <f>'№4'!H401</f>
        <v>63435.9</v>
      </c>
    </row>
    <row r="20" spans="1:6" ht="50.4">
      <c r="A20" s="10" t="s">
        <v>134</v>
      </c>
      <c r="B20" s="10"/>
      <c r="C20" s="73" t="s">
        <v>135</v>
      </c>
      <c r="D20" s="65">
        <f>D21</f>
        <v>35128.3</v>
      </c>
      <c r="E20" s="65">
        <f>E21</f>
        <v>25628.1</v>
      </c>
      <c r="F20" s="65">
        <f>F21</f>
        <v>23037</v>
      </c>
    </row>
    <row r="21" spans="1:6" ht="12.75">
      <c r="A21" s="10" t="s">
        <v>134</v>
      </c>
      <c r="B21" s="10" t="s">
        <v>457</v>
      </c>
      <c r="C21" s="73" t="s">
        <v>458</v>
      </c>
      <c r="D21" s="65">
        <f>'№4'!F422</f>
        <v>35128.3</v>
      </c>
      <c r="E21" s="65">
        <f>'№4'!G422</f>
        <v>25628.1</v>
      </c>
      <c r="F21" s="65">
        <f>'№4'!H422</f>
        <v>23037</v>
      </c>
    </row>
    <row r="22" spans="1:6" ht="33.6">
      <c r="A22" s="10" t="s">
        <v>136</v>
      </c>
      <c r="B22" s="10"/>
      <c r="C22" s="73" t="s">
        <v>137</v>
      </c>
      <c r="D22" s="65">
        <f>D23</f>
        <v>3681.8</v>
      </c>
      <c r="E22" s="65">
        <f>E23</f>
        <v>3526.3</v>
      </c>
      <c r="F22" s="65">
        <f>F23</f>
        <v>3779.1</v>
      </c>
    </row>
    <row r="23" spans="1:6" ht="12.75">
      <c r="A23" s="10" t="s">
        <v>136</v>
      </c>
      <c r="B23" s="10" t="s">
        <v>457</v>
      </c>
      <c r="C23" s="73" t="s">
        <v>458</v>
      </c>
      <c r="D23" s="65">
        <f>'№4'!F424</f>
        <v>3681.8</v>
      </c>
      <c r="E23" s="65">
        <f>'№4'!G424</f>
        <v>3526.3</v>
      </c>
      <c r="F23" s="65">
        <f>'№4'!H424</f>
        <v>3779.1</v>
      </c>
    </row>
    <row r="24" spans="1:6" ht="42.6" customHeight="1">
      <c r="A24" s="10" t="s">
        <v>138</v>
      </c>
      <c r="B24" s="10"/>
      <c r="C24" s="73" t="s">
        <v>139</v>
      </c>
      <c r="D24" s="65">
        <f>D25</f>
        <v>7686.6</v>
      </c>
      <c r="E24" s="65">
        <f>E25</f>
        <v>6294.8</v>
      </c>
      <c r="F24" s="65">
        <f>F25</f>
        <v>6668.1</v>
      </c>
    </row>
    <row r="25" spans="1:6" ht="19.2" customHeight="1">
      <c r="A25" s="10" t="s">
        <v>138</v>
      </c>
      <c r="B25" s="10" t="s">
        <v>457</v>
      </c>
      <c r="C25" s="73" t="s">
        <v>458</v>
      </c>
      <c r="D25" s="65">
        <f>'№4'!F425</f>
        <v>7686.6</v>
      </c>
      <c r="E25" s="65">
        <f>'№4'!G425</f>
        <v>6294.8</v>
      </c>
      <c r="F25" s="65">
        <f>'№4'!H425</f>
        <v>6668.1</v>
      </c>
    </row>
    <row r="26" spans="1:6" ht="33.6">
      <c r="A26" s="10" t="s">
        <v>380</v>
      </c>
      <c r="B26" s="10"/>
      <c r="C26" s="73" t="s">
        <v>132</v>
      </c>
      <c r="D26" s="65">
        <f>D27</f>
        <v>1942</v>
      </c>
      <c r="E26" s="65">
        <f>E27</f>
        <v>0</v>
      </c>
      <c r="F26" s="65">
        <f>F27</f>
        <v>0</v>
      </c>
    </row>
    <row r="27" spans="1:6" ht="12.75">
      <c r="A27" s="10" t="s">
        <v>380</v>
      </c>
      <c r="B27" s="10" t="s">
        <v>457</v>
      </c>
      <c r="C27" s="73" t="s">
        <v>458</v>
      </c>
      <c r="D27" s="65">
        <f>'№4'!F403</f>
        <v>1942</v>
      </c>
      <c r="E27" s="65">
        <f>'№4'!G403</f>
        <v>0</v>
      </c>
      <c r="F27" s="65">
        <f>'№4'!H403</f>
        <v>0</v>
      </c>
    </row>
    <row r="28" spans="1:6" ht="33.6">
      <c r="A28" s="10" t="s">
        <v>381</v>
      </c>
      <c r="B28" s="10"/>
      <c r="C28" s="73" t="s">
        <v>133</v>
      </c>
      <c r="D28" s="65">
        <f>D29</f>
        <v>235.8</v>
      </c>
      <c r="E28" s="65">
        <f>E29</f>
        <v>0</v>
      </c>
      <c r="F28" s="65">
        <f>F29</f>
        <v>0</v>
      </c>
    </row>
    <row r="29" spans="1:6" ht="12.75">
      <c r="A29" s="10" t="s">
        <v>381</v>
      </c>
      <c r="B29" s="10" t="s">
        <v>457</v>
      </c>
      <c r="C29" s="73" t="s">
        <v>458</v>
      </c>
      <c r="D29" s="65">
        <f>'№4'!F405</f>
        <v>235.8</v>
      </c>
      <c r="E29" s="65">
        <f>'№4'!G405</f>
        <v>0</v>
      </c>
      <c r="F29" s="65">
        <f>'№4'!H405</f>
        <v>0</v>
      </c>
    </row>
    <row r="30" spans="1:6" ht="33.6">
      <c r="A30" s="10" t="s">
        <v>382</v>
      </c>
      <c r="B30" s="10"/>
      <c r="C30" s="73" t="s">
        <v>142</v>
      </c>
      <c r="D30" s="65">
        <f>D31</f>
        <v>1037.1</v>
      </c>
      <c r="E30" s="65">
        <f>E31</f>
        <v>0</v>
      </c>
      <c r="F30" s="65">
        <f>F31</f>
        <v>0</v>
      </c>
    </row>
    <row r="31" spans="1:6" ht="12.75">
      <c r="A31" s="10" t="s">
        <v>382</v>
      </c>
      <c r="B31" s="10" t="s">
        <v>457</v>
      </c>
      <c r="C31" s="73" t="s">
        <v>458</v>
      </c>
      <c r="D31" s="65">
        <f>'№4'!F407</f>
        <v>1037.1</v>
      </c>
      <c r="E31" s="65">
        <f>'№4'!G407</f>
        <v>0</v>
      </c>
      <c r="F31" s="65">
        <f>'№4'!H407</f>
        <v>0</v>
      </c>
    </row>
    <row r="32" spans="1:6" ht="33.6">
      <c r="A32" s="10" t="s">
        <v>383</v>
      </c>
      <c r="B32" s="10"/>
      <c r="C32" s="73" t="s">
        <v>140</v>
      </c>
      <c r="D32" s="65">
        <f>D33</f>
        <v>4554</v>
      </c>
      <c r="E32" s="65">
        <f>E33</f>
        <v>0</v>
      </c>
      <c r="F32" s="65">
        <f>F33</f>
        <v>0</v>
      </c>
    </row>
    <row r="33" spans="1:6" ht="12.75">
      <c r="A33" s="10" t="s">
        <v>383</v>
      </c>
      <c r="B33" s="10" t="s">
        <v>457</v>
      </c>
      <c r="C33" s="73" t="s">
        <v>458</v>
      </c>
      <c r="D33" s="65">
        <f>'№4'!F427</f>
        <v>4554</v>
      </c>
      <c r="E33" s="65">
        <f>'№4'!G427</f>
        <v>0</v>
      </c>
      <c r="F33" s="65">
        <f>'№4'!H427</f>
        <v>0</v>
      </c>
    </row>
    <row r="34" spans="1:6" ht="33.6">
      <c r="A34" s="10" t="s">
        <v>384</v>
      </c>
      <c r="B34" s="10"/>
      <c r="C34" s="73" t="s">
        <v>141</v>
      </c>
      <c r="D34" s="65">
        <f>D35</f>
        <v>464.5</v>
      </c>
      <c r="E34" s="65">
        <f>E35</f>
        <v>0</v>
      </c>
      <c r="F34" s="65">
        <f>F35</f>
        <v>0</v>
      </c>
    </row>
    <row r="35" spans="1:6" ht="12.75">
      <c r="A35" s="10" t="s">
        <v>384</v>
      </c>
      <c r="B35" s="10" t="s">
        <v>457</v>
      </c>
      <c r="C35" s="73" t="s">
        <v>458</v>
      </c>
      <c r="D35" s="65">
        <f>'№4'!F429</f>
        <v>464.5</v>
      </c>
      <c r="E35" s="65">
        <f>'№4'!G429</f>
        <v>0</v>
      </c>
      <c r="F35" s="65">
        <f>'№4'!H429</f>
        <v>0</v>
      </c>
    </row>
    <row r="36" spans="1:6" ht="33.6">
      <c r="A36" s="10" t="s">
        <v>385</v>
      </c>
      <c r="B36" s="10"/>
      <c r="C36" s="73" t="s">
        <v>143</v>
      </c>
      <c r="D36" s="65">
        <f>D37</f>
        <v>5127.1</v>
      </c>
      <c r="E36" s="65">
        <f>E37</f>
        <v>0</v>
      </c>
      <c r="F36" s="65">
        <f>F37</f>
        <v>0</v>
      </c>
    </row>
    <row r="37" spans="1:6" ht="12.75">
      <c r="A37" s="10" t="s">
        <v>385</v>
      </c>
      <c r="B37" s="10" t="s">
        <v>457</v>
      </c>
      <c r="C37" s="73" t="s">
        <v>458</v>
      </c>
      <c r="D37" s="65">
        <f>'№4'!F431</f>
        <v>5127.1</v>
      </c>
      <c r="E37" s="65">
        <f>'№4'!G431</f>
        <v>0</v>
      </c>
      <c r="F37" s="65">
        <f>'№4'!H431</f>
        <v>0</v>
      </c>
    </row>
    <row r="38" spans="1:6" ht="33.6">
      <c r="A38" s="10" t="s">
        <v>144</v>
      </c>
      <c r="B38" s="10"/>
      <c r="C38" s="73" t="s">
        <v>145</v>
      </c>
      <c r="D38" s="65">
        <f>D39</f>
        <v>4852.7</v>
      </c>
      <c r="E38" s="65">
        <f>E39</f>
        <v>4852.7</v>
      </c>
      <c r="F38" s="65">
        <f>F39</f>
        <v>4852.7</v>
      </c>
    </row>
    <row r="39" spans="1:6" ht="12.75">
      <c r="A39" s="10" t="s">
        <v>144</v>
      </c>
      <c r="B39" s="10" t="s">
        <v>457</v>
      </c>
      <c r="C39" s="73" t="s">
        <v>458</v>
      </c>
      <c r="D39" s="65">
        <f>'№4'!F433</f>
        <v>4852.7</v>
      </c>
      <c r="E39" s="65">
        <f>'№4'!G433</f>
        <v>4852.7</v>
      </c>
      <c r="F39" s="65">
        <f>'№4'!H433</f>
        <v>4852.7</v>
      </c>
    </row>
    <row r="40" spans="1:6" ht="33.6">
      <c r="A40" s="10" t="s">
        <v>543</v>
      </c>
      <c r="B40" s="10"/>
      <c r="C40" s="11" t="s">
        <v>544</v>
      </c>
      <c r="D40" s="142">
        <f>D41</f>
        <v>1086.9</v>
      </c>
      <c r="E40" s="142">
        <f aca="true" t="shared" si="1" ref="E40:F40">E41</f>
        <v>0</v>
      </c>
      <c r="F40" s="142">
        <f t="shared" si="1"/>
        <v>0</v>
      </c>
    </row>
    <row r="41" spans="1:6" ht="12.75">
      <c r="A41" s="10" t="s">
        <v>543</v>
      </c>
      <c r="B41" s="10" t="s">
        <v>457</v>
      </c>
      <c r="C41" s="73" t="s">
        <v>458</v>
      </c>
      <c r="D41" s="142">
        <f>'№4'!F436</f>
        <v>1086.9</v>
      </c>
      <c r="E41" s="189">
        <f>'№4'!G436</f>
        <v>0</v>
      </c>
      <c r="F41" s="189">
        <f>'№4'!H436</f>
        <v>0</v>
      </c>
    </row>
    <row r="42" spans="1:6" ht="67.2">
      <c r="A42" s="10" t="s">
        <v>541</v>
      </c>
      <c r="B42" s="10"/>
      <c r="C42" s="11" t="s">
        <v>542</v>
      </c>
      <c r="D42" s="140">
        <f>D43</f>
        <v>194.5</v>
      </c>
      <c r="E42" s="140">
        <f aca="true" t="shared" si="2" ref="E42:F42">E43</f>
        <v>0</v>
      </c>
      <c r="F42" s="140">
        <f t="shared" si="2"/>
        <v>0</v>
      </c>
    </row>
    <row r="43" spans="1:6" ht="12.75">
      <c r="A43" s="10" t="s">
        <v>541</v>
      </c>
      <c r="B43" s="10" t="s">
        <v>457</v>
      </c>
      <c r="C43" s="73" t="s">
        <v>458</v>
      </c>
      <c r="D43" s="140">
        <f>'№4'!F410</f>
        <v>194.5</v>
      </c>
      <c r="E43" s="140">
        <f>'№4'!G410</f>
        <v>0</v>
      </c>
      <c r="F43" s="140">
        <f>'№4'!H410</f>
        <v>0</v>
      </c>
    </row>
    <row r="44" spans="1:6" ht="50.4">
      <c r="A44" s="10" t="s">
        <v>519</v>
      </c>
      <c r="B44" s="10"/>
      <c r="C44" s="11" t="s">
        <v>520</v>
      </c>
      <c r="D44" s="65">
        <f>D45</f>
        <v>4369.4</v>
      </c>
      <c r="E44" s="65">
        <f>E45</f>
        <v>0</v>
      </c>
      <c r="F44" s="65">
        <f>F45</f>
        <v>0</v>
      </c>
    </row>
    <row r="45" spans="1:6" ht="12.75">
      <c r="A45" s="10" t="s">
        <v>519</v>
      </c>
      <c r="B45" s="10" t="s">
        <v>457</v>
      </c>
      <c r="C45" s="73" t="s">
        <v>458</v>
      </c>
      <c r="D45" s="65">
        <f>'№4'!F412+'№4'!F438</f>
        <v>4369.4</v>
      </c>
      <c r="E45" s="65">
        <f>'№4'!G412</f>
        <v>0</v>
      </c>
      <c r="F45" s="65">
        <f>'№4'!H412</f>
        <v>0</v>
      </c>
    </row>
    <row r="46" spans="1:6" ht="50.4">
      <c r="A46" s="10" t="s">
        <v>490</v>
      </c>
      <c r="B46" s="38"/>
      <c r="C46" s="31" t="s">
        <v>491</v>
      </c>
      <c r="D46" s="65">
        <f>D47</f>
        <v>4234</v>
      </c>
      <c r="E46" s="65">
        <f>E47</f>
        <v>0</v>
      </c>
      <c r="F46" s="65">
        <f>F47</f>
        <v>0</v>
      </c>
    </row>
    <row r="47" spans="1:6" ht="12.75">
      <c r="A47" s="10" t="s">
        <v>490</v>
      </c>
      <c r="B47" s="10" t="s">
        <v>457</v>
      </c>
      <c r="C47" s="73" t="s">
        <v>458</v>
      </c>
      <c r="D47" s="65">
        <f>'№4'!F440</f>
        <v>4234</v>
      </c>
      <c r="E47" s="65">
        <f>'№4'!G440</f>
        <v>0</v>
      </c>
      <c r="F47" s="65">
        <f>'№4'!H440</f>
        <v>0</v>
      </c>
    </row>
    <row r="48" spans="1:6" ht="33.6">
      <c r="A48" s="10" t="s">
        <v>499</v>
      </c>
      <c r="B48" s="10"/>
      <c r="C48" s="11" t="s">
        <v>500</v>
      </c>
      <c r="D48" s="79">
        <f>D49+D50</f>
        <v>2890.8</v>
      </c>
      <c r="E48" s="79">
        <f>E49+E50</f>
        <v>0</v>
      </c>
      <c r="F48" s="79">
        <f>F49+F50</f>
        <v>0</v>
      </c>
    </row>
    <row r="49" spans="1:6" ht="12.75">
      <c r="A49" s="10" t="s">
        <v>499</v>
      </c>
      <c r="B49" s="10" t="s">
        <v>457</v>
      </c>
      <c r="C49" s="73" t="s">
        <v>458</v>
      </c>
      <c r="D49" s="79">
        <f>'№4'!F450</f>
        <v>2685.5</v>
      </c>
      <c r="E49" s="79">
        <f>'№4'!G450</f>
        <v>0</v>
      </c>
      <c r="F49" s="79">
        <f>'№4'!H450</f>
        <v>0</v>
      </c>
    </row>
    <row r="50" spans="1:6" ht="33.6">
      <c r="A50" s="10" t="s">
        <v>499</v>
      </c>
      <c r="B50" s="10" t="s">
        <v>447</v>
      </c>
      <c r="C50" s="73" t="s">
        <v>453</v>
      </c>
      <c r="D50" s="79">
        <f>'№4'!F343</f>
        <v>205.3</v>
      </c>
      <c r="E50" s="79">
        <f>'№4'!G343</f>
        <v>0</v>
      </c>
      <c r="F50" s="79">
        <f>'№4'!H343</f>
        <v>0</v>
      </c>
    </row>
    <row r="51" spans="1:6" ht="117.6">
      <c r="A51" s="10" t="s">
        <v>480</v>
      </c>
      <c r="B51" s="38"/>
      <c r="C51" s="73" t="s">
        <v>481</v>
      </c>
      <c r="D51" s="65">
        <f>D52</f>
        <v>114.69999999999999</v>
      </c>
      <c r="E51" s="65">
        <f>E52</f>
        <v>0</v>
      </c>
      <c r="F51" s="65">
        <f>F52</f>
        <v>0</v>
      </c>
    </row>
    <row r="52" spans="1:6" ht="12.75">
      <c r="A52" s="10" t="s">
        <v>480</v>
      </c>
      <c r="B52" s="10" t="s">
        <v>457</v>
      </c>
      <c r="C52" s="73" t="s">
        <v>458</v>
      </c>
      <c r="D52" s="65">
        <f>'№4'!F473</f>
        <v>114.69999999999999</v>
      </c>
      <c r="E52" s="65">
        <f>'№4'!G473</f>
        <v>0</v>
      </c>
      <c r="F52" s="65">
        <f>'№4'!H473</f>
        <v>0</v>
      </c>
    </row>
    <row r="53" spans="1:6" ht="50.4">
      <c r="A53" s="10" t="s">
        <v>521</v>
      </c>
      <c r="B53" s="10"/>
      <c r="C53" s="73" t="s">
        <v>522</v>
      </c>
      <c r="D53" s="65">
        <f>D54</f>
        <v>742.3</v>
      </c>
      <c r="E53" s="65">
        <f>E54</f>
        <v>0</v>
      </c>
      <c r="F53" s="65">
        <f>F54</f>
        <v>0</v>
      </c>
    </row>
    <row r="54" spans="1:6" ht="12.75">
      <c r="A54" s="10" t="s">
        <v>521</v>
      </c>
      <c r="B54" s="10" t="s">
        <v>457</v>
      </c>
      <c r="C54" s="73" t="s">
        <v>458</v>
      </c>
      <c r="D54" s="65">
        <f>'№4'!F442</f>
        <v>742.3</v>
      </c>
      <c r="E54" s="65">
        <f>'№4'!G442</f>
        <v>0</v>
      </c>
      <c r="F54" s="65">
        <f>'№4'!H442</f>
        <v>0</v>
      </c>
    </row>
    <row r="55" spans="1:6" ht="50.4">
      <c r="A55" s="10" t="s">
        <v>154</v>
      </c>
      <c r="B55" s="10"/>
      <c r="C55" s="73" t="s">
        <v>155</v>
      </c>
      <c r="D55" s="65">
        <f>D56</f>
        <v>5083.8</v>
      </c>
      <c r="E55" s="65">
        <f>E56</f>
        <v>5083.8</v>
      </c>
      <c r="F55" s="65">
        <f>F56</f>
        <v>5083.8</v>
      </c>
    </row>
    <row r="56" spans="1:6" ht="12.75">
      <c r="A56" s="10" t="s">
        <v>154</v>
      </c>
      <c r="B56" s="10" t="s">
        <v>457</v>
      </c>
      <c r="C56" s="73" t="s">
        <v>458</v>
      </c>
      <c r="D56" s="65">
        <f>'№4'!F477</f>
        <v>5083.8</v>
      </c>
      <c r="E56" s="65">
        <f>'№4'!G477</f>
        <v>5083.8</v>
      </c>
      <c r="F56" s="65">
        <f>'№4'!H477</f>
        <v>5083.8</v>
      </c>
    </row>
    <row r="57" spans="1:6" ht="50.4">
      <c r="A57" s="10" t="s">
        <v>129</v>
      </c>
      <c r="B57" s="10"/>
      <c r="C57" s="73" t="s">
        <v>130</v>
      </c>
      <c r="D57" s="65">
        <f>D58</f>
        <v>87902.7</v>
      </c>
      <c r="E57" s="65">
        <f>E58</f>
        <v>84922</v>
      </c>
      <c r="F57" s="65">
        <f>F58</f>
        <v>84922</v>
      </c>
    </row>
    <row r="58" spans="1:6" ht="12.75">
      <c r="A58" s="10" t="s">
        <v>129</v>
      </c>
      <c r="B58" s="10" t="s">
        <v>457</v>
      </c>
      <c r="C58" s="73" t="s">
        <v>458</v>
      </c>
      <c r="D58" s="65">
        <f>'№4'!F413</f>
        <v>87902.7</v>
      </c>
      <c r="E58" s="65">
        <f>'№4'!G413</f>
        <v>84922</v>
      </c>
      <c r="F58" s="65">
        <f>'№4'!H413</f>
        <v>84922</v>
      </c>
    </row>
    <row r="59" spans="1:6" ht="84">
      <c r="A59" s="10" t="s">
        <v>156</v>
      </c>
      <c r="B59" s="10"/>
      <c r="C59" s="73" t="s">
        <v>157</v>
      </c>
      <c r="D59" s="65">
        <f>D60</f>
        <v>171988.9</v>
      </c>
      <c r="E59" s="65">
        <f>E60</f>
        <v>170210</v>
      </c>
      <c r="F59" s="65">
        <f>F60</f>
        <v>170210</v>
      </c>
    </row>
    <row r="60" spans="1:6" ht="12.75">
      <c r="A60" s="10" t="s">
        <v>156</v>
      </c>
      <c r="B60" s="10" t="s">
        <v>457</v>
      </c>
      <c r="C60" s="73" t="s">
        <v>458</v>
      </c>
      <c r="D60" s="65">
        <f>'№4'!F443</f>
        <v>171988.9</v>
      </c>
      <c r="E60" s="65">
        <f>'№4'!G443</f>
        <v>170210</v>
      </c>
      <c r="F60" s="65">
        <f>'№4'!H443</f>
        <v>170210</v>
      </c>
    </row>
    <row r="61" spans="1:6" s="49" customFormat="1" ht="50.4">
      <c r="A61" s="34" t="s">
        <v>170</v>
      </c>
      <c r="B61" s="34"/>
      <c r="C61" s="35" t="s">
        <v>171</v>
      </c>
      <c r="D61" s="66">
        <f>D62+D64+D66+D68+D70+D72+D74+D76</f>
        <v>5103.6</v>
      </c>
      <c r="E61" s="66">
        <f>E62+E64+E66+E68+E70+E72+E74+E76</f>
        <v>4609.9</v>
      </c>
      <c r="F61" s="66">
        <f>F62+F64+F66+F68+F70+F72+F74+F76</f>
        <v>4479.900000000001</v>
      </c>
    </row>
    <row r="62" spans="1:6" ht="12.75">
      <c r="A62" s="10" t="s">
        <v>172</v>
      </c>
      <c r="B62" s="10"/>
      <c r="C62" s="73" t="s">
        <v>173</v>
      </c>
      <c r="D62" s="65">
        <f>D63</f>
        <v>39.6</v>
      </c>
      <c r="E62" s="65">
        <f>E63</f>
        <v>26.5</v>
      </c>
      <c r="F62" s="65">
        <f>F63</f>
        <v>25</v>
      </c>
    </row>
    <row r="63" spans="1:6" ht="33.6">
      <c r="A63" s="10" t="s">
        <v>172</v>
      </c>
      <c r="B63" s="10" t="s">
        <v>447</v>
      </c>
      <c r="C63" s="73" t="s">
        <v>453</v>
      </c>
      <c r="D63" s="65">
        <f>'№4'!F348</f>
        <v>39.6</v>
      </c>
      <c r="E63" s="65">
        <f>'№4'!G348</f>
        <v>26.5</v>
      </c>
      <c r="F63" s="65">
        <f>'№4'!H348</f>
        <v>25</v>
      </c>
    </row>
    <row r="64" spans="1:6" ht="33.6">
      <c r="A64" s="10" t="s">
        <v>174</v>
      </c>
      <c r="B64" s="10"/>
      <c r="C64" s="73" t="s">
        <v>175</v>
      </c>
      <c r="D64" s="65">
        <f>D65</f>
        <v>13</v>
      </c>
      <c r="E64" s="65">
        <f>E65</f>
        <v>0</v>
      </c>
      <c r="F64" s="65">
        <f>F65</f>
        <v>0</v>
      </c>
    </row>
    <row r="65" spans="1:6" ht="33.6">
      <c r="A65" s="10" t="s">
        <v>174</v>
      </c>
      <c r="B65" s="10" t="s">
        <v>447</v>
      </c>
      <c r="C65" s="73" t="s">
        <v>453</v>
      </c>
      <c r="D65" s="65">
        <f>'№4'!F349</f>
        <v>13</v>
      </c>
      <c r="E65" s="65">
        <f>'№4'!G349</f>
        <v>0</v>
      </c>
      <c r="F65" s="65">
        <f>'№4'!H349</f>
        <v>0</v>
      </c>
    </row>
    <row r="66" spans="1:6" ht="12.75">
      <c r="A66" s="10" t="s">
        <v>176</v>
      </c>
      <c r="B66" s="10"/>
      <c r="C66" s="73" t="s">
        <v>177</v>
      </c>
      <c r="D66" s="65">
        <f>D67</f>
        <v>62</v>
      </c>
      <c r="E66" s="65">
        <f>E67</f>
        <v>62</v>
      </c>
      <c r="F66" s="65">
        <f>F67</f>
        <v>62</v>
      </c>
    </row>
    <row r="67" spans="1:6" ht="33.6">
      <c r="A67" s="10" t="s">
        <v>176</v>
      </c>
      <c r="B67" s="10" t="s">
        <v>447</v>
      </c>
      <c r="C67" s="73" t="s">
        <v>453</v>
      </c>
      <c r="D67" s="65">
        <f>'№4'!F352</f>
        <v>62</v>
      </c>
      <c r="E67" s="65">
        <f>'№4'!G352</f>
        <v>62</v>
      </c>
      <c r="F67" s="65">
        <f>'№4'!H352</f>
        <v>62</v>
      </c>
    </row>
    <row r="68" spans="1:6" ht="12.75">
      <c r="A68" s="10" t="s">
        <v>183</v>
      </c>
      <c r="B68" s="10"/>
      <c r="C68" s="73" t="s">
        <v>178</v>
      </c>
      <c r="D68" s="65">
        <f>D69</f>
        <v>4508.1</v>
      </c>
      <c r="E68" s="65">
        <f>E69</f>
        <v>4210.9</v>
      </c>
      <c r="F68" s="65">
        <f>F69</f>
        <v>4132.7</v>
      </c>
    </row>
    <row r="69" spans="1:6" ht="33.6">
      <c r="A69" s="10" t="s">
        <v>183</v>
      </c>
      <c r="B69" s="10" t="s">
        <v>447</v>
      </c>
      <c r="C69" s="73" t="s">
        <v>453</v>
      </c>
      <c r="D69" s="65">
        <f>'№4'!F353</f>
        <v>4508.1</v>
      </c>
      <c r="E69" s="65">
        <f>'№4'!G353</f>
        <v>4210.9</v>
      </c>
      <c r="F69" s="65">
        <f>'№4'!H353</f>
        <v>4132.7</v>
      </c>
    </row>
    <row r="70" spans="1:6" ht="33.6">
      <c r="A70" s="10" t="s">
        <v>184</v>
      </c>
      <c r="B70" s="10"/>
      <c r="C70" s="73" t="s">
        <v>179</v>
      </c>
      <c r="D70" s="65">
        <f>D71</f>
        <v>230.9</v>
      </c>
      <c r="E70" s="65">
        <f>E71</f>
        <v>166</v>
      </c>
      <c r="F70" s="65">
        <f>F71</f>
        <v>134.6</v>
      </c>
    </row>
    <row r="71" spans="1:6" ht="33.6">
      <c r="A71" s="10" t="s">
        <v>184</v>
      </c>
      <c r="B71" s="10" t="s">
        <v>447</v>
      </c>
      <c r="C71" s="73" t="s">
        <v>453</v>
      </c>
      <c r="D71" s="65">
        <f>'№4'!F355</f>
        <v>230.9</v>
      </c>
      <c r="E71" s="65">
        <f>'№4'!G355</f>
        <v>166</v>
      </c>
      <c r="F71" s="65">
        <f>'№4'!H355</f>
        <v>134.6</v>
      </c>
    </row>
    <row r="72" spans="1:6" ht="12.75">
      <c r="A72" s="10" t="s">
        <v>185</v>
      </c>
      <c r="B72" s="10"/>
      <c r="C72" s="73" t="s">
        <v>180</v>
      </c>
      <c r="D72" s="65">
        <f>D73</f>
        <v>56</v>
      </c>
      <c r="E72" s="65">
        <f>E73</f>
        <v>37.5</v>
      </c>
      <c r="F72" s="65">
        <f>F73</f>
        <v>32.6</v>
      </c>
    </row>
    <row r="73" spans="1:6" ht="33.6">
      <c r="A73" s="10" t="s">
        <v>185</v>
      </c>
      <c r="B73" s="10" t="s">
        <v>447</v>
      </c>
      <c r="C73" s="73" t="s">
        <v>453</v>
      </c>
      <c r="D73" s="65">
        <f>'№4'!F357</f>
        <v>56</v>
      </c>
      <c r="E73" s="65">
        <f>'№4'!G357</f>
        <v>37.5</v>
      </c>
      <c r="F73" s="65">
        <f>'№4'!H357</f>
        <v>32.6</v>
      </c>
    </row>
    <row r="74" spans="1:6" ht="33.6">
      <c r="A74" s="10" t="s">
        <v>186</v>
      </c>
      <c r="B74" s="10"/>
      <c r="C74" s="73" t="s">
        <v>181</v>
      </c>
      <c r="D74" s="65">
        <f>D75</f>
        <v>35</v>
      </c>
      <c r="E74" s="65">
        <f>E75</f>
        <v>0</v>
      </c>
      <c r="F74" s="65">
        <f>F75</f>
        <v>0</v>
      </c>
    </row>
    <row r="75" spans="1:6" ht="33.6">
      <c r="A75" s="10" t="s">
        <v>186</v>
      </c>
      <c r="B75" s="10" t="s">
        <v>447</v>
      </c>
      <c r="C75" s="73" t="s">
        <v>453</v>
      </c>
      <c r="D75" s="65">
        <f>'№4'!F359</f>
        <v>35</v>
      </c>
      <c r="E75" s="65">
        <f>'№4'!G359</f>
        <v>0</v>
      </c>
      <c r="F75" s="65">
        <f>'№4'!H359</f>
        <v>0</v>
      </c>
    </row>
    <row r="76" spans="1:6" ht="50.4">
      <c r="A76" s="10" t="s">
        <v>187</v>
      </c>
      <c r="B76" s="10"/>
      <c r="C76" s="73" t="s">
        <v>182</v>
      </c>
      <c r="D76" s="65">
        <f>D77</f>
        <v>159</v>
      </c>
      <c r="E76" s="65">
        <f>E77</f>
        <v>107</v>
      </c>
      <c r="F76" s="65">
        <f>F77</f>
        <v>93</v>
      </c>
    </row>
    <row r="77" spans="1:6" ht="33.6">
      <c r="A77" s="10" t="s">
        <v>187</v>
      </c>
      <c r="B77" s="10" t="s">
        <v>447</v>
      </c>
      <c r="C77" s="73" t="s">
        <v>453</v>
      </c>
      <c r="D77" s="65">
        <f>'№4'!F361</f>
        <v>159</v>
      </c>
      <c r="E77" s="65">
        <f>'№4'!G361</f>
        <v>107</v>
      </c>
      <c r="F77" s="65">
        <f>'№4'!H361</f>
        <v>93</v>
      </c>
    </row>
    <row r="78" spans="1:6" s="49" customFormat="1" ht="12.75">
      <c r="A78" s="34" t="s">
        <v>146</v>
      </c>
      <c r="B78" s="60"/>
      <c r="C78" s="35" t="s">
        <v>423</v>
      </c>
      <c r="D78" s="66">
        <f>D79+D81+D83</f>
        <v>15445</v>
      </c>
      <c r="E78" s="66">
        <f>E79+E81+E83</f>
        <v>14524</v>
      </c>
      <c r="F78" s="66">
        <f>F79+F81+F83</f>
        <v>14280.9</v>
      </c>
    </row>
    <row r="79" spans="1:6" ht="50.4">
      <c r="A79" s="10" t="s">
        <v>147</v>
      </c>
      <c r="B79" s="10"/>
      <c r="C79" s="73" t="s">
        <v>88</v>
      </c>
      <c r="D79" s="65">
        <f>D80</f>
        <v>1975.7</v>
      </c>
      <c r="E79" s="65">
        <f>E80</f>
        <v>1954.2</v>
      </c>
      <c r="F79" s="65">
        <f>F80</f>
        <v>1948.3999999999999</v>
      </c>
    </row>
    <row r="80" spans="1:6" ht="12.75">
      <c r="A80" s="10" t="s">
        <v>147</v>
      </c>
      <c r="B80" s="10" t="s">
        <v>457</v>
      </c>
      <c r="C80" s="73" t="s">
        <v>458</v>
      </c>
      <c r="D80" s="65">
        <f>'№4'!F456</f>
        <v>1975.7</v>
      </c>
      <c r="E80" s="65">
        <f>'№4'!G456</f>
        <v>1954.2</v>
      </c>
      <c r="F80" s="65">
        <f>'№4'!H456</f>
        <v>1948.3999999999999</v>
      </c>
    </row>
    <row r="81" spans="1:6" ht="33.6">
      <c r="A81" s="10" t="s">
        <v>148</v>
      </c>
      <c r="B81" s="10"/>
      <c r="C81" s="31" t="s">
        <v>243</v>
      </c>
      <c r="D81" s="65">
        <f>D82</f>
        <v>8601.9</v>
      </c>
      <c r="E81" s="65">
        <f>E82</f>
        <v>7969.400000000001</v>
      </c>
      <c r="F81" s="65">
        <f>F82</f>
        <v>7802.5</v>
      </c>
    </row>
    <row r="82" spans="1:6" ht="12.75">
      <c r="A82" s="10" t="s">
        <v>148</v>
      </c>
      <c r="B82" s="10" t="s">
        <v>457</v>
      </c>
      <c r="C82" s="73" t="s">
        <v>458</v>
      </c>
      <c r="D82" s="65">
        <f>'№4'!F459</f>
        <v>8601.9</v>
      </c>
      <c r="E82" s="65">
        <f>'№4'!G459</f>
        <v>7969.400000000001</v>
      </c>
      <c r="F82" s="65">
        <f>'№4'!H459</f>
        <v>7802.5</v>
      </c>
    </row>
    <row r="83" spans="1:6" ht="33.6">
      <c r="A83" s="10" t="s">
        <v>150</v>
      </c>
      <c r="B83" s="10"/>
      <c r="C83" s="73" t="s">
        <v>149</v>
      </c>
      <c r="D83" s="65">
        <f>D84</f>
        <v>4867.4</v>
      </c>
      <c r="E83" s="65">
        <f>E84</f>
        <v>4600.4</v>
      </c>
      <c r="F83" s="65">
        <f>F84</f>
        <v>4530</v>
      </c>
    </row>
    <row r="84" spans="1:6" ht="12.75">
      <c r="A84" s="10" t="s">
        <v>150</v>
      </c>
      <c r="B84" s="10" t="s">
        <v>457</v>
      </c>
      <c r="C84" s="73" t="s">
        <v>458</v>
      </c>
      <c r="D84" s="65">
        <f>'№4'!F463</f>
        <v>4867.4</v>
      </c>
      <c r="E84" s="65">
        <f>'№4'!G463</f>
        <v>4600.4</v>
      </c>
      <c r="F84" s="65">
        <f>'№4'!H463</f>
        <v>4530</v>
      </c>
    </row>
    <row r="85" spans="1:6" s="49" customFormat="1" ht="33.6">
      <c r="A85" s="34" t="s">
        <v>225</v>
      </c>
      <c r="B85" s="34"/>
      <c r="C85" s="35" t="s">
        <v>226</v>
      </c>
      <c r="D85" s="66">
        <f>D86+D111</f>
        <v>46578.1</v>
      </c>
      <c r="E85" s="66">
        <f>E86+E111</f>
        <v>37155.2</v>
      </c>
      <c r="F85" s="66">
        <f>F86+F111</f>
        <v>38675.700000000004</v>
      </c>
    </row>
    <row r="86" spans="1:6" s="49" customFormat="1" ht="33.6">
      <c r="A86" s="77" t="s">
        <v>227</v>
      </c>
      <c r="B86" s="8"/>
      <c r="C86" s="35" t="s">
        <v>228</v>
      </c>
      <c r="D86" s="66">
        <f>D87+D89+D91+D93+D97+D99+D101+D103+D95+D105+D107+D109</f>
        <v>38988.1</v>
      </c>
      <c r="E86" s="66">
        <f aca="true" t="shared" si="3" ref="E86:F86">E87+E89+E91+E93+E97+E99+E101+E103+E95+E105+E107+E109</f>
        <v>37155.2</v>
      </c>
      <c r="F86" s="66">
        <f t="shared" si="3"/>
        <v>38675.700000000004</v>
      </c>
    </row>
    <row r="87" spans="1:6" ht="12.75">
      <c r="A87" s="10" t="s">
        <v>232</v>
      </c>
      <c r="B87" s="10"/>
      <c r="C87" s="73" t="s">
        <v>229</v>
      </c>
      <c r="D87" s="65">
        <f>D88</f>
        <v>9</v>
      </c>
      <c r="E87" s="65">
        <f>E88</f>
        <v>136</v>
      </c>
      <c r="F87" s="65">
        <f>F88</f>
        <v>119</v>
      </c>
    </row>
    <row r="88" spans="1:6" ht="12.75">
      <c r="A88" s="10" t="s">
        <v>232</v>
      </c>
      <c r="B88" s="10" t="s">
        <v>473</v>
      </c>
      <c r="C88" s="73" t="s">
        <v>112</v>
      </c>
      <c r="D88" s="65">
        <f>'№4'!F173</f>
        <v>9</v>
      </c>
      <c r="E88" s="65">
        <f>'№4'!G173</f>
        <v>136</v>
      </c>
      <c r="F88" s="65">
        <f>'№4'!H173</f>
        <v>119</v>
      </c>
    </row>
    <row r="89" spans="1:6" ht="12.75">
      <c r="A89" s="10" t="s">
        <v>233</v>
      </c>
      <c r="B89" s="10"/>
      <c r="C89" s="73" t="s">
        <v>230</v>
      </c>
      <c r="D89" s="65">
        <f>D90</f>
        <v>45</v>
      </c>
      <c r="E89" s="65">
        <f>E90</f>
        <v>30</v>
      </c>
      <c r="F89" s="65">
        <f>F90</f>
        <v>26</v>
      </c>
    </row>
    <row r="90" spans="1:6" ht="12.75">
      <c r="A90" s="10" t="s">
        <v>233</v>
      </c>
      <c r="B90" s="10" t="s">
        <v>473</v>
      </c>
      <c r="C90" s="73" t="s">
        <v>112</v>
      </c>
      <c r="D90" s="65">
        <f>'№4'!F175</f>
        <v>45</v>
      </c>
      <c r="E90" s="65">
        <f>'№4'!G175</f>
        <v>30</v>
      </c>
      <c r="F90" s="65">
        <f>'№4'!H175</f>
        <v>26</v>
      </c>
    </row>
    <row r="91" spans="1:6" ht="33.6">
      <c r="A91" s="10" t="s">
        <v>234</v>
      </c>
      <c r="B91" s="10"/>
      <c r="C91" s="73" t="s">
        <v>231</v>
      </c>
      <c r="D91" s="65">
        <f>D92</f>
        <v>1038.2</v>
      </c>
      <c r="E91" s="65">
        <f>E92</f>
        <v>127</v>
      </c>
      <c r="F91" s="65">
        <f>F92</f>
        <v>110.7</v>
      </c>
    </row>
    <row r="92" spans="1:6" ht="12.75">
      <c r="A92" s="10" t="s">
        <v>234</v>
      </c>
      <c r="B92" s="10" t="s">
        <v>473</v>
      </c>
      <c r="C92" s="73" t="s">
        <v>112</v>
      </c>
      <c r="D92" s="65">
        <f>'№4'!F177</f>
        <v>1038.2</v>
      </c>
      <c r="E92" s="65">
        <f>'№4'!G177</f>
        <v>127</v>
      </c>
      <c r="F92" s="65">
        <f>'№4'!H177</f>
        <v>110.7</v>
      </c>
    </row>
    <row r="93" spans="1:6" ht="33.6">
      <c r="A93" s="10" t="s">
        <v>235</v>
      </c>
      <c r="B93" s="10"/>
      <c r="C93" s="73" t="s">
        <v>236</v>
      </c>
      <c r="D93" s="65">
        <f>D94</f>
        <v>280</v>
      </c>
      <c r="E93" s="65">
        <f>E94</f>
        <v>188</v>
      </c>
      <c r="F93" s="65">
        <f>F94</f>
        <v>150</v>
      </c>
    </row>
    <row r="94" spans="1:6" ht="12.75">
      <c r="A94" s="10" t="s">
        <v>235</v>
      </c>
      <c r="B94" s="10" t="s">
        <v>473</v>
      </c>
      <c r="C94" s="73" t="s">
        <v>112</v>
      </c>
      <c r="D94" s="65">
        <f>'№4'!F180</f>
        <v>280</v>
      </c>
      <c r="E94" s="65">
        <f>'№4'!G180</f>
        <v>188</v>
      </c>
      <c r="F94" s="65">
        <f>'№4'!H180</f>
        <v>150</v>
      </c>
    </row>
    <row r="95" spans="1:6" ht="12.75">
      <c r="A95" s="10" t="s">
        <v>406</v>
      </c>
      <c r="B95" s="10"/>
      <c r="C95" s="73" t="s">
        <v>407</v>
      </c>
      <c r="D95" s="65">
        <f>D96</f>
        <v>195</v>
      </c>
      <c r="E95" s="65">
        <f>E96</f>
        <v>0</v>
      </c>
      <c r="F95" s="65">
        <f>F96</f>
        <v>0</v>
      </c>
    </row>
    <row r="96" spans="1:6" ht="12.75">
      <c r="A96" s="10" t="s">
        <v>406</v>
      </c>
      <c r="B96" s="10" t="s">
        <v>473</v>
      </c>
      <c r="C96" s="73" t="s">
        <v>112</v>
      </c>
      <c r="D96" s="65">
        <f>'№4'!F183</f>
        <v>195</v>
      </c>
      <c r="E96" s="65">
        <f>'№4'!G183</f>
        <v>0</v>
      </c>
      <c r="F96" s="65">
        <f>'№4'!H183</f>
        <v>0</v>
      </c>
    </row>
    <row r="97" spans="1:6" ht="33.6">
      <c r="A97" s="10" t="s">
        <v>238</v>
      </c>
      <c r="B97" s="10"/>
      <c r="C97" s="73" t="s">
        <v>237</v>
      </c>
      <c r="D97" s="65">
        <f>D98</f>
        <v>12552</v>
      </c>
      <c r="E97" s="65">
        <f>E98</f>
        <v>12068.4</v>
      </c>
      <c r="F97" s="65">
        <f>F98</f>
        <v>12387.6</v>
      </c>
    </row>
    <row r="98" spans="1:6" ht="12.75">
      <c r="A98" s="10" t="s">
        <v>238</v>
      </c>
      <c r="B98" s="10" t="s">
        <v>473</v>
      </c>
      <c r="C98" s="73" t="s">
        <v>112</v>
      </c>
      <c r="D98" s="65">
        <f>'№4'!F184</f>
        <v>12552</v>
      </c>
      <c r="E98" s="65">
        <f>'№4'!G184</f>
        <v>12068.4</v>
      </c>
      <c r="F98" s="65">
        <f>'№4'!H184</f>
        <v>12387.6</v>
      </c>
    </row>
    <row r="99" spans="1:6" ht="12.75">
      <c r="A99" s="10" t="s">
        <v>341</v>
      </c>
      <c r="B99" s="10"/>
      <c r="C99" s="73" t="s">
        <v>342</v>
      </c>
      <c r="D99" s="65">
        <f>D100</f>
        <v>15249.6</v>
      </c>
      <c r="E99" s="65">
        <f>E100</f>
        <v>15848.4</v>
      </c>
      <c r="F99" s="65">
        <f>F100</f>
        <v>16732.9</v>
      </c>
    </row>
    <row r="100" spans="1:6" ht="12.75">
      <c r="A100" s="10" t="s">
        <v>341</v>
      </c>
      <c r="B100" s="10" t="s">
        <v>473</v>
      </c>
      <c r="C100" s="73" t="s">
        <v>112</v>
      </c>
      <c r="D100" s="65">
        <f>'№4'!F168</f>
        <v>15249.6</v>
      </c>
      <c r="E100" s="65">
        <f>'№4'!G168</f>
        <v>15848.4</v>
      </c>
      <c r="F100" s="65">
        <f>'№4'!H168</f>
        <v>16732.9</v>
      </c>
    </row>
    <row r="101" spans="1:6" ht="50.4">
      <c r="A101" s="10" t="s">
        <v>240</v>
      </c>
      <c r="B101" s="10"/>
      <c r="C101" s="73" t="s">
        <v>239</v>
      </c>
      <c r="D101" s="65">
        <f>D102</f>
        <v>53</v>
      </c>
      <c r="E101" s="65">
        <f>E102</f>
        <v>36</v>
      </c>
      <c r="F101" s="65">
        <f>F102</f>
        <v>31</v>
      </c>
    </row>
    <row r="102" spans="1:6" ht="12.75">
      <c r="A102" s="10" t="s">
        <v>240</v>
      </c>
      <c r="B102" s="10" t="s">
        <v>473</v>
      </c>
      <c r="C102" s="73" t="s">
        <v>112</v>
      </c>
      <c r="D102" s="65">
        <f>'№4'!F186</f>
        <v>53</v>
      </c>
      <c r="E102" s="65">
        <f>'№4'!G186</f>
        <v>36</v>
      </c>
      <c r="F102" s="65">
        <f>'№4'!H186</f>
        <v>31</v>
      </c>
    </row>
    <row r="103" spans="1:6" ht="12.75">
      <c r="A103" s="10" t="s">
        <v>241</v>
      </c>
      <c r="B103" s="10"/>
      <c r="C103" s="73" t="s">
        <v>242</v>
      </c>
      <c r="D103" s="65">
        <f>D104</f>
        <v>8710.5</v>
      </c>
      <c r="E103" s="65">
        <f>E104</f>
        <v>8721.4</v>
      </c>
      <c r="F103" s="65">
        <f>F104</f>
        <v>9118.500000000002</v>
      </c>
    </row>
    <row r="104" spans="1:6" ht="12.75">
      <c r="A104" s="10" t="s">
        <v>241</v>
      </c>
      <c r="B104" s="10" t="s">
        <v>473</v>
      </c>
      <c r="C104" s="73" t="s">
        <v>112</v>
      </c>
      <c r="D104" s="65">
        <f>'№4'!F188</f>
        <v>8710.5</v>
      </c>
      <c r="E104" s="65">
        <f>'№4'!G188</f>
        <v>8721.4</v>
      </c>
      <c r="F104" s="65">
        <f>'№4'!H188</f>
        <v>9118.500000000002</v>
      </c>
    </row>
    <row r="105" spans="1:6" ht="33.6">
      <c r="A105" s="10" t="s">
        <v>523</v>
      </c>
      <c r="B105" s="10"/>
      <c r="C105" s="11" t="s">
        <v>526</v>
      </c>
      <c r="D105" s="65">
        <f>D106</f>
        <v>643.6</v>
      </c>
      <c r="E105" s="65">
        <f>E106</f>
        <v>0</v>
      </c>
      <c r="F105" s="65">
        <f>F106</f>
        <v>0</v>
      </c>
    </row>
    <row r="106" spans="1:6" ht="12.75">
      <c r="A106" s="10" t="s">
        <v>523</v>
      </c>
      <c r="B106" s="10" t="s">
        <v>473</v>
      </c>
      <c r="C106" s="73" t="s">
        <v>112</v>
      </c>
      <c r="D106" s="65">
        <f>'№4'!F193</f>
        <v>643.6</v>
      </c>
      <c r="E106" s="65">
        <f>'№4'!G193</f>
        <v>0</v>
      </c>
      <c r="F106" s="65">
        <f>'№4'!H193</f>
        <v>0</v>
      </c>
    </row>
    <row r="107" spans="1:6" ht="33.6">
      <c r="A107" s="10" t="s">
        <v>531</v>
      </c>
      <c r="B107" s="10"/>
      <c r="C107" s="11" t="s">
        <v>532</v>
      </c>
      <c r="D107" s="136">
        <f>D108</f>
        <v>45.1</v>
      </c>
      <c r="E107" s="137">
        <f aca="true" t="shared" si="4" ref="E107:F107">E108</f>
        <v>0</v>
      </c>
      <c r="F107" s="137">
        <f t="shared" si="4"/>
        <v>0</v>
      </c>
    </row>
    <row r="108" spans="1:6" ht="12.75">
      <c r="A108" s="10" t="s">
        <v>531</v>
      </c>
      <c r="B108" s="10" t="s">
        <v>473</v>
      </c>
      <c r="C108" s="73" t="s">
        <v>112</v>
      </c>
      <c r="D108" s="136">
        <f>'№4'!F195</f>
        <v>45.1</v>
      </c>
      <c r="E108" s="137">
        <f>'№4'!G195</f>
        <v>0</v>
      </c>
      <c r="F108" s="137">
        <f>'№4'!H195</f>
        <v>0</v>
      </c>
    </row>
    <row r="109" spans="1:6" ht="50.4">
      <c r="A109" s="10" t="s">
        <v>534</v>
      </c>
      <c r="B109" s="10"/>
      <c r="C109" s="11" t="s">
        <v>536</v>
      </c>
      <c r="D109" s="138">
        <f>D110</f>
        <v>167.1</v>
      </c>
      <c r="E109" s="138">
        <f aca="true" t="shared" si="5" ref="E109:F109">E110</f>
        <v>0</v>
      </c>
      <c r="F109" s="138">
        <f t="shared" si="5"/>
        <v>0</v>
      </c>
    </row>
    <row r="110" spans="1:6" ht="12.75">
      <c r="A110" s="10" t="s">
        <v>534</v>
      </c>
      <c r="B110" s="10" t="s">
        <v>473</v>
      </c>
      <c r="C110" s="73" t="s">
        <v>112</v>
      </c>
      <c r="D110" s="138">
        <f>'№4'!F197</f>
        <v>167.1</v>
      </c>
      <c r="E110" s="138">
        <f>'№4'!G197</f>
        <v>0</v>
      </c>
      <c r="F110" s="138">
        <f>'№4'!H197</f>
        <v>0</v>
      </c>
    </row>
    <row r="111" spans="1:6" s="49" customFormat="1" ht="33.6">
      <c r="A111" s="77" t="s">
        <v>245</v>
      </c>
      <c r="B111" s="8"/>
      <c r="C111" s="35" t="s">
        <v>244</v>
      </c>
      <c r="D111" s="66">
        <f aca="true" t="shared" si="6" ref="D111:F112">D112</f>
        <v>7590</v>
      </c>
      <c r="E111" s="66">
        <f t="shared" si="6"/>
        <v>0</v>
      </c>
      <c r="F111" s="66">
        <f t="shared" si="6"/>
        <v>0</v>
      </c>
    </row>
    <row r="112" spans="1:6" ht="12.75">
      <c r="A112" s="10" t="s">
        <v>111</v>
      </c>
      <c r="B112" s="10"/>
      <c r="C112" s="11" t="s">
        <v>377</v>
      </c>
      <c r="D112" s="65">
        <f t="shared" si="6"/>
        <v>7590</v>
      </c>
      <c r="E112" s="65">
        <f t="shared" si="6"/>
        <v>0</v>
      </c>
      <c r="F112" s="65">
        <f t="shared" si="6"/>
        <v>0</v>
      </c>
    </row>
    <row r="113" spans="1:6" ht="12.75">
      <c r="A113" s="10" t="s">
        <v>111</v>
      </c>
      <c r="B113" s="10" t="s">
        <v>473</v>
      </c>
      <c r="C113" s="73" t="s">
        <v>112</v>
      </c>
      <c r="D113" s="65">
        <f>'№4'!F199</f>
        <v>7590</v>
      </c>
      <c r="E113" s="65">
        <f>'№4'!G199</f>
        <v>0</v>
      </c>
      <c r="F113" s="65">
        <f>'№4'!H199</f>
        <v>0</v>
      </c>
    </row>
    <row r="114" spans="1:6" s="49" customFormat="1" ht="50.4">
      <c r="A114" s="34" t="s">
        <v>189</v>
      </c>
      <c r="B114" s="34"/>
      <c r="C114" s="35" t="s">
        <v>188</v>
      </c>
      <c r="D114" s="66">
        <f>D115+D124</f>
        <v>26106.1</v>
      </c>
      <c r="E114" s="66">
        <f>E115+E124</f>
        <v>22951.600000000006</v>
      </c>
      <c r="F114" s="66">
        <f>F115+F124</f>
        <v>22377.100000000002</v>
      </c>
    </row>
    <row r="115" spans="1:6" s="49" customFormat="1" ht="33.6">
      <c r="A115" s="77" t="s">
        <v>191</v>
      </c>
      <c r="B115" s="85"/>
      <c r="C115" s="35" t="s">
        <v>190</v>
      </c>
      <c r="D115" s="66">
        <f>D116+D118+D120+D122</f>
        <v>23755.5</v>
      </c>
      <c r="E115" s="66">
        <f>E116+E118+E120+E122</f>
        <v>20707.200000000004</v>
      </c>
      <c r="F115" s="66">
        <f>F116+F118+F120+F122</f>
        <v>20160.600000000002</v>
      </c>
    </row>
    <row r="116" spans="1:6" ht="25.8" customHeight="1">
      <c r="A116" s="10" t="s">
        <v>198</v>
      </c>
      <c r="B116" s="10"/>
      <c r="C116" s="73" t="s">
        <v>195</v>
      </c>
      <c r="D116" s="65">
        <f>D117</f>
        <v>1190.7</v>
      </c>
      <c r="E116" s="65">
        <f>E117</f>
        <v>798</v>
      </c>
      <c r="F116" s="65">
        <f>F117</f>
        <v>694.5</v>
      </c>
    </row>
    <row r="117" spans="1:6" ht="33.6">
      <c r="A117" s="10" t="s">
        <v>198</v>
      </c>
      <c r="B117" s="10" t="s">
        <v>447</v>
      </c>
      <c r="C117" s="73" t="s">
        <v>453</v>
      </c>
      <c r="D117" s="65">
        <f>'№4'!F377</f>
        <v>1190.7</v>
      </c>
      <c r="E117" s="65">
        <f>'№4'!G377</f>
        <v>798</v>
      </c>
      <c r="F117" s="65">
        <f>'№4'!H377</f>
        <v>694.5</v>
      </c>
    </row>
    <row r="118" spans="1:6" ht="33.6">
      <c r="A118" s="10" t="s">
        <v>199</v>
      </c>
      <c r="B118" s="10"/>
      <c r="C118" s="73" t="s">
        <v>196</v>
      </c>
      <c r="D118" s="65">
        <f>D119</f>
        <v>9147.1</v>
      </c>
      <c r="E118" s="65">
        <f>E119</f>
        <v>7738.1</v>
      </c>
      <c r="F118" s="65">
        <f>F119</f>
        <v>7366.5</v>
      </c>
    </row>
    <row r="119" spans="1:6" ht="33.6">
      <c r="A119" s="10" t="s">
        <v>199</v>
      </c>
      <c r="B119" s="10" t="s">
        <v>447</v>
      </c>
      <c r="C119" s="73" t="s">
        <v>453</v>
      </c>
      <c r="D119" s="65">
        <f>'№4'!F382</f>
        <v>9147.1</v>
      </c>
      <c r="E119" s="65">
        <f>'№4'!G382</f>
        <v>7738.1</v>
      </c>
      <c r="F119" s="65">
        <f>'№4'!H382</f>
        <v>7366.5</v>
      </c>
    </row>
    <row r="120" spans="1:6" ht="50.4">
      <c r="A120" s="10" t="s">
        <v>193</v>
      </c>
      <c r="B120" s="10"/>
      <c r="C120" s="73" t="s">
        <v>192</v>
      </c>
      <c r="D120" s="65">
        <f>D121</f>
        <v>13036.6</v>
      </c>
      <c r="E120" s="65">
        <f>E121</f>
        <v>11892.2</v>
      </c>
      <c r="F120" s="65">
        <f>F121</f>
        <v>11847.7</v>
      </c>
    </row>
    <row r="121" spans="1:6" ht="33.6">
      <c r="A121" s="10" t="s">
        <v>193</v>
      </c>
      <c r="B121" s="10" t="s">
        <v>447</v>
      </c>
      <c r="C121" s="73" t="s">
        <v>453</v>
      </c>
      <c r="D121" s="65">
        <f>'№4'!F339</f>
        <v>13036.6</v>
      </c>
      <c r="E121" s="65">
        <f>'№4'!G339</f>
        <v>11892.2</v>
      </c>
      <c r="F121" s="65">
        <f>'№4'!H339</f>
        <v>11847.7</v>
      </c>
    </row>
    <row r="122" spans="1:6" ht="50.4">
      <c r="A122" s="10" t="s">
        <v>200</v>
      </c>
      <c r="B122" s="10"/>
      <c r="C122" s="73" t="s">
        <v>197</v>
      </c>
      <c r="D122" s="65">
        <f>D123</f>
        <v>381.1</v>
      </c>
      <c r="E122" s="65">
        <f>E123</f>
        <v>278.9</v>
      </c>
      <c r="F122" s="65">
        <f>F123</f>
        <v>251.9</v>
      </c>
    </row>
    <row r="123" spans="1:6" ht="33.6">
      <c r="A123" s="10" t="s">
        <v>200</v>
      </c>
      <c r="B123" s="10" t="s">
        <v>447</v>
      </c>
      <c r="C123" s="73" t="s">
        <v>453</v>
      </c>
      <c r="D123" s="65">
        <f>'№4'!F384</f>
        <v>381.1</v>
      </c>
      <c r="E123" s="65">
        <f>'№4'!G384</f>
        <v>278.9</v>
      </c>
      <c r="F123" s="65">
        <f>'№4'!H384</f>
        <v>251.9</v>
      </c>
    </row>
    <row r="124" spans="1:6" s="49" customFormat="1" ht="12.75">
      <c r="A124" s="77" t="s">
        <v>202</v>
      </c>
      <c r="B124" s="86"/>
      <c r="C124" s="35" t="s">
        <v>423</v>
      </c>
      <c r="D124" s="66">
        <f aca="true" t="shared" si="7" ref="D124:F125">D125</f>
        <v>2350.6000000000004</v>
      </c>
      <c r="E124" s="66">
        <f t="shared" si="7"/>
        <v>2244.4</v>
      </c>
      <c r="F124" s="66">
        <f t="shared" si="7"/>
        <v>2216.5000000000005</v>
      </c>
    </row>
    <row r="125" spans="1:6" ht="50.4">
      <c r="A125" s="10" t="s">
        <v>203</v>
      </c>
      <c r="B125" s="10"/>
      <c r="C125" s="73" t="s">
        <v>88</v>
      </c>
      <c r="D125" s="65">
        <f t="shared" si="7"/>
        <v>2350.6000000000004</v>
      </c>
      <c r="E125" s="65">
        <f t="shared" si="7"/>
        <v>2244.4</v>
      </c>
      <c r="F125" s="65">
        <f t="shared" si="7"/>
        <v>2216.5000000000005</v>
      </c>
    </row>
    <row r="126" spans="1:6" ht="33.6">
      <c r="A126" s="10" t="s">
        <v>203</v>
      </c>
      <c r="B126" s="10" t="s">
        <v>447</v>
      </c>
      <c r="C126" s="73" t="s">
        <v>453</v>
      </c>
      <c r="D126" s="65">
        <f>'№4'!F392</f>
        <v>2350.6000000000004</v>
      </c>
      <c r="E126" s="65">
        <f>'№4'!G392</f>
        <v>2244.4</v>
      </c>
      <c r="F126" s="65">
        <f>'№4'!H392</f>
        <v>2216.5000000000005</v>
      </c>
    </row>
    <row r="127" spans="1:6" s="49" customFormat="1" ht="50.4">
      <c r="A127" s="34" t="s">
        <v>221</v>
      </c>
      <c r="B127" s="34"/>
      <c r="C127" s="35" t="s">
        <v>219</v>
      </c>
      <c r="D127" s="66">
        <f>D128+D135+D142</f>
        <v>31556.699999999997</v>
      </c>
      <c r="E127" s="66">
        <f>E128+E135+E142</f>
        <v>10973.3</v>
      </c>
      <c r="F127" s="66">
        <f>F128+F135+F142</f>
        <v>6079.2</v>
      </c>
    </row>
    <row r="128" spans="1:6" s="49" customFormat="1" ht="50.4">
      <c r="A128" s="114" t="s">
        <v>315</v>
      </c>
      <c r="B128" s="85"/>
      <c r="C128" s="115" t="s">
        <v>313</v>
      </c>
      <c r="D128" s="66">
        <f>D133+D129+D131</f>
        <v>18848.1</v>
      </c>
      <c r="E128" s="66">
        <f>E133+E129+E131</f>
        <v>4744.5</v>
      </c>
      <c r="F128" s="66">
        <f>F133+F129+F131</f>
        <v>0</v>
      </c>
    </row>
    <row r="129" spans="1:6" s="49" customFormat="1" ht="67.2">
      <c r="A129" s="10" t="s">
        <v>398</v>
      </c>
      <c r="B129" s="10"/>
      <c r="C129" s="73" t="s">
        <v>400</v>
      </c>
      <c r="D129" s="65">
        <f>D130</f>
        <v>5673.8</v>
      </c>
      <c r="E129" s="65">
        <f>E130</f>
        <v>0</v>
      </c>
      <c r="F129" s="65">
        <f>F130</f>
        <v>0</v>
      </c>
    </row>
    <row r="130" spans="1:6" s="49" customFormat="1" ht="12.75">
      <c r="A130" s="10" t="s">
        <v>398</v>
      </c>
      <c r="B130" s="10" t="s">
        <v>473</v>
      </c>
      <c r="C130" s="73" t="s">
        <v>112</v>
      </c>
      <c r="D130" s="65">
        <f>'№4'!F124</f>
        <v>5673.8</v>
      </c>
      <c r="E130" s="65">
        <f>'№4'!G124</f>
        <v>0</v>
      </c>
      <c r="F130" s="65">
        <f>'№4'!H124</f>
        <v>0</v>
      </c>
    </row>
    <row r="131" spans="1:6" s="49" customFormat="1" ht="50.4">
      <c r="A131" s="10" t="s">
        <v>399</v>
      </c>
      <c r="B131" s="10"/>
      <c r="C131" s="73" t="s">
        <v>401</v>
      </c>
      <c r="D131" s="65">
        <f>D132</f>
        <v>6640.599999999999</v>
      </c>
      <c r="E131" s="65">
        <f>E132</f>
        <v>0</v>
      </c>
      <c r="F131" s="65">
        <f>F132</f>
        <v>0</v>
      </c>
    </row>
    <row r="132" spans="1:6" s="49" customFormat="1" ht="12.75">
      <c r="A132" s="10" t="s">
        <v>399</v>
      </c>
      <c r="B132" s="10" t="s">
        <v>473</v>
      </c>
      <c r="C132" s="73" t="s">
        <v>112</v>
      </c>
      <c r="D132" s="65">
        <f>'№4'!F126</f>
        <v>6640.599999999999</v>
      </c>
      <c r="E132" s="65">
        <f>'№4'!G126</f>
        <v>0</v>
      </c>
      <c r="F132" s="65">
        <f>'№4'!H126</f>
        <v>0</v>
      </c>
    </row>
    <row r="133" spans="1:6" ht="50.4">
      <c r="A133" s="10" t="s">
        <v>378</v>
      </c>
      <c r="B133" s="10"/>
      <c r="C133" s="73" t="s">
        <v>314</v>
      </c>
      <c r="D133" s="65">
        <f>D134</f>
        <v>6533.7</v>
      </c>
      <c r="E133" s="65">
        <f>E134</f>
        <v>4744.5</v>
      </c>
      <c r="F133" s="65">
        <f>F134</f>
        <v>0</v>
      </c>
    </row>
    <row r="134" spans="1:6" ht="12.75">
      <c r="A134" s="10" t="s">
        <v>378</v>
      </c>
      <c r="B134" s="10" t="s">
        <v>473</v>
      </c>
      <c r="C134" s="73" t="s">
        <v>112</v>
      </c>
      <c r="D134" s="65">
        <f>'№4'!F127</f>
        <v>6533.7</v>
      </c>
      <c r="E134" s="65">
        <f>'№4'!G127</f>
        <v>4744.5</v>
      </c>
      <c r="F134" s="65">
        <f>'№4'!H127</f>
        <v>0</v>
      </c>
    </row>
    <row r="135" spans="1:6" s="49" customFormat="1" ht="12.75">
      <c r="A135" s="77" t="s">
        <v>309</v>
      </c>
      <c r="B135" s="85"/>
      <c r="C135" s="35" t="s">
        <v>308</v>
      </c>
      <c r="D135" s="66">
        <f>D136+D138+D140</f>
        <v>6287.1</v>
      </c>
      <c r="E135" s="66">
        <f>E136+E138+E140</f>
        <v>1947.8</v>
      </c>
      <c r="F135" s="66">
        <f>F136+F138+F140</f>
        <v>1798.2</v>
      </c>
    </row>
    <row r="136" spans="1:6" ht="33.6">
      <c r="A136" s="10" t="s">
        <v>310</v>
      </c>
      <c r="B136" s="10"/>
      <c r="C136" s="73" t="s">
        <v>311</v>
      </c>
      <c r="D136" s="65">
        <f>D137</f>
        <v>3480.4</v>
      </c>
      <c r="E136" s="65">
        <f>E137</f>
        <v>1947.8</v>
      </c>
      <c r="F136" s="65">
        <f>F137</f>
        <v>1798.2</v>
      </c>
    </row>
    <row r="137" spans="1:6" ht="33.6">
      <c r="A137" s="10" t="s">
        <v>310</v>
      </c>
      <c r="B137" s="10" t="s">
        <v>447</v>
      </c>
      <c r="C137" s="73" t="s">
        <v>453</v>
      </c>
      <c r="D137" s="65">
        <f>'№4'!F367</f>
        <v>3480.4</v>
      </c>
      <c r="E137" s="65">
        <f>'№4'!G367</f>
        <v>1947.8</v>
      </c>
      <c r="F137" s="65">
        <f>'№4'!H367</f>
        <v>1798.2</v>
      </c>
    </row>
    <row r="138" spans="1:6" ht="33.6">
      <c r="A138" s="10" t="s">
        <v>482</v>
      </c>
      <c r="B138" s="17"/>
      <c r="C138" s="11" t="s">
        <v>483</v>
      </c>
      <c r="D138" s="65">
        <f>D139</f>
        <v>1189.6000000000001</v>
      </c>
      <c r="E138" s="65">
        <f>E139</f>
        <v>0</v>
      </c>
      <c r="F138" s="65">
        <f>F139</f>
        <v>0</v>
      </c>
    </row>
    <row r="139" spans="1:6" ht="33.6">
      <c r="A139" s="10" t="s">
        <v>482</v>
      </c>
      <c r="B139" s="10" t="s">
        <v>447</v>
      </c>
      <c r="C139" s="73" t="s">
        <v>453</v>
      </c>
      <c r="D139" s="65">
        <f>'№4'!F370</f>
        <v>1189.6000000000001</v>
      </c>
      <c r="E139" s="65">
        <f>'№4'!G370</f>
        <v>0</v>
      </c>
      <c r="F139" s="65">
        <f>'№4'!H370</f>
        <v>0</v>
      </c>
    </row>
    <row r="140" spans="1:6" ht="33.6">
      <c r="A140" s="10" t="s">
        <v>505</v>
      </c>
      <c r="B140" s="17"/>
      <c r="C140" s="11" t="s">
        <v>506</v>
      </c>
      <c r="D140" s="65">
        <f>D141</f>
        <v>1617.1</v>
      </c>
      <c r="E140" s="65">
        <f>E141</f>
        <v>0</v>
      </c>
      <c r="F140" s="65">
        <f>F141</f>
        <v>0</v>
      </c>
    </row>
    <row r="141" spans="1:6" ht="33.6">
      <c r="A141" s="10" t="s">
        <v>505</v>
      </c>
      <c r="B141" s="10" t="s">
        <v>447</v>
      </c>
      <c r="C141" s="73" t="s">
        <v>453</v>
      </c>
      <c r="D141" s="65">
        <f>'№4'!F372</f>
        <v>1617.1</v>
      </c>
      <c r="E141" s="65">
        <f>'№4'!G372</f>
        <v>0</v>
      </c>
      <c r="F141" s="65">
        <f>'№4'!H372</f>
        <v>0</v>
      </c>
    </row>
    <row r="142" spans="1:6" s="49" customFormat="1" ht="33.6">
      <c r="A142" s="77" t="s">
        <v>222</v>
      </c>
      <c r="B142" s="85"/>
      <c r="C142" s="35" t="s">
        <v>220</v>
      </c>
      <c r="D142" s="66">
        <f>D143+D145</f>
        <v>6421.5</v>
      </c>
      <c r="E142" s="66">
        <f>E143+E145</f>
        <v>4281</v>
      </c>
      <c r="F142" s="66">
        <f>F143+F145</f>
        <v>4281</v>
      </c>
    </row>
    <row r="143" spans="1:6" ht="50.4">
      <c r="A143" s="10" t="s">
        <v>224</v>
      </c>
      <c r="B143" s="10"/>
      <c r="C143" s="73" t="s">
        <v>223</v>
      </c>
      <c r="D143" s="65">
        <f>D144</f>
        <v>2140.5</v>
      </c>
      <c r="E143" s="65">
        <f>E144</f>
        <v>0</v>
      </c>
      <c r="F143" s="65">
        <f>F144</f>
        <v>0</v>
      </c>
    </row>
    <row r="144" spans="1:6" ht="33.6">
      <c r="A144" s="10" t="s">
        <v>224</v>
      </c>
      <c r="B144" s="10" t="s">
        <v>36</v>
      </c>
      <c r="C144" s="73" t="s">
        <v>432</v>
      </c>
      <c r="D144" s="65">
        <f>'№4'!F311</f>
        <v>2140.5</v>
      </c>
      <c r="E144" s="65">
        <f>'№4'!G311</f>
        <v>0</v>
      </c>
      <c r="F144" s="65">
        <f>'№4'!H311</f>
        <v>0</v>
      </c>
    </row>
    <row r="145" spans="1:6" ht="67.2">
      <c r="A145" s="10" t="s">
        <v>361</v>
      </c>
      <c r="B145" s="10"/>
      <c r="C145" s="73" t="s">
        <v>360</v>
      </c>
      <c r="D145" s="65">
        <f>D146</f>
        <v>4281</v>
      </c>
      <c r="E145" s="65">
        <f>E146</f>
        <v>4281</v>
      </c>
      <c r="F145" s="65">
        <f>F146</f>
        <v>4281</v>
      </c>
    </row>
    <row r="146" spans="1:6" ht="33.6">
      <c r="A146" s="10" t="s">
        <v>361</v>
      </c>
      <c r="B146" s="10" t="s">
        <v>36</v>
      </c>
      <c r="C146" s="73" t="s">
        <v>432</v>
      </c>
      <c r="D146" s="65">
        <f>'№4'!F313</f>
        <v>4281</v>
      </c>
      <c r="E146" s="65">
        <f>'№4'!G313</f>
        <v>4281</v>
      </c>
      <c r="F146" s="65">
        <f>'№4'!H313</f>
        <v>4281</v>
      </c>
    </row>
    <row r="147" spans="1:6" s="49" customFormat="1" ht="50.4">
      <c r="A147" s="34" t="s">
        <v>316</v>
      </c>
      <c r="B147" s="34"/>
      <c r="C147" s="35" t="s">
        <v>312</v>
      </c>
      <c r="D147" s="66">
        <f>D148+D155+D160</f>
        <v>19830.899999999998</v>
      </c>
      <c r="E147" s="66">
        <f>E148+E155+E160</f>
        <v>16203.1</v>
      </c>
      <c r="F147" s="66">
        <f>F148+F155+F160</f>
        <v>9863.3</v>
      </c>
    </row>
    <row r="148" spans="1:6" s="49" customFormat="1" ht="42.6" customHeight="1">
      <c r="A148" s="34" t="s">
        <v>317</v>
      </c>
      <c r="B148" s="34"/>
      <c r="C148" s="35" t="s">
        <v>318</v>
      </c>
      <c r="D148" s="66">
        <f>D151+D153+D149</f>
        <v>2710.8999999999996</v>
      </c>
      <c r="E148" s="66">
        <f>E151+E153+E149</f>
        <v>4638.4</v>
      </c>
      <c r="F148" s="66">
        <f>F151+F153+F149</f>
        <v>0</v>
      </c>
    </row>
    <row r="149" spans="1:6" ht="33.6">
      <c r="A149" s="20" t="s">
        <v>524</v>
      </c>
      <c r="B149" s="20"/>
      <c r="C149" s="39" t="s">
        <v>525</v>
      </c>
      <c r="D149" s="65">
        <f>D150</f>
        <v>2000</v>
      </c>
      <c r="E149" s="65">
        <f>E150</f>
        <v>0</v>
      </c>
      <c r="F149" s="65">
        <f>F150</f>
        <v>0</v>
      </c>
    </row>
    <row r="150" spans="1:6" ht="12.75">
      <c r="A150" s="20" t="s">
        <v>524</v>
      </c>
      <c r="B150" s="10" t="s">
        <v>473</v>
      </c>
      <c r="C150" s="73" t="s">
        <v>112</v>
      </c>
      <c r="D150" s="65">
        <f>'№4'!F133</f>
        <v>2000</v>
      </c>
      <c r="E150" s="65">
        <f>'№4'!G133</f>
        <v>0</v>
      </c>
      <c r="F150" s="65">
        <f>'№4'!H133</f>
        <v>0</v>
      </c>
    </row>
    <row r="151" spans="1:6" ht="33.6">
      <c r="A151" s="20" t="s">
        <v>109</v>
      </c>
      <c r="B151" s="10"/>
      <c r="C151" s="73" t="s">
        <v>319</v>
      </c>
      <c r="D151" s="65">
        <f>D152</f>
        <v>115.19999999999982</v>
      </c>
      <c r="E151" s="65">
        <f>E152</f>
        <v>4638.4</v>
      </c>
      <c r="F151" s="65">
        <f>F152</f>
        <v>0</v>
      </c>
    </row>
    <row r="152" spans="1:6" ht="12.75">
      <c r="A152" s="20" t="s">
        <v>109</v>
      </c>
      <c r="B152" s="10" t="s">
        <v>473</v>
      </c>
      <c r="C152" s="73" t="s">
        <v>112</v>
      </c>
      <c r="D152" s="65">
        <f>'№4'!F135</f>
        <v>115.19999999999982</v>
      </c>
      <c r="E152" s="65">
        <f>'№4'!G135</f>
        <v>4638.4</v>
      </c>
      <c r="F152" s="65">
        <f>'№4'!H135</f>
        <v>0</v>
      </c>
    </row>
    <row r="153" spans="1:6" ht="67.2">
      <c r="A153" s="10" t="s">
        <v>496</v>
      </c>
      <c r="B153" s="33"/>
      <c r="C153" s="11" t="s">
        <v>497</v>
      </c>
      <c r="D153" s="79">
        <f>D154</f>
        <v>595.7</v>
      </c>
      <c r="E153" s="79">
        <f>E154</f>
        <v>0</v>
      </c>
      <c r="F153" s="79">
        <f>F154</f>
        <v>0</v>
      </c>
    </row>
    <row r="154" spans="1:6" ht="12.75">
      <c r="A154" s="10" t="s">
        <v>496</v>
      </c>
      <c r="B154" s="10" t="s">
        <v>473</v>
      </c>
      <c r="C154" s="73" t="s">
        <v>112</v>
      </c>
      <c r="D154" s="79">
        <f>'№4'!F137</f>
        <v>595.7</v>
      </c>
      <c r="E154" s="79">
        <f>'№4'!G137</f>
        <v>0</v>
      </c>
      <c r="F154" s="79">
        <f>'№4'!H137</f>
        <v>0</v>
      </c>
    </row>
    <row r="155" spans="1:6" s="49" customFormat="1" ht="33.6">
      <c r="A155" s="34" t="s">
        <v>320</v>
      </c>
      <c r="B155" s="34"/>
      <c r="C155" s="35" t="s">
        <v>321</v>
      </c>
      <c r="D155" s="66">
        <f>D156+D158</f>
        <v>3280.3</v>
      </c>
      <c r="E155" s="66">
        <f>E156+E158</f>
        <v>0</v>
      </c>
      <c r="F155" s="66">
        <f>F156+F158</f>
        <v>0</v>
      </c>
    </row>
    <row r="156" spans="1:6" ht="33.6">
      <c r="A156" s="20" t="s">
        <v>110</v>
      </c>
      <c r="B156" s="20"/>
      <c r="C156" s="39" t="s">
        <v>322</v>
      </c>
      <c r="D156" s="65">
        <f>D157</f>
        <v>1398</v>
      </c>
      <c r="E156" s="65">
        <f>E157</f>
        <v>0</v>
      </c>
      <c r="F156" s="65">
        <f>F157</f>
        <v>0</v>
      </c>
    </row>
    <row r="157" spans="1:6" ht="12.75">
      <c r="A157" s="20" t="s">
        <v>110</v>
      </c>
      <c r="B157" s="20" t="s">
        <v>473</v>
      </c>
      <c r="C157" s="39" t="s">
        <v>112</v>
      </c>
      <c r="D157" s="65">
        <f>'№4'!F139</f>
        <v>1398</v>
      </c>
      <c r="E157" s="65">
        <f>'№4'!G139</f>
        <v>0</v>
      </c>
      <c r="F157" s="65">
        <f>'№4'!H139</f>
        <v>0</v>
      </c>
    </row>
    <row r="158" spans="1:6" ht="33.6">
      <c r="A158" s="10" t="s">
        <v>510</v>
      </c>
      <c r="B158" s="104"/>
      <c r="C158" s="73" t="s">
        <v>512</v>
      </c>
      <c r="D158" s="79">
        <f>D159</f>
        <v>1882.3</v>
      </c>
      <c r="E158" s="79">
        <f>E159</f>
        <v>0</v>
      </c>
      <c r="F158" s="79">
        <f>F159</f>
        <v>0</v>
      </c>
    </row>
    <row r="159" spans="1:6" ht="12.75">
      <c r="A159" s="10" t="s">
        <v>510</v>
      </c>
      <c r="B159" s="10" t="s">
        <v>473</v>
      </c>
      <c r="C159" s="73" t="s">
        <v>112</v>
      </c>
      <c r="D159" s="79">
        <f>'№4'!F142</f>
        <v>1882.3</v>
      </c>
      <c r="E159" s="79">
        <f>'№4'!G142</f>
        <v>0</v>
      </c>
      <c r="F159" s="79">
        <f>'№4'!H142</f>
        <v>0</v>
      </c>
    </row>
    <row r="160" spans="1:6" s="49" customFormat="1" ht="33.6">
      <c r="A160" s="34" t="s">
        <v>323</v>
      </c>
      <c r="B160" s="34"/>
      <c r="C160" s="35" t="s">
        <v>324</v>
      </c>
      <c r="D160" s="66">
        <f>D161+D163+D165+D167+D169+D171+D175+D173</f>
        <v>13839.699999999999</v>
      </c>
      <c r="E160" s="66">
        <f>E161+E163+E165+E167+E169+E171+E175+E173</f>
        <v>11564.7</v>
      </c>
      <c r="F160" s="66">
        <f>F161+F163+F165+F167+F169+F171+F175+F173</f>
        <v>9863.3</v>
      </c>
    </row>
    <row r="161" spans="1:6" ht="12.75">
      <c r="A161" s="33" t="s">
        <v>325</v>
      </c>
      <c r="B161" s="20"/>
      <c r="C161" s="39" t="s">
        <v>326</v>
      </c>
      <c r="D161" s="65">
        <f>D162</f>
        <v>9939.199999999999</v>
      </c>
      <c r="E161" s="65">
        <f>E162</f>
        <v>7624</v>
      </c>
      <c r="F161" s="65">
        <f>F162</f>
        <v>6633.5</v>
      </c>
    </row>
    <row r="162" spans="1:6" ht="12.75">
      <c r="A162" s="33" t="s">
        <v>325</v>
      </c>
      <c r="B162" s="20" t="s">
        <v>473</v>
      </c>
      <c r="C162" s="39" t="s">
        <v>112</v>
      </c>
      <c r="D162" s="65">
        <f>'№4'!F146</f>
        <v>9939.199999999999</v>
      </c>
      <c r="E162" s="65">
        <f>'№4'!G146</f>
        <v>7624</v>
      </c>
      <c r="F162" s="65">
        <f>'№4'!H146</f>
        <v>6633.5</v>
      </c>
    </row>
    <row r="163" spans="1:6" ht="12.75">
      <c r="A163" s="33" t="s">
        <v>327</v>
      </c>
      <c r="B163" s="20"/>
      <c r="C163" s="39" t="s">
        <v>328</v>
      </c>
      <c r="D163" s="65">
        <f>D164</f>
        <v>0</v>
      </c>
      <c r="E163" s="65">
        <f>E164</f>
        <v>831.3</v>
      </c>
      <c r="F163" s="65">
        <f>F164</f>
        <v>723.4</v>
      </c>
    </row>
    <row r="164" spans="1:6" ht="12.75">
      <c r="A164" s="33" t="s">
        <v>327</v>
      </c>
      <c r="B164" s="20" t="s">
        <v>473</v>
      </c>
      <c r="C164" s="39" t="s">
        <v>112</v>
      </c>
      <c r="D164" s="65">
        <f>'№4'!F149</f>
        <v>0</v>
      </c>
      <c r="E164" s="65">
        <f>'№4'!G149</f>
        <v>831.3</v>
      </c>
      <c r="F164" s="65">
        <f>'№4'!H149</f>
        <v>723.4</v>
      </c>
    </row>
    <row r="165" spans="1:6" ht="12.75">
      <c r="A165" s="33" t="s">
        <v>329</v>
      </c>
      <c r="B165" s="20"/>
      <c r="C165" s="39" t="s">
        <v>330</v>
      </c>
      <c r="D165" s="65">
        <f>D166</f>
        <v>3194.4</v>
      </c>
      <c r="E165" s="65">
        <f>E166</f>
        <v>1637.6</v>
      </c>
      <c r="F165" s="65">
        <f>F166</f>
        <v>1425.1</v>
      </c>
    </row>
    <row r="166" spans="1:6" ht="12.75">
      <c r="A166" s="33" t="s">
        <v>329</v>
      </c>
      <c r="B166" s="20" t="s">
        <v>473</v>
      </c>
      <c r="C166" s="39" t="s">
        <v>112</v>
      </c>
      <c r="D166" s="65">
        <f>'№4'!F150</f>
        <v>3194.4</v>
      </c>
      <c r="E166" s="65">
        <f>'№4'!G150</f>
        <v>1637.6</v>
      </c>
      <c r="F166" s="65">
        <f>'№4'!H150</f>
        <v>1425.1</v>
      </c>
    </row>
    <row r="167" spans="1:6" ht="12.75">
      <c r="A167" s="33" t="s">
        <v>331</v>
      </c>
      <c r="B167" s="20"/>
      <c r="C167" s="39" t="s">
        <v>332</v>
      </c>
      <c r="D167" s="65">
        <f>D168</f>
        <v>250.2</v>
      </c>
      <c r="E167" s="65">
        <f>E168</f>
        <v>167.6</v>
      </c>
      <c r="F167" s="65">
        <f>F168</f>
        <v>145.9</v>
      </c>
    </row>
    <row r="168" spans="1:6" ht="12.75">
      <c r="A168" s="33" t="s">
        <v>331</v>
      </c>
      <c r="B168" s="20" t="s">
        <v>473</v>
      </c>
      <c r="C168" s="39" t="s">
        <v>112</v>
      </c>
      <c r="D168" s="65">
        <f>'№4'!F153</f>
        <v>250.2</v>
      </c>
      <c r="E168" s="65">
        <f>'№4'!G153</f>
        <v>167.6</v>
      </c>
      <c r="F168" s="65">
        <f>'№4'!H153</f>
        <v>145.9</v>
      </c>
    </row>
    <row r="169" spans="1:6" ht="12.75">
      <c r="A169" s="33" t="s">
        <v>333</v>
      </c>
      <c r="B169" s="20"/>
      <c r="C169" s="39" t="s">
        <v>334</v>
      </c>
      <c r="D169" s="65">
        <f>D170</f>
        <v>0</v>
      </c>
      <c r="E169" s="65">
        <f>E170</f>
        <v>257</v>
      </c>
      <c r="F169" s="65">
        <f>F170</f>
        <v>224</v>
      </c>
    </row>
    <row r="170" spans="1:6" ht="12.75">
      <c r="A170" s="33" t="s">
        <v>333</v>
      </c>
      <c r="B170" s="20" t="s">
        <v>473</v>
      </c>
      <c r="C170" s="39" t="s">
        <v>112</v>
      </c>
      <c r="D170" s="65">
        <f>'№4'!F155</f>
        <v>0</v>
      </c>
      <c r="E170" s="65">
        <f>'№4'!G155</f>
        <v>257</v>
      </c>
      <c r="F170" s="65">
        <f>'№4'!H155</f>
        <v>224</v>
      </c>
    </row>
    <row r="171" spans="1:6" ht="33.6">
      <c r="A171" s="33" t="s">
        <v>335</v>
      </c>
      <c r="B171" s="20"/>
      <c r="C171" s="39" t="s">
        <v>336</v>
      </c>
      <c r="D171" s="65">
        <f>D172</f>
        <v>220.89999999999998</v>
      </c>
      <c r="E171" s="65">
        <f>E172</f>
        <v>306</v>
      </c>
      <c r="F171" s="65">
        <f>F172</f>
        <v>265.8</v>
      </c>
    </row>
    <row r="172" spans="1:6" ht="12.75">
      <c r="A172" s="33" t="s">
        <v>335</v>
      </c>
      <c r="B172" s="20" t="s">
        <v>473</v>
      </c>
      <c r="C172" s="39" t="s">
        <v>112</v>
      </c>
      <c r="D172" s="65">
        <f>'№4'!F156</f>
        <v>220.89999999999998</v>
      </c>
      <c r="E172" s="65">
        <f>'№4'!G156</f>
        <v>306</v>
      </c>
      <c r="F172" s="65">
        <f>'№4'!H156</f>
        <v>265.8</v>
      </c>
    </row>
    <row r="173" spans="1:6" ht="33.6">
      <c r="A173" s="10" t="s">
        <v>404</v>
      </c>
      <c r="B173" s="10"/>
      <c r="C173" s="73" t="s">
        <v>405</v>
      </c>
      <c r="D173" s="65">
        <f>D174</f>
        <v>235</v>
      </c>
      <c r="E173" s="65">
        <f>E174</f>
        <v>0</v>
      </c>
      <c r="F173" s="65">
        <f>F174</f>
        <v>0</v>
      </c>
    </row>
    <row r="174" spans="1:6" ht="12.75">
      <c r="A174" s="10" t="s">
        <v>404</v>
      </c>
      <c r="B174" s="20" t="s">
        <v>473</v>
      </c>
      <c r="C174" s="39" t="s">
        <v>112</v>
      </c>
      <c r="D174" s="65">
        <f>'№4'!F159</f>
        <v>235</v>
      </c>
      <c r="E174" s="65">
        <f>'№4'!G159</f>
        <v>0</v>
      </c>
      <c r="F174" s="65">
        <f>'№4'!H159</f>
        <v>0</v>
      </c>
    </row>
    <row r="175" spans="1:6" ht="84">
      <c r="A175" s="33" t="s">
        <v>339</v>
      </c>
      <c r="B175" s="20"/>
      <c r="C175" s="39" t="s">
        <v>340</v>
      </c>
      <c r="D175" s="65">
        <f>D176</f>
        <v>0</v>
      </c>
      <c r="E175" s="65">
        <f>E176</f>
        <v>741.2</v>
      </c>
      <c r="F175" s="65">
        <f>F176</f>
        <v>445.6</v>
      </c>
    </row>
    <row r="176" spans="1:6" ht="12.75">
      <c r="A176" s="33" t="s">
        <v>339</v>
      </c>
      <c r="B176" s="20" t="s">
        <v>473</v>
      </c>
      <c r="C176" s="39" t="s">
        <v>112</v>
      </c>
      <c r="D176" s="65">
        <f>'№4'!F86</f>
        <v>0</v>
      </c>
      <c r="E176" s="65">
        <f>'№4'!G86</f>
        <v>741.2</v>
      </c>
      <c r="F176" s="65">
        <f>'№4'!H86</f>
        <v>445.6</v>
      </c>
    </row>
    <row r="177" spans="1:6" s="49" customFormat="1" ht="50.4">
      <c r="A177" s="34" t="s">
        <v>284</v>
      </c>
      <c r="B177" s="34"/>
      <c r="C177" s="35" t="s">
        <v>285</v>
      </c>
      <c r="D177" s="66">
        <f aca="true" t="shared" si="8" ref="D177:F179">D178</f>
        <v>44735</v>
      </c>
      <c r="E177" s="66">
        <f t="shared" si="8"/>
        <v>7556.7</v>
      </c>
      <c r="F177" s="66">
        <f t="shared" si="8"/>
        <v>7941.9</v>
      </c>
    </row>
    <row r="178" spans="1:6" s="49" customFormat="1" ht="33.6">
      <c r="A178" s="34" t="s">
        <v>286</v>
      </c>
      <c r="B178" s="86"/>
      <c r="C178" s="50" t="s">
        <v>287</v>
      </c>
      <c r="D178" s="66">
        <f>D179+D185+D187+D181+D191+D189+D183</f>
        <v>44735</v>
      </c>
      <c r="E178" s="66">
        <f>E179+E185+E187+E181+E191+E189+E183</f>
        <v>7556.7</v>
      </c>
      <c r="F178" s="66">
        <f>F179+F185+F187+F181+F191+F189+F183</f>
        <v>7941.9</v>
      </c>
    </row>
    <row r="179" spans="1:6" ht="50.4">
      <c r="A179" s="33" t="s">
        <v>288</v>
      </c>
      <c r="B179" s="20"/>
      <c r="C179" s="39" t="s">
        <v>289</v>
      </c>
      <c r="D179" s="65">
        <f t="shared" si="8"/>
        <v>16184.199999999999</v>
      </c>
      <c r="E179" s="65">
        <f t="shared" si="8"/>
        <v>7556.7</v>
      </c>
      <c r="F179" s="65">
        <f t="shared" si="8"/>
        <v>7941.9</v>
      </c>
    </row>
    <row r="180" spans="1:6" ht="12.75">
      <c r="A180" s="33" t="s">
        <v>288</v>
      </c>
      <c r="B180" s="20" t="s">
        <v>473</v>
      </c>
      <c r="C180" s="39" t="s">
        <v>112</v>
      </c>
      <c r="D180" s="65">
        <f>'№4'!F91</f>
        <v>16184.199999999999</v>
      </c>
      <c r="E180" s="65">
        <f>'№4'!G91</f>
        <v>7556.7</v>
      </c>
      <c r="F180" s="65">
        <f>'№4'!H91</f>
        <v>7941.9</v>
      </c>
    </row>
    <row r="181" spans="1:6" s="80" customFormat="1" ht="50.4">
      <c r="A181" s="13" t="s">
        <v>484</v>
      </c>
      <c r="B181" s="104"/>
      <c r="C181" s="11" t="s">
        <v>485</v>
      </c>
      <c r="D181" s="79">
        <f>D182</f>
        <v>2000</v>
      </c>
      <c r="E181" s="79">
        <f>E182</f>
        <v>0</v>
      </c>
      <c r="F181" s="79">
        <f>F182</f>
        <v>0</v>
      </c>
    </row>
    <row r="182" spans="1:6" s="80" customFormat="1" ht="12.75">
      <c r="A182" s="13" t="s">
        <v>484</v>
      </c>
      <c r="B182" s="10" t="s">
        <v>473</v>
      </c>
      <c r="C182" s="73" t="s">
        <v>112</v>
      </c>
      <c r="D182" s="79">
        <f>'№4'!F93</f>
        <v>2000</v>
      </c>
      <c r="E182" s="79">
        <f>'№4'!G93</f>
        <v>0</v>
      </c>
      <c r="F182" s="79">
        <f>'№4'!H93</f>
        <v>0</v>
      </c>
    </row>
    <row r="183" spans="1:6" s="80" customFormat="1" ht="33.6">
      <c r="A183" s="13" t="s">
        <v>516</v>
      </c>
      <c r="B183" s="104"/>
      <c r="C183" s="11" t="s">
        <v>517</v>
      </c>
      <c r="D183" s="79">
        <f>D184</f>
        <v>495.8</v>
      </c>
      <c r="E183" s="79">
        <f>E184</f>
        <v>0</v>
      </c>
      <c r="F183" s="79">
        <f>F184</f>
        <v>0</v>
      </c>
    </row>
    <row r="184" spans="1:6" s="80" customFormat="1" ht="12.75">
      <c r="A184" s="13" t="s">
        <v>516</v>
      </c>
      <c r="B184" s="20" t="s">
        <v>473</v>
      </c>
      <c r="C184" s="39" t="s">
        <v>112</v>
      </c>
      <c r="D184" s="79">
        <f>'№4'!F96</f>
        <v>495.8</v>
      </c>
      <c r="E184" s="79">
        <f>'№4'!G96</f>
        <v>0</v>
      </c>
      <c r="F184" s="79">
        <f>'№4'!H96</f>
        <v>0</v>
      </c>
    </row>
    <row r="185" spans="1:6" ht="50.4">
      <c r="A185" s="56" t="s">
        <v>108</v>
      </c>
      <c r="B185" s="104"/>
      <c r="C185" s="11" t="s">
        <v>391</v>
      </c>
      <c r="D185" s="65">
        <f>D186</f>
        <v>2370.0999999999995</v>
      </c>
      <c r="E185" s="65">
        <f>E186</f>
        <v>0</v>
      </c>
      <c r="F185" s="65">
        <f>F186</f>
        <v>0</v>
      </c>
    </row>
    <row r="186" spans="1:6" ht="12.75">
      <c r="A186" s="56" t="s">
        <v>108</v>
      </c>
      <c r="B186" s="20" t="s">
        <v>473</v>
      </c>
      <c r="C186" s="39" t="s">
        <v>112</v>
      </c>
      <c r="D186" s="65">
        <f>'№4'!F98</f>
        <v>2370.0999999999995</v>
      </c>
      <c r="E186" s="65">
        <f>'№4'!G98</f>
        <v>0</v>
      </c>
      <c r="F186" s="65">
        <f>'№4'!H98</f>
        <v>0</v>
      </c>
    </row>
    <row r="187" spans="1:6" ht="33.6">
      <c r="A187" s="56" t="s">
        <v>402</v>
      </c>
      <c r="B187" s="104"/>
      <c r="C187" s="11" t="s">
        <v>403</v>
      </c>
      <c r="D187" s="65">
        <f>D188</f>
        <v>3205.7</v>
      </c>
      <c r="E187" s="65">
        <f>E188</f>
        <v>0</v>
      </c>
      <c r="F187" s="65">
        <f>F188</f>
        <v>0</v>
      </c>
    </row>
    <row r="188" spans="1:6" ht="12.75">
      <c r="A188" s="56" t="s">
        <v>402</v>
      </c>
      <c r="B188" s="20" t="s">
        <v>473</v>
      </c>
      <c r="C188" s="39" t="s">
        <v>112</v>
      </c>
      <c r="D188" s="65">
        <f>'№4'!F100</f>
        <v>3205.7</v>
      </c>
      <c r="E188" s="65">
        <f>'№4'!G100</f>
        <v>0</v>
      </c>
      <c r="F188" s="65">
        <f>'№4'!H100</f>
        <v>0</v>
      </c>
    </row>
    <row r="189" spans="1:6" ht="33.6">
      <c r="A189" s="13" t="s">
        <v>509</v>
      </c>
      <c r="B189" s="104"/>
      <c r="C189" s="11" t="s">
        <v>511</v>
      </c>
      <c r="D189" s="65">
        <f>D190</f>
        <v>11774.2</v>
      </c>
      <c r="E189" s="65">
        <f>E190</f>
        <v>0</v>
      </c>
      <c r="F189" s="65">
        <f>F190</f>
        <v>0</v>
      </c>
    </row>
    <row r="190" spans="1:6" ht="12.75">
      <c r="A190" s="13" t="s">
        <v>509</v>
      </c>
      <c r="B190" s="10" t="s">
        <v>473</v>
      </c>
      <c r="C190" s="39" t="s">
        <v>112</v>
      </c>
      <c r="D190" s="65">
        <f>'№4'!F102</f>
        <v>11774.2</v>
      </c>
      <c r="E190" s="65">
        <f>'№4'!G102</f>
        <v>0</v>
      </c>
      <c r="F190" s="65">
        <f>'№4'!H102</f>
        <v>0</v>
      </c>
    </row>
    <row r="191" spans="1:6" ht="50.4">
      <c r="A191" s="13" t="s">
        <v>492</v>
      </c>
      <c r="B191" s="10"/>
      <c r="C191" s="73" t="s">
        <v>498</v>
      </c>
      <c r="D191" s="65">
        <f>D192</f>
        <v>8705</v>
      </c>
      <c r="E191" s="65">
        <f>E192</f>
        <v>0</v>
      </c>
      <c r="F191" s="65">
        <f>F192</f>
        <v>0</v>
      </c>
    </row>
    <row r="192" spans="1:6" ht="12.75">
      <c r="A192" s="13" t="s">
        <v>492</v>
      </c>
      <c r="B192" s="10" t="s">
        <v>473</v>
      </c>
      <c r="C192" s="73" t="s">
        <v>112</v>
      </c>
      <c r="D192" s="65">
        <f>'№4'!F104</f>
        <v>8705</v>
      </c>
      <c r="E192" s="65">
        <f>'№4'!G104</f>
        <v>0</v>
      </c>
      <c r="F192" s="65">
        <f>'№4'!H104</f>
        <v>0</v>
      </c>
    </row>
    <row r="193" spans="1:6" s="49" customFormat="1" ht="50.4">
      <c r="A193" s="34" t="s">
        <v>290</v>
      </c>
      <c r="B193" s="34"/>
      <c r="C193" s="35" t="s">
        <v>291</v>
      </c>
      <c r="D193" s="66">
        <f>D194+D201</f>
        <v>297.6</v>
      </c>
      <c r="E193" s="66">
        <f>E194+E201</f>
        <v>198.10000000000002</v>
      </c>
      <c r="F193" s="66">
        <f>F194+F201</f>
        <v>171.7</v>
      </c>
    </row>
    <row r="194" spans="1:6" s="49" customFormat="1" ht="33.6">
      <c r="A194" s="34" t="s">
        <v>293</v>
      </c>
      <c r="B194" s="34"/>
      <c r="C194" s="35" t="s">
        <v>292</v>
      </c>
      <c r="D194" s="66">
        <f>D195+D197+D199</f>
        <v>190</v>
      </c>
      <c r="E194" s="66">
        <f>E195+E197+E199</f>
        <v>73.7</v>
      </c>
      <c r="F194" s="66">
        <f>F195+F197+F199</f>
        <v>64</v>
      </c>
    </row>
    <row r="195" spans="1:6" ht="33.6">
      <c r="A195" s="33" t="s">
        <v>295</v>
      </c>
      <c r="B195" s="20"/>
      <c r="C195" s="39" t="s">
        <v>294</v>
      </c>
      <c r="D195" s="65">
        <f>D196</f>
        <v>120</v>
      </c>
      <c r="E195" s="65">
        <f>E196</f>
        <v>0</v>
      </c>
      <c r="F195" s="65">
        <f>F196</f>
        <v>0</v>
      </c>
    </row>
    <row r="196" spans="1:6" ht="12.75">
      <c r="A196" s="33" t="s">
        <v>295</v>
      </c>
      <c r="B196" s="20" t="s">
        <v>473</v>
      </c>
      <c r="C196" s="39" t="s">
        <v>112</v>
      </c>
      <c r="D196" s="65">
        <f>'№4'!F109</f>
        <v>120</v>
      </c>
      <c r="E196" s="65">
        <f>'№4'!G109</f>
        <v>0</v>
      </c>
      <c r="F196" s="65">
        <f>'№4'!H109</f>
        <v>0</v>
      </c>
    </row>
    <row r="197" spans="1:6" ht="33.6">
      <c r="A197" s="33" t="s">
        <v>297</v>
      </c>
      <c r="B197" s="20"/>
      <c r="C197" s="39" t="s">
        <v>296</v>
      </c>
      <c r="D197" s="65">
        <f>D198</f>
        <v>30</v>
      </c>
      <c r="E197" s="65">
        <f>E198</f>
        <v>20</v>
      </c>
      <c r="F197" s="65">
        <f>F198</f>
        <v>17.5</v>
      </c>
    </row>
    <row r="198" spans="1:6" ht="12.75">
      <c r="A198" s="33" t="s">
        <v>297</v>
      </c>
      <c r="B198" s="20" t="s">
        <v>473</v>
      </c>
      <c r="C198" s="39" t="s">
        <v>112</v>
      </c>
      <c r="D198" s="65">
        <f>'№4'!F110</f>
        <v>30</v>
      </c>
      <c r="E198" s="65">
        <f>'№4'!G110</f>
        <v>20</v>
      </c>
      <c r="F198" s="65">
        <f>'№4'!H110</f>
        <v>17.5</v>
      </c>
    </row>
    <row r="199" spans="1:6" ht="84">
      <c r="A199" s="33" t="s">
        <v>307</v>
      </c>
      <c r="B199" s="20"/>
      <c r="C199" s="39" t="s">
        <v>306</v>
      </c>
      <c r="D199" s="65">
        <f>D200</f>
        <v>40</v>
      </c>
      <c r="E199" s="65">
        <f>E200</f>
        <v>53.7</v>
      </c>
      <c r="F199" s="65">
        <f>F200</f>
        <v>46.5</v>
      </c>
    </row>
    <row r="200" spans="1:6" ht="33.6">
      <c r="A200" s="33" t="s">
        <v>307</v>
      </c>
      <c r="B200" s="20" t="s">
        <v>447</v>
      </c>
      <c r="C200" s="39" t="s">
        <v>453</v>
      </c>
      <c r="D200" s="65">
        <f>'№4'!F333</f>
        <v>40</v>
      </c>
      <c r="E200" s="65">
        <f>'№4'!G333</f>
        <v>53.7</v>
      </c>
      <c r="F200" s="65">
        <f>'№4'!H333</f>
        <v>46.5</v>
      </c>
    </row>
    <row r="201" spans="1:6" s="49" customFormat="1" ht="33.6">
      <c r="A201" s="34" t="s">
        <v>298</v>
      </c>
      <c r="B201" s="34"/>
      <c r="C201" s="35" t="s">
        <v>299</v>
      </c>
      <c r="D201" s="66">
        <f>D202+D204+D206</f>
        <v>107.60000000000001</v>
      </c>
      <c r="E201" s="66">
        <f>E202+E204+E206</f>
        <v>124.4</v>
      </c>
      <c r="F201" s="66">
        <f>F202+F204+F206</f>
        <v>107.7</v>
      </c>
    </row>
    <row r="202" spans="1:6" ht="33.6">
      <c r="A202" s="33" t="s">
        <v>300</v>
      </c>
      <c r="B202" s="20"/>
      <c r="C202" s="39" t="s">
        <v>301</v>
      </c>
      <c r="D202" s="65">
        <f>D203</f>
        <v>5</v>
      </c>
      <c r="E202" s="65">
        <f>E203</f>
        <v>3.7</v>
      </c>
      <c r="F202" s="65">
        <f>F203</f>
        <v>3.2</v>
      </c>
    </row>
    <row r="203" spans="1:6" ht="12.75">
      <c r="A203" s="33" t="s">
        <v>300</v>
      </c>
      <c r="B203" s="20" t="s">
        <v>473</v>
      </c>
      <c r="C203" s="39" t="s">
        <v>112</v>
      </c>
      <c r="D203" s="65">
        <f>'№4'!F114</f>
        <v>5</v>
      </c>
      <c r="E203" s="65">
        <f>'№4'!G114</f>
        <v>3.7</v>
      </c>
      <c r="F203" s="65">
        <f>'№4'!H114</f>
        <v>3.2</v>
      </c>
    </row>
    <row r="204" spans="1:6" ht="33.6">
      <c r="A204" s="33" t="s">
        <v>304</v>
      </c>
      <c r="B204" s="20"/>
      <c r="C204" s="39" t="s">
        <v>302</v>
      </c>
      <c r="D204" s="65">
        <f>D205</f>
        <v>102.60000000000001</v>
      </c>
      <c r="E204" s="65">
        <f>E205</f>
        <v>67.1</v>
      </c>
      <c r="F204" s="65">
        <f>F205</f>
        <v>58</v>
      </c>
    </row>
    <row r="205" spans="1:6" ht="12.75">
      <c r="A205" s="33" t="s">
        <v>304</v>
      </c>
      <c r="B205" s="20" t="s">
        <v>473</v>
      </c>
      <c r="C205" s="39" t="s">
        <v>112</v>
      </c>
      <c r="D205" s="65">
        <f>'№4'!F115</f>
        <v>102.60000000000001</v>
      </c>
      <c r="E205" s="65">
        <f>'№4'!G115</f>
        <v>67.1</v>
      </c>
      <c r="F205" s="65">
        <f>'№4'!H115</f>
        <v>58</v>
      </c>
    </row>
    <row r="206" spans="1:6" ht="33.6">
      <c r="A206" s="33" t="s">
        <v>305</v>
      </c>
      <c r="B206" s="20"/>
      <c r="C206" s="39" t="s">
        <v>303</v>
      </c>
      <c r="D206" s="65">
        <f>D207</f>
        <v>0</v>
      </c>
      <c r="E206" s="65">
        <f>E207</f>
        <v>53.6</v>
      </c>
      <c r="F206" s="65">
        <f>F207</f>
        <v>46.5</v>
      </c>
    </row>
    <row r="207" spans="1:6" ht="12.75">
      <c r="A207" s="33" t="s">
        <v>305</v>
      </c>
      <c r="B207" s="20" t="s">
        <v>473</v>
      </c>
      <c r="C207" s="39" t="s">
        <v>112</v>
      </c>
      <c r="D207" s="65">
        <f>'№4'!F117</f>
        <v>0</v>
      </c>
      <c r="E207" s="65">
        <f>'№4'!G117</f>
        <v>53.6</v>
      </c>
      <c r="F207" s="65">
        <f>'№4'!H117</f>
        <v>46.5</v>
      </c>
    </row>
    <row r="208" spans="1:6" s="49" customFormat="1" ht="50.4">
      <c r="A208" s="34" t="s">
        <v>422</v>
      </c>
      <c r="B208" s="34"/>
      <c r="C208" s="35" t="s">
        <v>388</v>
      </c>
      <c r="D208" s="66">
        <f>D209+D218+D223+D226+D229+D244+D257</f>
        <v>54046.4</v>
      </c>
      <c r="E208" s="66">
        <f>E209+E218+E223+E226+E229+E244+E257</f>
        <v>48701.200000000004</v>
      </c>
      <c r="F208" s="66">
        <f>F209+F218+F223+F226+F229+F244+F257</f>
        <v>47886.100000000006</v>
      </c>
    </row>
    <row r="209" spans="1:6" s="49" customFormat="1" ht="50.4">
      <c r="A209" s="34" t="s">
        <v>439</v>
      </c>
      <c r="B209" s="34"/>
      <c r="C209" s="35" t="s">
        <v>438</v>
      </c>
      <c r="D209" s="66">
        <f>D210+D212+D214+D216</f>
        <v>1598.4</v>
      </c>
      <c r="E209" s="66">
        <f>E210+E212+E214+E216</f>
        <v>180.6</v>
      </c>
      <c r="F209" s="66">
        <f>F210+F212+F214+F216</f>
        <v>213</v>
      </c>
    </row>
    <row r="210" spans="1:6" ht="33.6">
      <c r="A210" s="33" t="s">
        <v>266</v>
      </c>
      <c r="B210" s="20"/>
      <c r="C210" s="39" t="s">
        <v>267</v>
      </c>
      <c r="D210" s="65">
        <f>D211</f>
        <v>262.20000000000005</v>
      </c>
      <c r="E210" s="65">
        <f>E211</f>
        <v>180.6</v>
      </c>
      <c r="F210" s="65">
        <f>F211</f>
        <v>157</v>
      </c>
    </row>
    <row r="211" spans="1:6" ht="12.75">
      <c r="A211" s="33" t="s">
        <v>266</v>
      </c>
      <c r="B211" s="20" t="s">
        <v>473</v>
      </c>
      <c r="C211" s="39" t="s">
        <v>112</v>
      </c>
      <c r="D211" s="65">
        <f>'№4'!F40</f>
        <v>262.20000000000005</v>
      </c>
      <c r="E211" s="65">
        <f>'№4'!G40</f>
        <v>180.6</v>
      </c>
      <c r="F211" s="65">
        <f>'№4'!H40</f>
        <v>157</v>
      </c>
    </row>
    <row r="212" spans="1:6" ht="33.6">
      <c r="A212" s="33" t="s">
        <v>268</v>
      </c>
      <c r="B212" s="20"/>
      <c r="C212" s="39" t="s">
        <v>269</v>
      </c>
      <c r="D212" s="65">
        <f>D213</f>
        <v>875.6</v>
      </c>
      <c r="E212" s="65">
        <f>E213</f>
        <v>0</v>
      </c>
      <c r="F212" s="65">
        <f>F213</f>
        <v>0</v>
      </c>
    </row>
    <row r="213" spans="1:6" ht="12.75">
      <c r="A213" s="33" t="s">
        <v>268</v>
      </c>
      <c r="B213" s="20" t="s">
        <v>473</v>
      </c>
      <c r="C213" s="39" t="s">
        <v>112</v>
      </c>
      <c r="D213" s="65">
        <f>'№4'!F42</f>
        <v>875.6</v>
      </c>
      <c r="E213" s="65">
        <f>'№4'!G42</f>
        <v>0</v>
      </c>
      <c r="F213" s="65">
        <f>'№4'!H42</f>
        <v>0</v>
      </c>
    </row>
    <row r="214" spans="1:6" ht="50.4">
      <c r="A214" s="33" t="s">
        <v>440</v>
      </c>
      <c r="B214" s="20"/>
      <c r="C214" s="39" t="s">
        <v>441</v>
      </c>
      <c r="D214" s="65">
        <f>D215</f>
        <v>0</v>
      </c>
      <c r="E214" s="65">
        <f>E215</f>
        <v>0</v>
      </c>
      <c r="F214" s="65">
        <f>F215</f>
        <v>56</v>
      </c>
    </row>
    <row r="215" spans="1:6" ht="12.75">
      <c r="A215" s="33" t="s">
        <v>440</v>
      </c>
      <c r="B215" s="20" t="s">
        <v>473</v>
      </c>
      <c r="C215" s="39" t="s">
        <v>112</v>
      </c>
      <c r="D215" s="65">
        <f>'№4'!F34</f>
        <v>0</v>
      </c>
      <c r="E215" s="65">
        <f>'№4'!G34</f>
        <v>0</v>
      </c>
      <c r="F215" s="65">
        <f>'№4'!H34</f>
        <v>56</v>
      </c>
    </row>
    <row r="216" spans="1:6" ht="50.4">
      <c r="A216" s="33" t="s">
        <v>487</v>
      </c>
      <c r="B216" s="20"/>
      <c r="C216" s="11" t="s">
        <v>486</v>
      </c>
      <c r="D216" s="65">
        <f>D217</f>
        <v>460.6</v>
      </c>
      <c r="E216" s="65">
        <f>E217</f>
        <v>0</v>
      </c>
      <c r="F216" s="65">
        <f>F217</f>
        <v>0</v>
      </c>
    </row>
    <row r="217" spans="1:6" ht="12.75">
      <c r="A217" s="33" t="s">
        <v>487</v>
      </c>
      <c r="B217" s="20" t="s">
        <v>473</v>
      </c>
      <c r="C217" s="39" t="s">
        <v>112</v>
      </c>
      <c r="D217" s="65">
        <f>'№4'!F44</f>
        <v>460.6</v>
      </c>
      <c r="E217" s="65">
        <f>'№4'!G44</f>
        <v>0</v>
      </c>
      <c r="F217" s="65">
        <f>'№4'!H44</f>
        <v>0</v>
      </c>
    </row>
    <row r="218" spans="1:6" s="49" customFormat="1" ht="84">
      <c r="A218" s="34" t="s">
        <v>270</v>
      </c>
      <c r="B218" s="34"/>
      <c r="C218" s="35" t="s">
        <v>271</v>
      </c>
      <c r="D218" s="66">
        <f>D219+D221</f>
        <v>75</v>
      </c>
      <c r="E218" s="66">
        <f>E219+E221</f>
        <v>50.3</v>
      </c>
      <c r="F218" s="66">
        <f>F219+F221</f>
        <v>44</v>
      </c>
    </row>
    <row r="219" spans="1:6" ht="33.6">
      <c r="A219" s="33" t="s">
        <v>273</v>
      </c>
      <c r="B219" s="20"/>
      <c r="C219" s="39" t="s">
        <v>272</v>
      </c>
      <c r="D219" s="65">
        <f>D220</f>
        <v>50</v>
      </c>
      <c r="E219" s="65">
        <f>E220</f>
        <v>33.5</v>
      </c>
      <c r="F219" s="65">
        <f>F220</f>
        <v>29</v>
      </c>
    </row>
    <row r="220" spans="1:6" ht="12.75">
      <c r="A220" s="33" t="s">
        <v>273</v>
      </c>
      <c r="B220" s="20" t="s">
        <v>473</v>
      </c>
      <c r="C220" s="39" t="s">
        <v>112</v>
      </c>
      <c r="D220" s="65">
        <f>'№4'!F46</f>
        <v>50</v>
      </c>
      <c r="E220" s="65">
        <f>'№4'!G46</f>
        <v>33.5</v>
      </c>
      <c r="F220" s="65">
        <f>'№4'!H46</f>
        <v>29</v>
      </c>
    </row>
    <row r="221" spans="1:6" ht="50.4">
      <c r="A221" s="33" t="s">
        <v>275</v>
      </c>
      <c r="B221" s="20"/>
      <c r="C221" s="39" t="s">
        <v>274</v>
      </c>
      <c r="D221" s="65">
        <f>D222</f>
        <v>25</v>
      </c>
      <c r="E221" s="65">
        <f>E222</f>
        <v>16.8</v>
      </c>
      <c r="F221" s="65">
        <f>F222</f>
        <v>15</v>
      </c>
    </row>
    <row r="222" spans="1:6" ht="12.75">
      <c r="A222" s="33" t="s">
        <v>275</v>
      </c>
      <c r="B222" s="20" t="s">
        <v>473</v>
      </c>
      <c r="C222" s="39" t="s">
        <v>112</v>
      </c>
      <c r="D222" s="65">
        <f>'№4'!F48</f>
        <v>25</v>
      </c>
      <c r="E222" s="65">
        <f>'№4'!G48</f>
        <v>16.8</v>
      </c>
      <c r="F222" s="65">
        <f>'№4'!H48</f>
        <v>15</v>
      </c>
    </row>
    <row r="223" spans="1:6" s="49" customFormat="1" ht="33.6">
      <c r="A223" s="34" t="s">
        <v>276</v>
      </c>
      <c r="B223" s="34"/>
      <c r="C223" s="35" t="s">
        <v>277</v>
      </c>
      <c r="D223" s="66">
        <f aca="true" t="shared" si="9" ref="D223:F224">D224</f>
        <v>180</v>
      </c>
      <c r="E223" s="66">
        <f t="shared" si="9"/>
        <v>121</v>
      </c>
      <c r="F223" s="66">
        <f t="shared" si="9"/>
        <v>105</v>
      </c>
    </row>
    <row r="224" spans="1:6" ht="33.6">
      <c r="A224" s="33" t="s">
        <v>278</v>
      </c>
      <c r="B224" s="20"/>
      <c r="C224" s="39" t="s">
        <v>279</v>
      </c>
      <c r="D224" s="65">
        <f t="shared" si="9"/>
        <v>180</v>
      </c>
      <c r="E224" s="65">
        <f t="shared" si="9"/>
        <v>121</v>
      </c>
      <c r="F224" s="65">
        <f t="shared" si="9"/>
        <v>105</v>
      </c>
    </row>
    <row r="225" spans="1:6" ht="12.75">
      <c r="A225" s="33" t="s">
        <v>278</v>
      </c>
      <c r="B225" s="20" t="s">
        <v>473</v>
      </c>
      <c r="C225" s="39" t="s">
        <v>112</v>
      </c>
      <c r="D225" s="65">
        <f>'№4'!F51</f>
        <v>180</v>
      </c>
      <c r="E225" s="65">
        <f>'№4'!G51</f>
        <v>121</v>
      </c>
      <c r="F225" s="65">
        <f>'№4'!H51</f>
        <v>105</v>
      </c>
    </row>
    <row r="226" spans="1:6" s="49" customFormat="1" ht="33.6">
      <c r="A226" s="34" t="s">
        <v>280</v>
      </c>
      <c r="B226" s="34"/>
      <c r="C226" s="35" t="s">
        <v>281</v>
      </c>
      <c r="D226" s="66">
        <f aca="true" t="shared" si="10" ref="D226:F227">D227</f>
        <v>6647.1</v>
      </c>
      <c r="E226" s="66">
        <f t="shared" si="10"/>
        <v>6201.4</v>
      </c>
      <c r="F226" s="66">
        <f t="shared" si="10"/>
        <v>6083.9</v>
      </c>
    </row>
    <row r="227" spans="1:6" ht="33.6">
      <c r="A227" s="33" t="s">
        <v>283</v>
      </c>
      <c r="B227" s="20"/>
      <c r="C227" s="39" t="s">
        <v>282</v>
      </c>
      <c r="D227" s="65">
        <f t="shared" si="10"/>
        <v>6647.1</v>
      </c>
      <c r="E227" s="65">
        <f t="shared" si="10"/>
        <v>6201.4</v>
      </c>
      <c r="F227" s="65">
        <f t="shared" si="10"/>
        <v>6083.9</v>
      </c>
    </row>
    <row r="228" spans="1:6" ht="12.75">
      <c r="A228" s="33" t="s">
        <v>283</v>
      </c>
      <c r="B228" s="20" t="s">
        <v>473</v>
      </c>
      <c r="C228" s="39" t="s">
        <v>112</v>
      </c>
      <c r="D228" s="65">
        <f>'№4'!F80</f>
        <v>6647.1</v>
      </c>
      <c r="E228" s="65">
        <f>'№4'!G80</f>
        <v>6201.4</v>
      </c>
      <c r="F228" s="65">
        <f>'№4'!H80</f>
        <v>6083.9</v>
      </c>
    </row>
    <row r="229" spans="1:6" s="49" customFormat="1" ht="50.4">
      <c r="A229" s="34" t="s">
        <v>260</v>
      </c>
      <c r="B229" s="34"/>
      <c r="C229" s="35" t="s">
        <v>261</v>
      </c>
      <c r="D229" s="66">
        <f>D230+D232+D234+D236+D238+D242+D240</f>
        <v>2736.7</v>
      </c>
      <c r="E229" s="66">
        <f aca="true" t="shared" si="11" ref="E229:F229">E230+E232+E234+E236+E238+E242+E240</f>
        <v>1369</v>
      </c>
      <c r="F229" s="66">
        <f t="shared" si="11"/>
        <v>1192.5</v>
      </c>
    </row>
    <row r="230" spans="1:6" ht="33.6">
      <c r="A230" s="33" t="s">
        <v>265</v>
      </c>
      <c r="B230" s="20"/>
      <c r="C230" s="39" t="s">
        <v>264</v>
      </c>
      <c r="D230" s="65">
        <f>D231</f>
        <v>55.1</v>
      </c>
      <c r="E230" s="65">
        <f>E231</f>
        <v>37</v>
      </c>
      <c r="F230" s="65">
        <f>F231</f>
        <v>32</v>
      </c>
    </row>
    <row r="231" spans="1:6" ht="12.75">
      <c r="A231" s="33" t="s">
        <v>265</v>
      </c>
      <c r="B231" s="20" t="s">
        <v>473</v>
      </c>
      <c r="C231" s="39" t="s">
        <v>112</v>
      </c>
      <c r="D231" s="65">
        <f>'№4'!F54</f>
        <v>55.1</v>
      </c>
      <c r="E231" s="65">
        <f>'№4'!G54</f>
        <v>37</v>
      </c>
      <c r="F231" s="65">
        <f>'№4'!H54</f>
        <v>32</v>
      </c>
    </row>
    <row r="232" spans="1:6" ht="33.6">
      <c r="A232" s="33" t="s">
        <v>262</v>
      </c>
      <c r="B232" s="20"/>
      <c r="C232" s="39" t="s">
        <v>263</v>
      </c>
      <c r="D232" s="65">
        <f>D233</f>
        <v>300</v>
      </c>
      <c r="E232" s="65">
        <f>E233</f>
        <v>200</v>
      </c>
      <c r="F232" s="65">
        <f>F233</f>
        <v>175</v>
      </c>
    </row>
    <row r="233" spans="1:6" ht="12.75">
      <c r="A233" s="33" t="s">
        <v>262</v>
      </c>
      <c r="B233" s="20" t="s">
        <v>473</v>
      </c>
      <c r="C233" s="39" t="s">
        <v>112</v>
      </c>
      <c r="D233" s="65">
        <f>'№4'!F213</f>
        <v>300</v>
      </c>
      <c r="E233" s="65">
        <f>'№4'!G213</f>
        <v>200</v>
      </c>
      <c r="F233" s="65">
        <f>'№4'!H213</f>
        <v>175</v>
      </c>
    </row>
    <row r="234" spans="1:6" ht="75" customHeight="1">
      <c r="A234" s="56" t="s">
        <v>408</v>
      </c>
      <c r="B234" s="38"/>
      <c r="C234" s="11" t="s">
        <v>414</v>
      </c>
      <c r="D234" s="65">
        <f>D235</f>
        <v>770</v>
      </c>
      <c r="E234" s="65">
        <f>E235</f>
        <v>516</v>
      </c>
      <c r="F234" s="65">
        <f>F235</f>
        <v>449</v>
      </c>
    </row>
    <row r="235" spans="1:6" ht="12.75">
      <c r="A235" s="33" t="s">
        <v>408</v>
      </c>
      <c r="B235" s="20" t="s">
        <v>473</v>
      </c>
      <c r="C235" s="39" t="s">
        <v>112</v>
      </c>
      <c r="D235" s="65">
        <f>'№4'!F231</f>
        <v>770</v>
      </c>
      <c r="E235" s="65">
        <f>'№4'!G231</f>
        <v>516</v>
      </c>
      <c r="F235" s="65">
        <f>'№4'!H231</f>
        <v>449</v>
      </c>
    </row>
    <row r="236" spans="1:6" ht="67.2">
      <c r="A236" s="56" t="s">
        <v>409</v>
      </c>
      <c r="B236" s="38"/>
      <c r="C236" s="11" t="s">
        <v>413</v>
      </c>
      <c r="D236" s="65">
        <f>D237</f>
        <v>400</v>
      </c>
      <c r="E236" s="65">
        <f>E237</f>
        <v>268</v>
      </c>
      <c r="F236" s="65">
        <f>F237</f>
        <v>233</v>
      </c>
    </row>
    <row r="237" spans="1:6" ht="12.75">
      <c r="A237" s="33" t="s">
        <v>409</v>
      </c>
      <c r="B237" s="20" t="s">
        <v>473</v>
      </c>
      <c r="C237" s="39" t="s">
        <v>112</v>
      </c>
      <c r="D237" s="65">
        <f>'№4'!F236</f>
        <v>400</v>
      </c>
      <c r="E237" s="65">
        <f>'№4'!G236</f>
        <v>268</v>
      </c>
      <c r="F237" s="65">
        <f>'№4'!H236</f>
        <v>233</v>
      </c>
    </row>
    <row r="238" spans="1:6" ht="67.2">
      <c r="A238" s="56" t="s">
        <v>410</v>
      </c>
      <c r="B238" s="38"/>
      <c r="C238" s="11" t="s">
        <v>411</v>
      </c>
      <c r="D238" s="65">
        <f>D239</f>
        <v>520</v>
      </c>
      <c r="E238" s="65">
        <f>E239</f>
        <v>348</v>
      </c>
      <c r="F238" s="65">
        <f>F239</f>
        <v>303.5</v>
      </c>
    </row>
    <row r="239" spans="1:6" ht="12.75">
      <c r="A239" s="33" t="s">
        <v>410</v>
      </c>
      <c r="B239" s="20" t="s">
        <v>473</v>
      </c>
      <c r="C239" s="39" t="s">
        <v>112</v>
      </c>
      <c r="D239" s="65">
        <f>'№4'!F238</f>
        <v>520</v>
      </c>
      <c r="E239" s="65">
        <f>'№4'!G238</f>
        <v>348</v>
      </c>
      <c r="F239" s="65">
        <f>'№4'!H238</f>
        <v>303.5</v>
      </c>
    </row>
    <row r="240" spans="1:6" ht="50.4">
      <c r="A240" s="187" t="s">
        <v>792</v>
      </c>
      <c r="B240" s="188"/>
      <c r="C240" s="11" t="s">
        <v>793</v>
      </c>
      <c r="D240" s="186">
        <f>D241</f>
        <v>170</v>
      </c>
      <c r="E240" s="186">
        <f aca="true" t="shared" si="12" ref="E240:F240">E241</f>
        <v>0</v>
      </c>
      <c r="F240" s="186">
        <f t="shared" si="12"/>
        <v>0</v>
      </c>
    </row>
    <row r="241" spans="1:6" ht="12.75">
      <c r="A241" s="33" t="s">
        <v>792</v>
      </c>
      <c r="B241" s="20" t="s">
        <v>473</v>
      </c>
      <c r="C241" s="39" t="s">
        <v>112</v>
      </c>
      <c r="D241" s="186">
        <f>'№4'!F240</f>
        <v>170</v>
      </c>
      <c r="E241" s="186">
        <f>'№4'!G240</f>
        <v>0</v>
      </c>
      <c r="F241" s="186">
        <f>'№4'!H240</f>
        <v>0</v>
      </c>
    </row>
    <row r="242" spans="1:6" ht="67.2">
      <c r="A242" s="56" t="s">
        <v>514</v>
      </c>
      <c r="B242" s="38"/>
      <c r="C242" s="11" t="s">
        <v>515</v>
      </c>
      <c r="D242" s="65">
        <f>D243</f>
        <v>521.6</v>
      </c>
      <c r="E242" s="65">
        <f>E243</f>
        <v>0</v>
      </c>
      <c r="F242" s="65">
        <f>F243</f>
        <v>0</v>
      </c>
    </row>
    <row r="243" spans="1:6" ht="12.75">
      <c r="A243" s="56" t="s">
        <v>514</v>
      </c>
      <c r="B243" s="20" t="s">
        <v>473</v>
      </c>
      <c r="C243" s="39" t="s">
        <v>112</v>
      </c>
      <c r="D243" s="65">
        <f>'№4'!F242</f>
        <v>521.6</v>
      </c>
      <c r="E243" s="65">
        <f>'№4'!G242</f>
        <v>0</v>
      </c>
      <c r="F243" s="65">
        <f>'№4'!H242</f>
        <v>0</v>
      </c>
    </row>
    <row r="244" spans="1:6" s="49" customFormat="1" ht="12.75">
      <c r="A244" s="34" t="s">
        <v>247</v>
      </c>
      <c r="B244" s="34"/>
      <c r="C244" s="35" t="s">
        <v>248</v>
      </c>
      <c r="D244" s="66">
        <f>D245+D247+D249+D251+D253+D255</f>
        <v>3140.4</v>
      </c>
      <c r="E244" s="66">
        <f>E245+E247+E249+E251+E253+E255</f>
        <v>2845.1</v>
      </c>
      <c r="F244" s="66">
        <f>F245+F247+F249+F251+F253+F255</f>
        <v>2767.1</v>
      </c>
    </row>
    <row r="245" spans="1:6" ht="33.6">
      <c r="A245" s="33" t="s">
        <v>251</v>
      </c>
      <c r="B245" s="20"/>
      <c r="C245" s="39" t="s">
        <v>250</v>
      </c>
      <c r="D245" s="65">
        <f>D246</f>
        <v>150</v>
      </c>
      <c r="E245" s="65">
        <f>E246</f>
        <v>100</v>
      </c>
      <c r="F245" s="65">
        <f>F246</f>
        <v>87.5</v>
      </c>
    </row>
    <row r="246" spans="1:6" ht="12.75">
      <c r="A246" s="33" t="s">
        <v>251</v>
      </c>
      <c r="B246" s="20" t="s">
        <v>473</v>
      </c>
      <c r="C246" s="39" t="s">
        <v>112</v>
      </c>
      <c r="D246" s="65">
        <f>'№4'!F216</f>
        <v>150</v>
      </c>
      <c r="E246" s="65">
        <f>'№4'!G216</f>
        <v>100</v>
      </c>
      <c r="F246" s="65">
        <f>'№4'!H216</f>
        <v>87.5</v>
      </c>
    </row>
    <row r="247" spans="1:6" ht="33.6">
      <c r="A247" s="33" t="s">
        <v>253</v>
      </c>
      <c r="B247" s="20"/>
      <c r="C247" s="39" t="s">
        <v>252</v>
      </c>
      <c r="D247" s="65">
        <f>D248</f>
        <v>312</v>
      </c>
      <c r="E247" s="65">
        <f>E248</f>
        <v>209</v>
      </c>
      <c r="F247" s="65">
        <f>F248</f>
        <v>181.9</v>
      </c>
    </row>
    <row r="248" spans="1:6" ht="12.75">
      <c r="A248" s="33" t="s">
        <v>253</v>
      </c>
      <c r="B248" s="20" t="s">
        <v>473</v>
      </c>
      <c r="C248" s="39" t="s">
        <v>112</v>
      </c>
      <c r="D248" s="65">
        <f>'№4'!F218</f>
        <v>312</v>
      </c>
      <c r="E248" s="65">
        <f>'№4'!G218</f>
        <v>209</v>
      </c>
      <c r="F248" s="65">
        <f>'№4'!H218</f>
        <v>181.9</v>
      </c>
    </row>
    <row r="249" spans="1:6" ht="33.6">
      <c r="A249" s="33" t="s">
        <v>256</v>
      </c>
      <c r="B249" s="20"/>
      <c r="C249" s="39" t="s">
        <v>254</v>
      </c>
      <c r="D249" s="65">
        <f>D250</f>
        <v>233.3</v>
      </c>
      <c r="E249" s="65">
        <f>E250</f>
        <v>157</v>
      </c>
      <c r="F249" s="65">
        <f>F250</f>
        <v>136</v>
      </c>
    </row>
    <row r="250" spans="1:6" ht="12.75">
      <c r="A250" s="33" t="s">
        <v>256</v>
      </c>
      <c r="B250" s="20" t="s">
        <v>473</v>
      </c>
      <c r="C250" s="39" t="s">
        <v>112</v>
      </c>
      <c r="D250" s="65">
        <f>'№4'!F220</f>
        <v>233.3</v>
      </c>
      <c r="E250" s="65">
        <f>'№4'!G220</f>
        <v>157</v>
      </c>
      <c r="F250" s="65">
        <f>'№4'!H220</f>
        <v>136</v>
      </c>
    </row>
    <row r="251" spans="1:6" ht="33.6">
      <c r="A251" s="33" t="s">
        <v>257</v>
      </c>
      <c r="B251" s="20"/>
      <c r="C251" s="39" t="s">
        <v>255</v>
      </c>
      <c r="D251" s="65">
        <f>D252</f>
        <v>200</v>
      </c>
      <c r="E251" s="65">
        <f>E252</f>
        <v>134</v>
      </c>
      <c r="F251" s="65">
        <f>F252</f>
        <v>116.6</v>
      </c>
    </row>
    <row r="252" spans="1:6" ht="12.75">
      <c r="A252" s="33" t="s">
        <v>257</v>
      </c>
      <c r="B252" s="20" t="s">
        <v>473</v>
      </c>
      <c r="C252" s="39" t="s">
        <v>112</v>
      </c>
      <c r="D252" s="65">
        <f>'№4'!F222</f>
        <v>200</v>
      </c>
      <c r="E252" s="65">
        <f>'№4'!G222</f>
        <v>134</v>
      </c>
      <c r="F252" s="65">
        <f>'№4'!H222</f>
        <v>116.6</v>
      </c>
    </row>
    <row r="253" spans="1:6" ht="50.4">
      <c r="A253" s="33" t="s">
        <v>249</v>
      </c>
      <c r="B253" s="20"/>
      <c r="C253" s="39" t="s">
        <v>79</v>
      </c>
      <c r="D253" s="65">
        <f>D254</f>
        <v>2101.5</v>
      </c>
      <c r="E253" s="65">
        <f>E254</f>
        <v>2101.5</v>
      </c>
      <c r="F253" s="65">
        <f>F254</f>
        <v>2101.5</v>
      </c>
    </row>
    <row r="254" spans="1:6" ht="12.75">
      <c r="A254" s="33" t="s">
        <v>249</v>
      </c>
      <c r="B254" s="20" t="s">
        <v>473</v>
      </c>
      <c r="C254" s="39" t="s">
        <v>112</v>
      </c>
      <c r="D254" s="65">
        <f>'№4'!F208</f>
        <v>2101.5</v>
      </c>
      <c r="E254" s="65">
        <f>'№4'!G208</f>
        <v>2101.5</v>
      </c>
      <c r="F254" s="65">
        <f>'№4'!H208</f>
        <v>2101.5</v>
      </c>
    </row>
    <row r="255" spans="1:6" ht="33.6">
      <c r="A255" s="33" t="s">
        <v>258</v>
      </c>
      <c r="B255" s="20"/>
      <c r="C255" s="39" t="s">
        <v>259</v>
      </c>
      <c r="D255" s="65">
        <f>D256</f>
        <v>143.6</v>
      </c>
      <c r="E255" s="65">
        <f>E256</f>
        <v>143.6</v>
      </c>
      <c r="F255" s="65">
        <f>F256</f>
        <v>143.6</v>
      </c>
    </row>
    <row r="256" spans="1:6" ht="12.75">
      <c r="A256" s="33" t="s">
        <v>258</v>
      </c>
      <c r="B256" s="20" t="s">
        <v>473</v>
      </c>
      <c r="C256" s="39" t="s">
        <v>112</v>
      </c>
      <c r="D256" s="65">
        <f>'№4'!F224</f>
        <v>143.6</v>
      </c>
      <c r="E256" s="65">
        <f>'№4'!G224</f>
        <v>143.6</v>
      </c>
      <c r="F256" s="65">
        <f>'№4'!H224</f>
        <v>143.6</v>
      </c>
    </row>
    <row r="257" spans="1:6" s="49" customFormat="1" ht="12.75">
      <c r="A257" s="34" t="s">
        <v>424</v>
      </c>
      <c r="B257" s="34"/>
      <c r="C257" s="35" t="s">
        <v>423</v>
      </c>
      <c r="D257" s="66">
        <f>D258+D260+D262+D264+D266+D268</f>
        <v>39668.8</v>
      </c>
      <c r="E257" s="66">
        <f>E258+E260+E262+E264+E266+E268</f>
        <v>37933.8</v>
      </c>
      <c r="F257" s="66">
        <f>F258+F260+F262+F264+F266+F268</f>
        <v>37480.600000000006</v>
      </c>
    </row>
    <row r="258" spans="1:6" ht="12.75">
      <c r="A258" s="33" t="s">
        <v>425</v>
      </c>
      <c r="B258" s="20"/>
      <c r="C258" s="39" t="s">
        <v>21</v>
      </c>
      <c r="D258" s="65">
        <f>D259</f>
        <v>1455.3</v>
      </c>
      <c r="E258" s="65">
        <f>E259</f>
        <v>1455.3</v>
      </c>
      <c r="F258" s="65">
        <f>F259</f>
        <v>1455.3</v>
      </c>
    </row>
    <row r="259" spans="1:6" ht="12.75">
      <c r="A259" s="33" t="s">
        <v>425</v>
      </c>
      <c r="B259" s="20" t="s">
        <v>473</v>
      </c>
      <c r="C259" s="39" t="s">
        <v>112</v>
      </c>
      <c r="D259" s="65">
        <f>'№4'!F17</f>
        <v>1455.3</v>
      </c>
      <c r="E259" s="65">
        <f>'№4'!G17</f>
        <v>1455.3</v>
      </c>
      <c r="F259" s="65">
        <f>'№4'!H17</f>
        <v>1455.3</v>
      </c>
    </row>
    <row r="260" spans="1:6" ht="50.4">
      <c r="A260" s="33" t="s">
        <v>376</v>
      </c>
      <c r="B260" s="20"/>
      <c r="C260" s="39" t="s">
        <v>88</v>
      </c>
      <c r="D260" s="65">
        <f>D261</f>
        <v>35167.6</v>
      </c>
      <c r="E260" s="65">
        <f>E261</f>
        <v>33443.6</v>
      </c>
      <c r="F260" s="65">
        <f>F261</f>
        <v>32990.4</v>
      </c>
    </row>
    <row r="261" spans="1:6" ht="12.75">
      <c r="A261" s="33" t="s">
        <v>376</v>
      </c>
      <c r="B261" s="20" t="s">
        <v>473</v>
      </c>
      <c r="C261" s="39" t="s">
        <v>112</v>
      </c>
      <c r="D261" s="65">
        <f>'№4'!F22</f>
        <v>35167.6</v>
      </c>
      <c r="E261" s="65">
        <f>'№4'!G22</f>
        <v>33443.6</v>
      </c>
      <c r="F261" s="65">
        <f>'№4'!H22</f>
        <v>32990.4</v>
      </c>
    </row>
    <row r="262" spans="1:6" ht="50.4">
      <c r="A262" s="33" t="s">
        <v>428</v>
      </c>
      <c r="B262" s="20"/>
      <c r="C262" s="39" t="s">
        <v>89</v>
      </c>
      <c r="D262" s="65">
        <f>D263</f>
        <v>765.1999999999999</v>
      </c>
      <c r="E262" s="65">
        <f>E263</f>
        <v>765.1999999999999</v>
      </c>
      <c r="F262" s="65">
        <f>F263</f>
        <v>765.1999999999999</v>
      </c>
    </row>
    <row r="263" spans="1:6" ht="12.75">
      <c r="A263" s="33" t="s">
        <v>428</v>
      </c>
      <c r="B263" s="20" t="s">
        <v>473</v>
      </c>
      <c r="C263" s="39" t="s">
        <v>112</v>
      </c>
      <c r="D263" s="65">
        <f>'№4'!F26+'№4'!F58+'№4'!F71</f>
        <v>765.1999999999999</v>
      </c>
      <c r="E263" s="65">
        <f>'№4'!G26+'№4'!G58+'№4'!G71</f>
        <v>765.1999999999999</v>
      </c>
      <c r="F263" s="65">
        <f>'№4'!H26+'№4'!H58+'№4'!H71</f>
        <v>765.1999999999999</v>
      </c>
    </row>
    <row r="264" spans="1:6" ht="100.8">
      <c r="A264" s="56" t="s">
        <v>476</v>
      </c>
      <c r="B264" s="101"/>
      <c r="C264" s="11" t="s">
        <v>477</v>
      </c>
      <c r="D264" s="65">
        <f>D265</f>
        <v>1404</v>
      </c>
      <c r="E264" s="65">
        <f>E265</f>
        <v>1393</v>
      </c>
      <c r="F264" s="65">
        <f>F265</f>
        <v>1393</v>
      </c>
    </row>
    <row r="265" spans="1:6" ht="12.75">
      <c r="A265" s="33" t="s">
        <v>476</v>
      </c>
      <c r="B265" s="20" t="s">
        <v>473</v>
      </c>
      <c r="C265" s="39" t="s">
        <v>112</v>
      </c>
      <c r="D265" s="65">
        <f>'№4'!F73</f>
        <v>1404</v>
      </c>
      <c r="E265" s="65">
        <f>'№4'!G73</f>
        <v>1393</v>
      </c>
      <c r="F265" s="65">
        <f>'№4'!H73</f>
        <v>1393</v>
      </c>
    </row>
    <row r="266" spans="1:6" ht="67.2">
      <c r="A266" s="33" t="s">
        <v>367</v>
      </c>
      <c r="B266" s="20"/>
      <c r="C266" s="39" t="s">
        <v>368</v>
      </c>
      <c r="D266" s="65">
        <f>D267</f>
        <v>253.3</v>
      </c>
      <c r="E266" s="65">
        <f>E267</f>
        <v>253.3</v>
      </c>
      <c r="F266" s="65">
        <f>F267</f>
        <v>253.3</v>
      </c>
    </row>
    <row r="267" spans="1:6" ht="12.75">
      <c r="A267" s="33" t="s">
        <v>367</v>
      </c>
      <c r="B267" s="20" t="s">
        <v>473</v>
      </c>
      <c r="C267" s="39" t="s">
        <v>112</v>
      </c>
      <c r="D267" s="65">
        <f>'№4'!F60</f>
        <v>253.3</v>
      </c>
      <c r="E267" s="65">
        <f>'№4'!G60</f>
        <v>253.3</v>
      </c>
      <c r="F267" s="65">
        <f>'№4'!H60</f>
        <v>253.3</v>
      </c>
    </row>
    <row r="268" spans="1:6" ht="50.4">
      <c r="A268" s="33" t="s">
        <v>429</v>
      </c>
      <c r="B268" s="20"/>
      <c r="C268" s="39" t="s">
        <v>430</v>
      </c>
      <c r="D268" s="65">
        <f>D269</f>
        <v>623.4</v>
      </c>
      <c r="E268" s="65">
        <f>E269</f>
        <v>623.4</v>
      </c>
      <c r="F268" s="65">
        <f>F269</f>
        <v>623.4</v>
      </c>
    </row>
    <row r="269" spans="1:6" ht="12.75">
      <c r="A269" s="33" t="s">
        <v>429</v>
      </c>
      <c r="B269" s="20" t="s">
        <v>473</v>
      </c>
      <c r="C269" s="39" t="s">
        <v>112</v>
      </c>
      <c r="D269" s="65">
        <f>'№4'!F28</f>
        <v>623.4</v>
      </c>
      <c r="E269" s="65">
        <f>'№4'!G28</f>
        <v>623.4</v>
      </c>
      <c r="F269" s="65">
        <f>'№4'!H28</f>
        <v>623.4</v>
      </c>
    </row>
    <row r="270" spans="1:6" s="49" customFormat="1" ht="50.4">
      <c r="A270" s="34" t="s">
        <v>205</v>
      </c>
      <c r="B270" s="34"/>
      <c r="C270" s="35" t="s">
        <v>206</v>
      </c>
      <c r="D270" s="66">
        <f>D271+D284</f>
        <v>22828.199999999997</v>
      </c>
      <c r="E270" s="66">
        <f>E271+E284</f>
        <v>7463</v>
      </c>
      <c r="F270" s="66">
        <f>F271+F284</f>
        <v>7133.7</v>
      </c>
    </row>
    <row r="271" spans="1:6" s="49" customFormat="1" ht="33.6">
      <c r="A271" s="34" t="s">
        <v>207</v>
      </c>
      <c r="B271" s="34"/>
      <c r="C271" s="35" t="s">
        <v>208</v>
      </c>
      <c r="D271" s="66">
        <f>D272+D274+D276+D278+D280+D282</f>
        <v>17521.199999999997</v>
      </c>
      <c r="E271" s="66">
        <f aca="true" t="shared" si="13" ref="E271:F271">E272+E274+E276+E278+E280+E282</f>
        <v>2373</v>
      </c>
      <c r="F271" s="66">
        <f t="shared" si="13"/>
        <v>2064.5</v>
      </c>
    </row>
    <row r="272" spans="1:6" ht="33.6">
      <c r="A272" s="33" t="s">
        <v>209</v>
      </c>
      <c r="B272" s="72"/>
      <c r="C272" s="39" t="s">
        <v>210</v>
      </c>
      <c r="D272" s="65">
        <f>D273</f>
        <v>2574.9</v>
      </c>
      <c r="E272" s="65">
        <f>E273</f>
        <v>1898</v>
      </c>
      <c r="F272" s="65">
        <f>F273</f>
        <v>1652</v>
      </c>
    </row>
    <row r="273" spans="1:6" ht="33.6">
      <c r="A273" s="33" t="s">
        <v>209</v>
      </c>
      <c r="B273" s="72" t="s">
        <v>36</v>
      </c>
      <c r="C273" s="39" t="s">
        <v>432</v>
      </c>
      <c r="D273" s="65">
        <f>'№4'!F281+'№4'!F305</f>
        <v>2574.9</v>
      </c>
      <c r="E273" s="65">
        <f>'№4'!G281+'№4'!G305</f>
        <v>1898</v>
      </c>
      <c r="F273" s="65">
        <f>'№4'!H281+'№4'!H305</f>
        <v>1652</v>
      </c>
    </row>
    <row r="274" spans="1:6" ht="33.6">
      <c r="A274" s="33" t="s">
        <v>211</v>
      </c>
      <c r="B274" s="72"/>
      <c r="C274" s="39" t="s">
        <v>212</v>
      </c>
      <c r="D274" s="65">
        <f>D275</f>
        <v>313</v>
      </c>
      <c r="E274" s="65">
        <f>E275</f>
        <v>140</v>
      </c>
      <c r="F274" s="65">
        <f>F275</f>
        <v>121</v>
      </c>
    </row>
    <row r="275" spans="1:6" ht="33.6">
      <c r="A275" s="33" t="s">
        <v>211</v>
      </c>
      <c r="B275" s="72" t="s">
        <v>36</v>
      </c>
      <c r="C275" s="39" t="s">
        <v>432</v>
      </c>
      <c r="D275" s="65">
        <f>'№4'!F283</f>
        <v>313</v>
      </c>
      <c r="E275" s="65">
        <f>'№4'!G283</f>
        <v>140</v>
      </c>
      <c r="F275" s="65">
        <f>'№4'!H283</f>
        <v>121</v>
      </c>
    </row>
    <row r="276" spans="1:6" ht="12.75">
      <c r="A276" s="33" t="s">
        <v>214</v>
      </c>
      <c r="B276" s="72"/>
      <c r="C276" s="39" t="s">
        <v>213</v>
      </c>
      <c r="D276" s="65">
        <f>D277</f>
        <v>6381.9</v>
      </c>
      <c r="E276" s="65">
        <f>E277</f>
        <v>0</v>
      </c>
      <c r="F276" s="65">
        <f>F277</f>
        <v>0</v>
      </c>
    </row>
    <row r="277" spans="1:6" ht="33.6">
      <c r="A277" s="33" t="s">
        <v>214</v>
      </c>
      <c r="B277" s="72" t="s">
        <v>36</v>
      </c>
      <c r="C277" s="39" t="s">
        <v>432</v>
      </c>
      <c r="D277" s="65">
        <f>'№4'!F285</f>
        <v>6381.9</v>
      </c>
      <c r="E277" s="65">
        <f>'№4'!G285</f>
        <v>0</v>
      </c>
      <c r="F277" s="65">
        <f>'№4'!H285</f>
        <v>0</v>
      </c>
    </row>
    <row r="278" spans="1:6" ht="33.6">
      <c r="A278" s="33" t="s">
        <v>218</v>
      </c>
      <c r="B278" s="72"/>
      <c r="C278" s="39" t="s">
        <v>217</v>
      </c>
      <c r="D278" s="65">
        <f>D279</f>
        <v>500</v>
      </c>
      <c r="E278" s="65">
        <f>E279</f>
        <v>335</v>
      </c>
      <c r="F278" s="65">
        <f>F279</f>
        <v>291.5</v>
      </c>
    </row>
    <row r="279" spans="1:6" ht="33.6">
      <c r="A279" s="33" t="s">
        <v>218</v>
      </c>
      <c r="B279" s="72" t="s">
        <v>36</v>
      </c>
      <c r="C279" s="39" t="s">
        <v>432</v>
      </c>
      <c r="D279" s="65">
        <f>'№4'!F300</f>
        <v>500</v>
      </c>
      <c r="E279" s="65">
        <f>'№4'!G300</f>
        <v>335</v>
      </c>
      <c r="F279" s="65">
        <f>'№4'!H300</f>
        <v>291.5</v>
      </c>
    </row>
    <row r="280" spans="1:6" ht="50.4">
      <c r="A280" s="10" t="s">
        <v>538</v>
      </c>
      <c r="B280" s="72"/>
      <c r="C280" s="32" t="s">
        <v>539</v>
      </c>
      <c r="D280" s="139">
        <f>D281</f>
        <v>1700</v>
      </c>
      <c r="E280" s="139">
        <f aca="true" t="shared" si="14" ref="E280:F280">E281</f>
        <v>0</v>
      </c>
      <c r="F280" s="139">
        <f t="shared" si="14"/>
        <v>0</v>
      </c>
    </row>
    <row r="281" spans="1:6" ht="33.6">
      <c r="A281" s="10" t="s">
        <v>538</v>
      </c>
      <c r="B281" s="72" t="s">
        <v>36</v>
      </c>
      <c r="C281" s="39" t="s">
        <v>432</v>
      </c>
      <c r="D281" s="139">
        <f>'№4'!F288</f>
        <v>1700</v>
      </c>
      <c r="E281" s="139">
        <f>'№4'!G288</f>
        <v>0</v>
      </c>
      <c r="F281" s="139">
        <f>'№4'!H288</f>
        <v>0</v>
      </c>
    </row>
    <row r="282" spans="1:6" ht="67.2">
      <c r="A282" s="10" t="s">
        <v>788</v>
      </c>
      <c r="B282" s="72"/>
      <c r="C282" s="11" t="s">
        <v>789</v>
      </c>
      <c r="D282" s="144">
        <f>D283</f>
        <v>6051.4</v>
      </c>
      <c r="E282" s="144">
        <f aca="true" t="shared" si="15" ref="E282:F282">E283</f>
        <v>0</v>
      </c>
      <c r="F282" s="144">
        <f t="shared" si="15"/>
        <v>0</v>
      </c>
    </row>
    <row r="283" spans="1:6" ht="33.6">
      <c r="A283" s="10" t="s">
        <v>788</v>
      </c>
      <c r="B283" s="72" t="s">
        <v>36</v>
      </c>
      <c r="C283" s="39" t="s">
        <v>432</v>
      </c>
      <c r="D283" s="144">
        <f>'№4'!F290</f>
        <v>6051.4</v>
      </c>
      <c r="E283" s="144">
        <f>'№4'!G290</f>
        <v>0</v>
      </c>
      <c r="F283" s="144">
        <f>'№4'!H290</f>
        <v>0</v>
      </c>
    </row>
    <row r="284" spans="1:6" s="49" customFormat="1" ht="12.75">
      <c r="A284" s="34" t="s">
        <v>215</v>
      </c>
      <c r="B284" s="34"/>
      <c r="C284" s="35" t="s">
        <v>423</v>
      </c>
      <c r="D284" s="66">
        <f aca="true" t="shared" si="16" ref="D284:F285">D285</f>
        <v>5307.000000000001</v>
      </c>
      <c r="E284" s="66">
        <f t="shared" si="16"/>
        <v>5090</v>
      </c>
      <c r="F284" s="66">
        <f t="shared" si="16"/>
        <v>5069.2</v>
      </c>
    </row>
    <row r="285" spans="1:6" ht="50.4">
      <c r="A285" s="33" t="s">
        <v>216</v>
      </c>
      <c r="B285" s="72"/>
      <c r="C285" s="39" t="s">
        <v>88</v>
      </c>
      <c r="D285" s="65">
        <f t="shared" si="16"/>
        <v>5307.000000000001</v>
      </c>
      <c r="E285" s="65">
        <f t="shared" si="16"/>
        <v>5090</v>
      </c>
      <c r="F285" s="65">
        <f t="shared" si="16"/>
        <v>5069.2</v>
      </c>
    </row>
    <row r="286" spans="1:6" ht="33.6">
      <c r="A286" s="33" t="s">
        <v>216</v>
      </c>
      <c r="B286" s="72" t="s">
        <v>36</v>
      </c>
      <c r="C286" s="39" t="s">
        <v>432</v>
      </c>
      <c r="D286" s="65">
        <f>'№4'!F292</f>
        <v>5307.000000000001</v>
      </c>
      <c r="E286" s="65">
        <f>'№4'!G292</f>
        <v>5090</v>
      </c>
      <c r="F286" s="65">
        <f>'№4'!H292</f>
        <v>5069.2</v>
      </c>
    </row>
    <row r="287" spans="1:6" s="49" customFormat="1" ht="39" customHeight="1">
      <c r="A287" s="34" t="s">
        <v>443</v>
      </c>
      <c r="B287" s="34"/>
      <c r="C287" s="35" t="s">
        <v>442</v>
      </c>
      <c r="D287" s="66">
        <f>D288+D293+D296+D299</f>
        <v>12799.900000000001</v>
      </c>
      <c r="E287" s="66">
        <f>E288+E293+E296+E299</f>
        <v>12103.500000000002</v>
      </c>
      <c r="F287" s="66">
        <f>F288+F293+F296+F299</f>
        <v>11759.5</v>
      </c>
    </row>
    <row r="288" spans="1:6" s="49" customFormat="1" ht="33.6">
      <c r="A288" s="34" t="s">
        <v>357</v>
      </c>
      <c r="B288" s="34"/>
      <c r="C288" s="35" t="s">
        <v>353</v>
      </c>
      <c r="D288" s="66">
        <f>D289+D291</f>
        <v>1712.7</v>
      </c>
      <c r="E288" s="66">
        <f>E289+E291</f>
        <v>523.1</v>
      </c>
      <c r="F288" s="66">
        <f>F289+F291</f>
        <v>523.1</v>
      </c>
    </row>
    <row r="289" spans="1:6" ht="50.4">
      <c r="A289" s="33" t="s">
        <v>365</v>
      </c>
      <c r="B289" s="72"/>
      <c r="C289" s="39" t="s">
        <v>366</v>
      </c>
      <c r="D289" s="65">
        <f>D290</f>
        <v>1441.7</v>
      </c>
      <c r="E289" s="65">
        <f>E290</f>
        <v>523.1</v>
      </c>
      <c r="F289" s="65">
        <f>F290</f>
        <v>523.1</v>
      </c>
    </row>
    <row r="290" spans="1:6" ht="33.6">
      <c r="A290" s="33" t="s">
        <v>365</v>
      </c>
      <c r="B290" s="72" t="s">
        <v>38</v>
      </c>
      <c r="C290" s="39" t="s">
        <v>74</v>
      </c>
      <c r="D290" s="65">
        <f>'№4'!F259</f>
        <v>1441.7</v>
      </c>
      <c r="E290" s="65">
        <f>'№4'!G259</f>
        <v>523.1</v>
      </c>
      <c r="F290" s="65">
        <f>'№4'!H259</f>
        <v>523.1</v>
      </c>
    </row>
    <row r="291" spans="1:6" ht="50.4">
      <c r="A291" s="10" t="s">
        <v>518</v>
      </c>
      <c r="B291" s="72"/>
      <c r="C291" s="32" t="s">
        <v>494</v>
      </c>
      <c r="D291" s="65">
        <f>D292</f>
        <v>271</v>
      </c>
      <c r="E291" s="65">
        <f>E292</f>
        <v>0</v>
      </c>
      <c r="F291" s="65">
        <f>F292</f>
        <v>0</v>
      </c>
    </row>
    <row r="292" spans="1:6" ht="33.6">
      <c r="A292" s="10" t="s">
        <v>518</v>
      </c>
      <c r="B292" s="72" t="s">
        <v>38</v>
      </c>
      <c r="C292" s="39" t="s">
        <v>74</v>
      </c>
      <c r="D292" s="65">
        <f>'№4'!F262</f>
        <v>271</v>
      </c>
      <c r="E292" s="65">
        <f>'№4'!G262</f>
        <v>0</v>
      </c>
      <c r="F292" s="65">
        <f>'№4'!H262</f>
        <v>0</v>
      </c>
    </row>
    <row r="293" spans="1:6" s="49" customFormat="1" ht="33.6">
      <c r="A293" s="34" t="s">
        <v>165</v>
      </c>
      <c r="B293" s="34"/>
      <c r="C293" s="35" t="s">
        <v>164</v>
      </c>
      <c r="D293" s="66">
        <f aca="true" t="shared" si="17" ref="D293:F294">D294</f>
        <v>1420.4</v>
      </c>
      <c r="E293" s="66">
        <f t="shared" si="17"/>
        <v>2000</v>
      </c>
      <c r="F293" s="66">
        <f t="shared" si="17"/>
        <v>2000</v>
      </c>
    </row>
    <row r="294" spans="1:6" ht="12.75">
      <c r="A294" s="33" t="s">
        <v>166</v>
      </c>
      <c r="B294" s="72"/>
      <c r="C294" s="39" t="s">
        <v>167</v>
      </c>
      <c r="D294" s="65">
        <f>D295</f>
        <v>1420.4</v>
      </c>
      <c r="E294" s="65">
        <f t="shared" si="17"/>
        <v>2000</v>
      </c>
      <c r="F294" s="65">
        <f t="shared" si="17"/>
        <v>2000</v>
      </c>
    </row>
    <row r="295" spans="1:6" ht="33.6">
      <c r="A295" s="33" t="s">
        <v>166</v>
      </c>
      <c r="B295" s="72" t="s">
        <v>38</v>
      </c>
      <c r="C295" s="39" t="s">
        <v>74</v>
      </c>
      <c r="D295" s="65">
        <f>'№4'!F274</f>
        <v>1420.4</v>
      </c>
      <c r="E295" s="65">
        <f>'№4'!G274</f>
        <v>2000</v>
      </c>
      <c r="F295" s="65">
        <f>'№4'!H274</f>
        <v>2000</v>
      </c>
    </row>
    <row r="296" spans="1:6" s="49" customFormat="1" ht="12.75">
      <c r="A296" s="34" t="s">
        <v>372</v>
      </c>
      <c r="B296" s="34"/>
      <c r="C296" s="35" t="s">
        <v>158</v>
      </c>
      <c r="D296" s="66">
        <f aca="true" t="shared" si="18" ref="D296:F297">D297</f>
        <v>4.100000000000001</v>
      </c>
      <c r="E296" s="66">
        <f t="shared" si="18"/>
        <v>36</v>
      </c>
      <c r="F296" s="66">
        <f t="shared" si="18"/>
        <v>36</v>
      </c>
    </row>
    <row r="297" spans="1:6" ht="33.6">
      <c r="A297" s="10" t="s">
        <v>373</v>
      </c>
      <c r="B297" s="10"/>
      <c r="C297" s="32" t="s">
        <v>374</v>
      </c>
      <c r="D297" s="65">
        <f t="shared" si="18"/>
        <v>4.100000000000001</v>
      </c>
      <c r="E297" s="65">
        <f t="shared" si="18"/>
        <v>36</v>
      </c>
      <c r="F297" s="65">
        <f t="shared" si="18"/>
        <v>36</v>
      </c>
    </row>
    <row r="298" spans="1:6" ht="33.6">
      <c r="A298" s="10" t="s">
        <v>373</v>
      </c>
      <c r="B298" s="72" t="s">
        <v>38</v>
      </c>
      <c r="C298" s="39" t="s">
        <v>74</v>
      </c>
      <c r="D298" s="65">
        <f>'№4'!F264</f>
        <v>4.100000000000001</v>
      </c>
      <c r="E298" s="65">
        <f>'№4'!G264</f>
        <v>36</v>
      </c>
      <c r="F298" s="65">
        <f>'№4'!H264</f>
        <v>36</v>
      </c>
    </row>
    <row r="299" spans="1:6" s="49" customFormat="1" ht="12.75">
      <c r="A299" s="34" t="s">
        <v>444</v>
      </c>
      <c r="B299" s="34"/>
      <c r="C299" s="35" t="s">
        <v>423</v>
      </c>
      <c r="D299" s="66">
        <f aca="true" t="shared" si="19" ref="D299:F300">D300</f>
        <v>9662.7</v>
      </c>
      <c r="E299" s="66">
        <f t="shared" si="19"/>
        <v>9544.400000000001</v>
      </c>
      <c r="F299" s="66">
        <f t="shared" si="19"/>
        <v>9200.4</v>
      </c>
    </row>
    <row r="300" spans="1:6" ht="50.4">
      <c r="A300" s="33" t="s">
        <v>379</v>
      </c>
      <c r="B300" s="72"/>
      <c r="C300" s="39" t="s">
        <v>88</v>
      </c>
      <c r="D300" s="65">
        <f t="shared" si="19"/>
        <v>9662.7</v>
      </c>
      <c r="E300" s="65">
        <f t="shared" si="19"/>
        <v>9544.400000000001</v>
      </c>
      <c r="F300" s="65">
        <f t="shared" si="19"/>
        <v>9200.4</v>
      </c>
    </row>
    <row r="301" spans="1:6" ht="33.6">
      <c r="A301" s="33" t="s">
        <v>379</v>
      </c>
      <c r="B301" s="72" t="s">
        <v>38</v>
      </c>
      <c r="C301" s="39" t="s">
        <v>74</v>
      </c>
      <c r="D301" s="65">
        <f>'№4'!F248</f>
        <v>9662.7</v>
      </c>
      <c r="E301" s="65">
        <f>'№4'!G248</f>
        <v>9544.400000000001</v>
      </c>
      <c r="F301" s="65">
        <f>'№4'!H248</f>
        <v>9200.4</v>
      </c>
    </row>
    <row r="302" spans="1:6" s="49" customFormat="1" ht="33.6">
      <c r="A302" s="34" t="s">
        <v>358</v>
      </c>
      <c r="B302" s="34"/>
      <c r="C302" s="35" t="s">
        <v>354</v>
      </c>
      <c r="D302" s="66">
        <f>D303+D306+D318+D309+D313</f>
        <v>6297.7</v>
      </c>
      <c r="E302" s="66">
        <f aca="true" t="shared" si="20" ref="E302:F302">E303+E306+E318+E309+E313</f>
        <v>5071.6</v>
      </c>
      <c r="F302" s="66">
        <f t="shared" si="20"/>
        <v>5004</v>
      </c>
    </row>
    <row r="303" spans="1:6" s="49" customFormat="1" ht="33.6">
      <c r="A303" s="34" t="s">
        <v>364</v>
      </c>
      <c r="B303" s="34"/>
      <c r="C303" s="35" t="s">
        <v>162</v>
      </c>
      <c r="D303" s="66">
        <f aca="true" t="shared" si="21" ref="D303:F304">D304</f>
        <v>870</v>
      </c>
      <c r="E303" s="66">
        <f t="shared" si="21"/>
        <v>0</v>
      </c>
      <c r="F303" s="66">
        <f t="shared" si="21"/>
        <v>0</v>
      </c>
    </row>
    <row r="304" spans="1:6" ht="33.6">
      <c r="A304" s="33" t="s">
        <v>364</v>
      </c>
      <c r="B304" s="72" t="s">
        <v>77</v>
      </c>
      <c r="C304" s="39" t="s">
        <v>162</v>
      </c>
      <c r="D304" s="65">
        <f t="shared" si="21"/>
        <v>870</v>
      </c>
      <c r="E304" s="65">
        <f t="shared" si="21"/>
        <v>0</v>
      </c>
      <c r="F304" s="65">
        <f t="shared" si="21"/>
        <v>0</v>
      </c>
    </row>
    <row r="305" spans="1:6" ht="12.75">
      <c r="A305" s="33" t="s">
        <v>364</v>
      </c>
      <c r="B305" s="20" t="s">
        <v>473</v>
      </c>
      <c r="C305" s="39" t="s">
        <v>112</v>
      </c>
      <c r="D305" s="65">
        <f>'№4'!F162</f>
        <v>870</v>
      </c>
      <c r="E305" s="65">
        <f>'№4'!G162</f>
        <v>0</v>
      </c>
      <c r="F305" s="65">
        <f>'№4'!H162</f>
        <v>0</v>
      </c>
    </row>
    <row r="306" spans="1:6" s="49" customFormat="1" ht="33.6">
      <c r="A306" s="34" t="s">
        <v>160</v>
      </c>
      <c r="B306" s="34"/>
      <c r="C306" s="35" t="s">
        <v>161</v>
      </c>
      <c r="D306" s="66">
        <f aca="true" t="shared" si="22" ref="D306:F307">D307</f>
        <v>630</v>
      </c>
      <c r="E306" s="66">
        <f t="shared" si="22"/>
        <v>1000</v>
      </c>
      <c r="F306" s="66">
        <f t="shared" si="22"/>
        <v>1000</v>
      </c>
    </row>
    <row r="307" spans="1:6" ht="27.6" customHeight="1">
      <c r="A307" s="33">
        <v>9922000</v>
      </c>
      <c r="B307" s="72" t="s">
        <v>77</v>
      </c>
      <c r="C307" s="39" t="s">
        <v>161</v>
      </c>
      <c r="D307" s="65">
        <f t="shared" si="22"/>
        <v>630</v>
      </c>
      <c r="E307" s="65">
        <f t="shared" si="22"/>
        <v>1000</v>
      </c>
      <c r="F307" s="65">
        <f t="shared" si="22"/>
        <v>1000</v>
      </c>
    </row>
    <row r="308" spans="1:6" ht="33.6">
      <c r="A308" s="33">
        <v>9922000</v>
      </c>
      <c r="B308" s="72" t="s">
        <v>38</v>
      </c>
      <c r="C308" s="39" t="s">
        <v>74</v>
      </c>
      <c r="D308" s="65">
        <f>'№4'!F254</f>
        <v>630</v>
      </c>
      <c r="E308" s="65">
        <f>'№4'!G254</f>
        <v>1000</v>
      </c>
      <c r="F308" s="65">
        <f>'№4'!H254</f>
        <v>1000</v>
      </c>
    </row>
    <row r="309" spans="1:6" ht="12.75">
      <c r="A309" s="34" t="s">
        <v>503</v>
      </c>
      <c r="B309" s="72"/>
      <c r="C309" s="35" t="s">
        <v>502</v>
      </c>
      <c r="D309" s="66">
        <f aca="true" t="shared" si="23" ref="D309:F309">D310</f>
        <v>82.4</v>
      </c>
      <c r="E309" s="66">
        <f t="shared" si="23"/>
        <v>0</v>
      </c>
      <c r="F309" s="66">
        <f t="shared" si="23"/>
        <v>0</v>
      </c>
    </row>
    <row r="310" spans="1:6" ht="12.75">
      <c r="A310" s="33" t="s">
        <v>504</v>
      </c>
      <c r="B310" s="72"/>
      <c r="C310" s="32" t="s">
        <v>213</v>
      </c>
      <c r="D310" s="65">
        <f>D311+D312</f>
        <v>82.4</v>
      </c>
      <c r="E310" s="142">
        <f aca="true" t="shared" si="24" ref="E310:F310">E311+E312</f>
        <v>0</v>
      </c>
      <c r="F310" s="142">
        <f t="shared" si="24"/>
        <v>0</v>
      </c>
    </row>
    <row r="311" spans="1:6" ht="33.6">
      <c r="A311" s="33" t="s">
        <v>504</v>
      </c>
      <c r="B311" s="72" t="s">
        <v>38</v>
      </c>
      <c r="C311" s="39" t="s">
        <v>74</v>
      </c>
      <c r="D311" s="65">
        <f>'№4'!F269</f>
        <v>67.4</v>
      </c>
      <c r="E311" s="65">
        <f>'№4'!G269</f>
        <v>0</v>
      </c>
      <c r="F311" s="65">
        <f>'№4'!H269</f>
        <v>0</v>
      </c>
    </row>
    <row r="312" spans="1:6" ht="12.75">
      <c r="A312" s="33" t="s">
        <v>504</v>
      </c>
      <c r="B312" s="20" t="s">
        <v>473</v>
      </c>
      <c r="C312" s="39" t="s">
        <v>112</v>
      </c>
      <c r="D312" s="142">
        <f>'№4'!F66</f>
        <v>15</v>
      </c>
      <c r="E312" s="142">
        <f>'№4'!G66</f>
        <v>0</v>
      </c>
      <c r="F312" s="142">
        <f>'№4'!H66</f>
        <v>0</v>
      </c>
    </row>
    <row r="313" spans="1:6" ht="33.6">
      <c r="A313" s="34">
        <v>9977888</v>
      </c>
      <c r="B313" s="72"/>
      <c r="C313" s="35" t="s">
        <v>529</v>
      </c>
      <c r="D313" s="66">
        <f>D314</f>
        <v>188.2</v>
      </c>
      <c r="E313" s="66">
        <f aca="true" t="shared" si="25" ref="E313:F313">E314</f>
        <v>0</v>
      </c>
      <c r="F313" s="66">
        <f t="shared" si="25"/>
        <v>0</v>
      </c>
    </row>
    <row r="314" spans="1:6" ht="33.6">
      <c r="A314" s="33">
        <v>9977888</v>
      </c>
      <c r="B314" s="72"/>
      <c r="C314" s="31" t="s">
        <v>529</v>
      </c>
      <c r="D314" s="123">
        <f>SUM(D315:D317)</f>
        <v>188.2</v>
      </c>
      <c r="E314" s="123">
        <f aca="true" t="shared" si="26" ref="E314:F314">SUM(E315:E317)</f>
        <v>0</v>
      </c>
      <c r="F314" s="123">
        <f t="shared" si="26"/>
        <v>0</v>
      </c>
    </row>
    <row r="315" spans="1:6" ht="12.75">
      <c r="A315" s="33">
        <v>9977888</v>
      </c>
      <c r="B315" s="20" t="s">
        <v>473</v>
      </c>
      <c r="C315" s="39" t="s">
        <v>112</v>
      </c>
      <c r="D315" s="123">
        <f>'№4'!F203</f>
        <v>63.2</v>
      </c>
      <c r="E315" s="123">
        <f>'№4'!G203</f>
        <v>0</v>
      </c>
      <c r="F315" s="123">
        <f>'№4'!H203</f>
        <v>0</v>
      </c>
    </row>
    <row r="316" spans="1:6" ht="33.6">
      <c r="A316" s="33">
        <v>9977888</v>
      </c>
      <c r="B316" s="10" t="s">
        <v>447</v>
      </c>
      <c r="C316" s="73" t="s">
        <v>453</v>
      </c>
      <c r="D316" s="123">
        <f>'№4'!F388</f>
        <v>50</v>
      </c>
      <c r="E316" s="123">
        <f>'№4'!G388</f>
        <v>0</v>
      </c>
      <c r="F316" s="123">
        <f>'№4'!H388</f>
        <v>0</v>
      </c>
    </row>
    <row r="317" spans="1:6" ht="12.75">
      <c r="A317" s="33">
        <v>9977888</v>
      </c>
      <c r="B317" s="33" t="s">
        <v>457</v>
      </c>
      <c r="C317" s="31" t="s">
        <v>458</v>
      </c>
      <c r="D317" s="123">
        <f>'№4'!F417</f>
        <v>75</v>
      </c>
      <c r="E317" s="123">
        <f>'№4'!G417</f>
        <v>0</v>
      </c>
      <c r="F317" s="123">
        <f>'№4'!H417</f>
        <v>0</v>
      </c>
    </row>
    <row r="318" spans="1:6" s="49" customFormat="1" ht="50.4">
      <c r="A318" s="34" t="s">
        <v>359</v>
      </c>
      <c r="B318" s="34"/>
      <c r="C318" s="35" t="s">
        <v>434</v>
      </c>
      <c r="D318" s="66">
        <f>D319+D321+D323</f>
        <v>4527.1</v>
      </c>
      <c r="E318" s="66">
        <f>E319+E321+E323</f>
        <v>4071.6</v>
      </c>
      <c r="F318" s="66">
        <f>F319+F321+F323</f>
        <v>4004</v>
      </c>
    </row>
    <row r="319" spans="1:6" ht="12.75">
      <c r="A319" s="33" t="s">
        <v>535</v>
      </c>
      <c r="B319" s="72" t="s">
        <v>77</v>
      </c>
      <c r="C319" s="39" t="s">
        <v>435</v>
      </c>
      <c r="D319" s="65">
        <f>D320</f>
        <v>1198.9</v>
      </c>
      <c r="E319" s="65">
        <f>E320</f>
        <v>1198.9</v>
      </c>
      <c r="F319" s="65">
        <f>F320</f>
        <v>1198.9</v>
      </c>
    </row>
    <row r="320" spans="1:6" ht="12.75">
      <c r="A320" s="33" t="s">
        <v>535</v>
      </c>
      <c r="B320" s="72" t="s">
        <v>467</v>
      </c>
      <c r="C320" s="39" t="s">
        <v>431</v>
      </c>
      <c r="D320" s="65">
        <f>'№4'!F320</f>
        <v>1198.9</v>
      </c>
      <c r="E320" s="65">
        <f>'№4'!G320</f>
        <v>1198.9</v>
      </c>
      <c r="F320" s="65">
        <f>'№4'!H320</f>
        <v>1198.9</v>
      </c>
    </row>
    <row r="321" spans="1:6" ht="33.6">
      <c r="A321" s="33" t="s">
        <v>362</v>
      </c>
      <c r="B321" s="72" t="s">
        <v>77</v>
      </c>
      <c r="C321" s="39" t="s">
        <v>436</v>
      </c>
      <c r="D321" s="65">
        <f>D322</f>
        <v>3328.2</v>
      </c>
      <c r="E321" s="65">
        <f>E322</f>
        <v>2414</v>
      </c>
      <c r="F321" s="65">
        <f>F322</f>
        <v>2346.4</v>
      </c>
    </row>
    <row r="322" spans="1:6" ht="12.75">
      <c r="A322" s="33" t="s">
        <v>362</v>
      </c>
      <c r="B322" s="72" t="s">
        <v>467</v>
      </c>
      <c r="C322" s="39" t="s">
        <v>431</v>
      </c>
      <c r="D322" s="65">
        <f>'№4'!F322</f>
        <v>3328.2</v>
      </c>
      <c r="E322" s="65">
        <f>'№4'!G322</f>
        <v>2414</v>
      </c>
      <c r="F322" s="65">
        <f>'№4'!H322</f>
        <v>2346.4</v>
      </c>
    </row>
    <row r="323" spans="1:6" ht="12.75">
      <c r="A323" s="33" t="s">
        <v>363</v>
      </c>
      <c r="B323" s="72" t="s">
        <v>77</v>
      </c>
      <c r="C323" s="39" t="s">
        <v>437</v>
      </c>
      <c r="D323" s="65">
        <f>D324</f>
        <v>0</v>
      </c>
      <c r="E323" s="65">
        <f>E324</f>
        <v>458.7</v>
      </c>
      <c r="F323" s="65">
        <f>F324</f>
        <v>458.7</v>
      </c>
    </row>
    <row r="324" spans="1:6" ht="12.75">
      <c r="A324" s="33" t="s">
        <v>363</v>
      </c>
      <c r="B324" s="72" t="s">
        <v>467</v>
      </c>
      <c r="C324" s="39" t="s">
        <v>431</v>
      </c>
      <c r="D324" s="65">
        <f>'№4'!F326</f>
        <v>0</v>
      </c>
      <c r="E324" s="65">
        <f>'№4'!G326</f>
        <v>458.7</v>
      </c>
      <c r="F324" s="65">
        <f>'№4'!H326</f>
        <v>458.7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H11" sqref="H11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0" customWidth="1"/>
    <col min="5" max="5" width="11.00390625" style="87" customWidth="1"/>
    <col min="6" max="6" width="13.625" style="80" customWidth="1"/>
    <col min="7" max="7" width="11.50390625" style="80" customWidth="1"/>
    <col min="8" max="16384" width="9.125" style="80" customWidth="1"/>
  </cols>
  <sheetData>
    <row r="1" spans="4:7" ht="12.75">
      <c r="D1" s="210" t="s">
        <v>390</v>
      </c>
      <c r="E1" s="210"/>
      <c r="F1" s="210"/>
      <c r="G1" s="210"/>
    </row>
    <row r="2" spans="4:7" ht="12.75">
      <c r="D2" s="210" t="s">
        <v>465</v>
      </c>
      <c r="E2" s="210"/>
      <c r="F2" s="210"/>
      <c r="G2" s="210"/>
    </row>
    <row r="3" spans="4:7" ht="12.75">
      <c r="D3" s="210" t="s">
        <v>796</v>
      </c>
      <c r="E3" s="210"/>
      <c r="F3" s="210"/>
      <c r="G3" s="210"/>
    </row>
    <row r="5" spans="1:7" ht="44.25" customHeight="1">
      <c r="A5" s="236" t="s">
        <v>389</v>
      </c>
      <c r="B5" s="236"/>
      <c r="C5" s="236"/>
      <c r="D5" s="236"/>
      <c r="E5" s="236"/>
      <c r="F5" s="236"/>
      <c r="G5" s="236"/>
    </row>
    <row r="6" spans="1:7" ht="12.75">
      <c r="A6" s="217" t="s">
        <v>369</v>
      </c>
      <c r="B6" s="237" t="s">
        <v>39</v>
      </c>
      <c r="C6" s="237" t="s">
        <v>470</v>
      </c>
      <c r="D6" s="240" t="s">
        <v>472</v>
      </c>
      <c r="E6" s="232" t="s">
        <v>64</v>
      </c>
      <c r="F6" s="234"/>
      <c r="G6" s="233"/>
    </row>
    <row r="7" spans="1:7" ht="12.75">
      <c r="A7" s="218"/>
      <c r="B7" s="238"/>
      <c r="C7" s="238"/>
      <c r="D7" s="241"/>
      <c r="E7" s="230" t="s">
        <v>446</v>
      </c>
      <c r="F7" s="232" t="s">
        <v>115</v>
      </c>
      <c r="G7" s="233"/>
    </row>
    <row r="8" spans="1:7" ht="12.75">
      <c r="A8" s="219"/>
      <c r="B8" s="239"/>
      <c r="C8" s="239"/>
      <c r="D8" s="242"/>
      <c r="E8" s="231"/>
      <c r="F8" s="65" t="s">
        <v>78</v>
      </c>
      <c r="G8" s="65" t="s">
        <v>114</v>
      </c>
    </row>
    <row r="9" spans="1:7" ht="12.75">
      <c r="A9" s="5">
        <v>1</v>
      </c>
      <c r="B9" s="17">
        <v>2</v>
      </c>
      <c r="C9" s="17">
        <v>3</v>
      </c>
      <c r="D9" s="88">
        <v>4</v>
      </c>
      <c r="E9" s="89">
        <v>5</v>
      </c>
      <c r="F9" s="96">
        <v>6</v>
      </c>
      <c r="G9" s="96">
        <v>7</v>
      </c>
    </row>
    <row r="10" spans="1:7" ht="12.75">
      <c r="A10" s="5"/>
      <c r="B10" s="17"/>
      <c r="C10" s="17"/>
      <c r="D10" s="90" t="s">
        <v>63</v>
      </c>
      <c r="E10" s="91">
        <f>E11+E15+E19+E21+E23+E25+E27+E29+E31+E33+E35+E37+E39+E41+E45+E47+E49+E51+E53+E43+E56+E58+E60+E62+E65+E67+E71+E73+E75+E77</f>
        <v>331545.9999999999</v>
      </c>
      <c r="F10" s="91">
        <f aca="true" t="shared" si="0" ref="F10:G10">F11+F15+F19+F21+F23+F25+F27+F29+F31+F33+F35+F37+F39+F41+F45+F47+F49+F51+F53+F43+F56+F58+F60+F62+F65+F67+F71+F73+F75+F77</f>
        <v>267507.7</v>
      </c>
      <c r="G10" s="91">
        <f t="shared" si="0"/>
        <v>267268.1</v>
      </c>
    </row>
    <row r="11" spans="1:7" ht="50.4">
      <c r="A11" s="92">
        <v>1</v>
      </c>
      <c r="B11" s="10"/>
      <c r="C11" s="10"/>
      <c r="D11" s="98" t="s">
        <v>130</v>
      </c>
      <c r="E11" s="100">
        <f>E12</f>
        <v>87902.7</v>
      </c>
      <c r="F11" s="100">
        <f>F12</f>
        <v>84922</v>
      </c>
      <c r="G11" s="100">
        <f>G12</f>
        <v>84922</v>
      </c>
    </row>
    <row r="12" spans="1:7" ht="12.75">
      <c r="A12" s="5"/>
      <c r="B12" s="13" t="s">
        <v>55</v>
      </c>
      <c r="C12" s="10" t="s">
        <v>129</v>
      </c>
      <c r="D12" s="11" t="s">
        <v>458</v>
      </c>
      <c r="E12" s="99">
        <f>'№4'!F413</f>
        <v>87902.7</v>
      </c>
      <c r="F12" s="99">
        <f>'№4'!G413</f>
        <v>84922</v>
      </c>
      <c r="G12" s="99">
        <f>'№4'!H413</f>
        <v>84922</v>
      </c>
    </row>
    <row r="13" spans="1:7" ht="12.75">
      <c r="A13" s="5"/>
      <c r="B13" s="10"/>
      <c r="C13" s="10"/>
      <c r="D13" s="94" t="s">
        <v>412</v>
      </c>
      <c r="E13" s="95">
        <v>83839.7</v>
      </c>
      <c r="F13" s="95">
        <v>78827</v>
      </c>
      <c r="G13" s="95">
        <v>78827</v>
      </c>
    </row>
    <row r="14" spans="1:7" ht="12.75">
      <c r="A14" s="5"/>
      <c r="B14" s="10"/>
      <c r="C14" s="10"/>
      <c r="D14" s="97" t="s">
        <v>392</v>
      </c>
      <c r="E14" s="95">
        <v>4063</v>
      </c>
      <c r="F14" s="95">
        <v>6095</v>
      </c>
      <c r="G14" s="95">
        <v>6095</v>
      </c>
    </row>
    <row r="15" spans="1:7" ht="100.8">
      <c r="A15" s="92">
        <v>2</v>
      </c>
      <c r="B15" s="92"/>
      <c r="C15" s="92"/>
      <c r="D15" s="98" t="s">
        <v>157</v>
      </c>
      <c r="E15" s="100">
        <f>E16</f>
        <v>171988.9</v>
      </c>
      <c r="F15" s="100">
        <f>F16</f>
        <v>170210</v>
      </c>
      <c r="G15" s="100">
        <f>G16</f>
        <v>170210</v>
      </c>
    </row>
    <row r="16" spans="1:7" ht="33.6">
      <c r="A16" s="5"/>
      <c r="B16" s="13" t="s">
        <v>56</v>
      </c>
      <c r="C16" s="10" t="s">
        <v>156</v>
      </c>
      <c r="D16" s="11" t="s">
        <v>370</v>
      </c>
      <c r="E16" s="99">
        <f>'№4'!F443</f>
        <v>171988.9</v>
      </c>
      <c r="F16" s="99">
        <f>'№4'!G443</f>
        <v>170210</v>
      </c>
      <c r="G16" s="99">
        <f>'№4'!H443</f>
        <v>170210</v>
      </c>
    </row>
    <row r="17" spans="1:7" ht="12.75">
      <c r="A17" s="5"/>
      <c r="B17" s="10"/>
      <c r="C17" s="10"/>
      <c r="D17" s="94" t="s">
        <v>412</v>
      </c>
      <c r="E17" s="95">
        <v>160965.9</v>
      </c>
      <c r="F17" s="95">
        <v>159187</v>
      </c>
      <c r="G17" s="95">
        <v>159187</v>
      </c>
    </row>
    <row r="18" spans="1:7" ht="12.75">
      <c r="A18" s="5"/>
      <c r="B18" s="10"/>
      <c r="C18" s="10"/>
      <c r="D18" s="97" t="s">
        <v>392</v>
      </c>
      <c r="E18" s="95">
        <v>11023</v>
      </c>
      <c r="F18" s="95">
        <v>11023</v>
      </c>
      <c r="G18" s="95">
        <v>11023</v>
      </c>
    </row>
    <row r="19" spans="1:7" s="93" customFormat="1" ht="51.75" customHeight="1">
      <c r="A19" s="92">
        <v>3</v>
      </c>
      <c r="B19" s="92"/>
      <c r="C19" s="92"/>
      <c r="D19" s="98" t="s">
        <v>155</v>
      </c>
      <c r="E19" s="91">
        <f>E20</f>
        <v>5083.8</v>
      </c>
      <c r="F19" s="91">
        <f>F20</f>
        <v>5083.8</v>
      </c>
      <c r="G19" s="91">
        <f>G20</f>
        <v>5083.8</v>
      </c>
    </row>
    <row r="20" spans="1:7" s="93" customFormat="1" ht="12.75">
      <c r="A20" s="92"/>
      <c r="B20" s="17">
        <v>1004</v>
      </c>
      <c r="C20" s="10" t="s">
        <v>154</v>
      </c>
      <c r="D20" s="11" t="s">
        <v>458</v>
      </c>
      <c r="E20" s="79">
        <f>'№4'!F478</f>
        <v>5083.8</v>
      </c>
      <c r="F20" s="79">
        <f>'№4'!G478</f>
        <v>5083.8</v>
      </c>
      <c r="G20" s="79">
        <f>'№4'!H478</f>
        <v>5083.8</v>
      </c>
    </row>
    <row r="21" spans="1:7" s="93" customFormat="1" ht="50.4">
      <c r="A21" s="92">
        <v>4</v>
      </c>
      <c r="B21" s="92"/>
      <c r="C21" s="92"/>
      <c r="D21" s="98" t="s">
        <v>430</v>
      </c>
      <c r="E21" s="91">
        <f>E22</f>
        <v>623.4</v>
      </c>
      <c r="F21" s="91">
        <f>F22</f>
        <v>623.4</v>
      </c>
      <c r="G21" s="91">
        <f>G22</f>
        <v>623.4</v>
      </c>
    </row>
    <row r="22" spans="1:7" s="93" customFormat="1" ht="12.75">
      <c r="A22" s="92"/>
      <c r="B22" s="33" t="s">
        <v>48</v>
      </c>
      <c r="C22" s="10" t="s">
        <v>429</v>
      </c>
      <c r="D22" s="73" t="s">
        <v>112</v>
      </c>
      <c r="E22" s="79">
        <f>'№4'!F28</f>
        <v>623.4</v>
      </c>
      <c r="F22" s="79">
        <f>'№4'!G28</f>
        <v>623.4</v>
      </c>
      <c r="G22" s="79">
        <f>'№4'!H28</f>
        <v>623.4</v>
      </c>
    </row>
    <row r="23" spans="1:7" s="93" customFormat="1" ht="50.4">
      <c r="A23" s="92">
        <v>5</v>
      </c>
      <c r="B23" s="33"/>
      <c r="C23" s="10"/>
      <c r="D23" s="98" t="s">
        <v>441</v>
      </c>
      <c r="E23" s="91">
        <f>E24</f>
        <v>0</v>
      </c>
      <c r="F23" s="91">
        <f>F24</f>
        <v>0</v>
      </c>
      <c r="G23" s="91">
        <f>G24</f>
        <v>56</v>
      </c>
    </row>
    <row r="24" spans="1:7" s="93" customFormat="1" ht="12.75">
      <c r="A24" s="92"/>
      <c r="B24" s="33" t="s">
        <v>418</v>
      </c>
      <c r="C24" s="10" t="s">
        <v>440</v>
      </c>
      <c r="D24" s="73" t="s">
        <v>112</v>
      </c>
      <c r="E24" s="79">
        <f>'№4'!F34</f>
        <v>0</v>
      </c>
      <c r="F24" s="79">
        <f>'№4'!G34</f>
        <v>0</v>
      </c>
      <c r="G24" s="79">
        <f>'№4'!H34</f>
        <v>56</v>
      </c>
    </row>
    <row r="25" spans="1:7" s="93" customFormat="1" ht="84">
      <c r="A25" s="92">
        <v>6</v>
      </c>
      <c r="B25" s="33"/>
      <c r="C25" s="10"/>
      <c r="D25" s="98" t="s">
        <v>340</v>
      </c>
      <c r="E25" s="91">
        <f>E26</f>
        <v>0</v>
      </c>
      <c r="F25" s="91">
        <f>F26</f>
        <v>741.2</v>
      </c>
      <c r="G25" s="91">
        <f>G26</f>
        <v>445.6</v>
      </c>
    </row>
    <row r="26" spans="1:7" s="93" customFormat="1" ht="12.75">
      <c r="A26" s="92"/>
      <c r="B26" s="33" t="s">
        <v>337</v>
      </c>
      <c r="C26" s="56" t="s">
        <v>339</v>
      </c>
      <c r="D26" s="73" t="s">
        <v>112</v>
      </c>
      <c r="E26" s="79">
        <f>'№4'!F86</f>
        <v>0</v>
      </c>
      <c r="F26" s="79">
        <f>'№4'!G86</f>
        <v>741.2</v>
      </c>
      <c r="G26" s="79">
        <f>'№4'!H86</f>
        <v>445.6</v>
      </c>
    </row>
    <row r="27" spans="1:7" s="93" customFormat="1" ht="102" customHeight="1">
      <c r="A27" s="92">
        <v>7</v>
      </c>
      <c r="B27" s="92"/>
      <c r="C27" s="92"/>
      <c r="D27" s="98" t="s">
        <v>477</v>
      </c>
      <c r="E27" s="91">
        <f>E28</f>
        <v>1404</v>
      </c>
      <c r="F27" s="91">
        <f>F28</f>
        <v>1393</v>
      </c>
      <c r="G27" s="91">
        <f>G28</f>
        <v>1393</v>
      </c>
    </row>
    <row r="28" spans="1:7" s="93" customFormat="1" ht="12.75">
      <c r="A28" s="92"/>
      <c r="B28" s="33" t="s">
        <v>90</v>
      </c>
      <c r="C28" s="56" t="s">
        <v>476</v>
      </c>
      <c r="D28" s="11" t="s">
        <v>112</v>
      </c>
      <c r="E28" s="79">
        <f>'№4'!F73</f>
        <v>1404</v>
      </c>
      <c r="F28" s="79">
        <f>'№4'!G73</f>
        <v>1393</v>
      </c>
      <c r="G28" s="79">
        <f>'№4'!H73</f>
        <v>1393</v>
      </c>
    </row>
    <row r="29" spans="1:7" s="93" customFormat="1" ht="67.2">
      <c r="A29" s="92">
        <v>8</v>
      </c>
      <c r="B29" s="92"/>
      <c r="C29" s="92"/>
      <c r="D29" s="98" t="s">
        <v>368</v>
      </c>
      <c r="E29" s="91">
        <f>E30</f>
        <v>253.3</v>
      </c>
      <c r="F29" s="91">
        <f>F30</f>
        <v>253.3</v>
      </c>
      <c r="G29" s="91">
        <f>G30</f>
        <v>253.3</v>
      </c>
    </row>
    <row r="30" spans="1:7" s="93" customFormat="1" ht="12.75">
      <c r="A30" s="92"/>
      <c r="B30" s="10" t="s">
        <v>67</v>
      </c>
      <c r="C30" s="56" t="s">
        <v>367</v>
      </c>
      <c r="D30" s="11" t="s">
        <v>112</v>
      </c>
      <c r="E30" s="79">
        <f>'№4'!F60</f>
        <v>253.3</v>
      </c>
      <c r="F30" s="79">
        <f>'№4'!G60</f>
        <v>253.3</v>
      </c>
      <c r="G30" s="79">
        <f>'№4'!H60</f>
        <v>253.3</v>
      </c>
    </row>
    <row r="31" spans="1:7" s="93" customFormat="1" ht="50.4">
      <c r="A31" s="92">
        <v>9</v>
      </c>
      <c r="B31" s="92"/>
      <c r="C31" s="92"/>
      <c r="D31" s="9" t="s">
        <v>223</v>
      </c>
      <c r="E31" s="91">
        <f>E32</f>
        <v>2140.5</v>
      </c>
      <c r="F31" s="91">
        <f>F32</f>
        <v>0</v>
      </c>
      <c r="G31" s="91">
        <f>G32</f>
        <v>0</v>
      </c>
    </row>
    <row r="32" spans="1:7" s="93" customFormat="1" ht="33.6">
      <c r="A32" s="92"/>
      <c r="B32" s="33" t="s">
        <v>152</v>
      </c>
      <c r="C32" s="10" t="s">
        <v>224</v>
      </c>
      <c r="D32" s="11" t="s">
        <v>371</v>
      </c>
      <c r="E32" s="79">
        <f>'№4'!F311</f>
        <v>2140.5</v>
      </c>
      <c r="F32" s="79">
        <f>'№4'!G311</f>
        <v>0</v>
      </c>
      <c r="G32" s="79">
        <f>'№4'!H311</f>
        <v>0</v>
      </c>
    </row>
    <row r="33" spans="1:7" ht="67.2">
      <c r="A33" s="92">
        <v>10</v>
      </c>
      <c r="B33" s="5"/>
      <c r="C33" s="10"/>
      <c r="D33" s="9" t="s">
        <v>415</v>
      </c>
      <c r="E33" s="91">
        <f>E34</f>
        <v>4281</v>
      </c>
      <c r="F33" s="91">
        <f>F34</f>
        <v>4281</v>
      </c>
      <c r="G33" s="91">
        <f>G34</f>
        <v>4281</v>
      </c>
    </row>
    <row r="34" spans="1:7" ht="33.6">
      <c r="A34" s="5"/>
      <c r="B34" s="5">
        <v>1004</v>
      </c>
      <c r="C34" s="10" t="s">
        <v>361</v>
      </c>
      <c r="D34" s="11" t="s">
        <v>371</v>
      </c>
      <c r="E34" s="79">
        <f>'№4'!F313</f>
        <v>4281</v>
      </c>
      <c r="F34" s="79">
        <f>'№4'!G313</f>
        <v>4281</v>
      </c>
      <c r="G34" s="79">
        <f>'№4'!H313</f>
        <v>4281</v>
      </c>
    </row>
    <row r="35" spans="1:7" ht="84">
      <c r="A35" s="92">
        <v>11</v>
      </c>
      <c r="B35" s="5"/>
      <c r="C35" s="10"/>
      <c r="D35" s="9" t="s">
        <v>400</v>
      </c>
      <c r="E35" s="91">
        <f>E36</f>
        <v>5673.8</v>
      </c>
      <c r="F35" s="91">
        <f>F36</f>
        <v>0</v>
      </c>
      <c r="G35" s="91">
        <f>G36</f>
        <v>0</v>
      </c>
    </row>
    <row r="36" spans="1:7" ht="12.75">
      <c r="A36" s="5"/>
      <c r="B36" s="33" t="s">
        <v>448</v>
      </c>
      <c r="C36" s="10" t="s">
        <v>398</v>
      </c>
      <c r="D36" s="11" t="s">
        <v>112</v>
      </c>
      <c r="E36" s="7">
        <f>'№4'!F124</f>
        <v>5673.8</v>
      </c>
      <c r="F36" s="121">
        <f>'№4'!G124</f>
        <v>0</v>
      </c>
      <c r="G36" s="121">
        <f>'№4'!H124</f>
        <v>0</v>
      </c>
    </row>
    <row r="37" spans="1:7" ht="54" customHeight="1">
      <c r="A37" s="92">
        <v>12</v>
      </c>
      <c r="B37" s="5"/>
      <c r="C37" s="10"/>
      <c r="D37" s="9" t="s">
        <v>401</v>
      </c>
      <c r="E37" s="91">
        <f>E38</f>
        <v>6640.599999999999</v>
      </c>
      <c r="F37" s="91">
        <f>F38</f>
        <v>0</v>
      </c>
      <c r="G37" s="91">
        <f>G38</f>
        <v>0</v>
      </c>
    </row>
    <row r="38" spans="1:7" ht="12.75">
      <c r="A38" s="5"/>
      <c r="B38" s="33" t="s">
        <v>448</v>
      </c>
      <c r="C38" s="10" t="s">
        <v>399</v>
      </c>
      <c r="D38" s="11" t="s">
        <v>112</v>
      </c>
      <c r="E38" s="7">
        <f>'№4'!F126</f>
        <v>6640.599999999999</v>
      </c>
      <c r="F38" s="121">
        <f>'№4'!G126</f>
        <v>0</v>
      </c>
      <c r="G38" s="121">
        <f>'№4'!H126</f>
        <v>0</v>
      </c>
    </row>
    <row r="39" spans="1:7" ht="54" customHeight="1">
      <c r="A39" s="92">
        <v>13</v>
      </c>
      <c r="B39" s="5"/>
      <c r="C39" s="10"/>
      <c r="D39" s="9" t="s">
        <v>481</v>
      </c>
      <c r="E39" s="91">
        <f>E40</f>
        <v>114.69999999999999</v>
      </c>
      <c r="F39" s="91">
        <f>F40</f>
        <v>0</v>
      </c>
      <c r="G39" s="91">
        <f>G40</f>
        <v>0</v>
      </c>
    </row>
    <row r="40" spans="1:7" ht="12.75">
      <c r="A40" s="5"/>
      <c r="B40" s="17">
        <v>1003</v>
      </c>
      <c r="C40" s="10" t="s">
        <v>480</v>
      </c>
      <c r="D40" s="11" t="s">
        <v>458</v>
      </c>
      <c r="E40" s="7">
        <f>'№4'!F473</f>
        <v>114.69999999999999</v>
      </c>
      <c r="F40" s="121">
        <f>'№4'!G473</f>
        <v>0</v>
      </c>
      <c r="G40" s="121">
        <f>'№4'!H473</f>
        <v>0</v>
      </c>
    </row>
    <row r="41" spans="1:7" ht="41.4" customHeight="1">
      <c r="A41" s="92">
        <v>14</v>
      </c>
      <c r="B41" s="5"/>
      <c r="C41" s="10"/>
      <c r="D41" s="9" t="s">
        <v>483</v>
      </c>
      <c r="E41" s="91">
        <f>E42</f>
        <v>1189.6000000000001</v>
      </c>
      <c r="F41" s="91">
        <f>F42</f>
        <v>0</v>
      </c>
      <c r="G41" s="91">
        <f>G42</f>
        <v>0</v>
      </c>
    </row>
    <row r="42" spans="1:7" ht="33.6">
      <c r="A42" s="5"/>
      <c r="B42" s="5">
        <v>1003</v>
      </c>
      <c r="C42" s="10" t="s">
        <v>482</v>
      </c>
      <c r="D42" s="11" t="s">
        <v>453</v>
      </c>
      <c r="E42" s="7">
        <f>'№4'!F370</f>
        <v>1189.6000000000001</v>
      </c>
      <c r="F42" s="121">
        <f>'№4'!G370</f>
        <v>0</v>
      </c>
      <c r="G42" s="121">
        <f>'№4'!H370</f>
        <v>0</v>
      </c>
    </row>
    <row r="43" spans="1:7" ht="41.4" customHeight="1">
      <c r="A43" s="92">
        <v>15</v>
      </c>
      <c r="B43" s="5"/>
      <c r="C43" s="10"/>
      <c r="D43" s="9" t="s">
        <v>506</v>
      </c>
      <c r="E43" s="91">
        <f>E44</f>
        <v>1617.1</v>
      </c>
      <c r="F43" s="91">
        <f>F44</f>
        <v>0</v>
      </c>
      <c r="G43" s="91">
        <f>G44</f>
        <v>0</v>
      </c>
    </row>
    <row r="44" spans="1:7" ht="33.6">
      <c r="A44" s="5"/>
      <c r="B44" s="5">
        <v>1003</v>
      </c>
      <c r="C44" s="10" t="s">
        <v>505</v>
      </c>
      <c r="D44" s="11" t="s">
        <v>453</v>
      </c>
      <c r="E44" s="7">
        <f>'№4'!F372</f>
        <v>1617.1</v>
      </c>
      <c r="F44" s="7">
        <f>'№4'!G372</f>
        <v>0</v>
      </c>
      <c r="G44" s="7">
        <f>'№4'!H372</f>
        <v>0</v>
      </c>
    </row>
    <row r="45" spans="1:7" ht="41.4" customHeight="1">
      <c r="A45" s="92">
        <v>16</v>
      </c>
      <c r="B45" s="5"/>
      <c r="C45" s="10"/>
      <c r="D45" s="9" t="s">
        <v>488</v>
      </c>
      <c r="E45" s="91">
        <f>E46</f>
        <v>595.7</v>
      </c>
      <c r="F45" s="91">
        <f>F46</f>
        <v>0</v>
      </c>
      <c r="G45" s="91">
        <f>G46</f>
        <v>0</v>
      </c>
    </row>
    <row r="46" spans="1:7" ht="12.75">
      <c r="A46" s="5"/>
      <c r="B46" s="10" t="s">
        <v>53</v>
      </c>
      <c r="C46" s="10" t="s">
        <v>496</v>
      </c>
      <c r="D46" s="11" t="s">
        <v>112</v>
      </c>
      <c r="E46" s="7">
        <f>'№4'!F137</f>
        <v>595.7</v>
      </c>
      <c r="F46" s="121">
        <f>'№4'!G137</f>
        <v>0</v>
      </c>
      <c r="G46" s="121">
        <f>'№4'!H137</f>
        <v>0</v>
      </c>
    </row>
    <row r="47" spans="1:7" ht="50.4">
      <c r="A47" s="92">
        <v>17</v>
      </c>
      <c r="B47" s="10"/>
      <c r="C47" s="10"/>
      <c r="D47" s="9" t="s">
        <v>493</v>
      </c>
      <c r="E47" s="91">
        <f>E48</f>
        <v>8705</v>
      </c>
      <c r="F47" s="91">
        <f>F48</f>
        <v>0</v>
      </c>
      <c r="G47" s="91">
        <f>G48</f>
        <v>0</v>
      </c>
    </row>
    <row r="48" spans="1:7" ht="12.75">
      <c r="A48" s="5"/>
      <c r="B48" s="10" t="s">
        <v>450</v>
      </c>
      <c r="C48" s="13" t="s">
        <v>492</v>
      </c>
      <c r="D48" s="11" t="s">
        <v>112</v>
      </c>
      <c r="E48" s="7">
        <f>'№4'!F103</f>
        <v>8705</v>
      </c>
      <c r="F48" s="121">
        <f>'№4'!G103</f>
        <v>0</v>
      </c>
      <c r="G48" s="121">
        <f>'№4'!H103</f>
        <v>0</v>
      </c>
    </row>
    <row r="49" spans="1:7" ht="41.4" customHeight="1">
      <c r="A49" s="92">
        <v>18</v>
      </c>
      <c r="B49" s="5"/>
      <c r="C49" s="10"/>
      <c r="D49" s="9" t="s">
        <v>489</v>
      </c>
      <c r="E49" s="91">
        <f>E50</f>
        <v>4234</v>
      </c>
      <c r="F49" s="91">
        <f>F50</f>
        <v>0</v>
      </c>
      <c r="G49" s="91">
        <f>G50</f>
        <v>0</v>
      </c>
    </row>
    <row r="50" spans="1:7" ht="12.75">
      <c r="A50" s="5"/>
      <c r="B50" s="10" t="s">
        <v>56</v>
      </c>
      <c r="C50" s="10" t="s">
        <v>490</v>
      </c>
      <c r="D50" s="11" t="s">
        <v>458</v>
      </c>
      <c r="E50" s="121">
        <f>'№4'!F440</f>
        <v>4234</v>
      </c>
      <c r="F50" s="121">
        <f>'№4'!G440</f>
        <v>0</v>
      </c>
      <c r="G50" s="121">
        <f>'№4'!H440</f>
        <v>0</v>
      </c>
    </row>
    <row r="51" spans="1:7" ht="41.4" customHeight="1">
      <c r="A51" s="92">
        <v>19</v>
      </c>
      <c r="B51" s="5"/>
      <c r="C51" s="10"/>
      <c r="D51" s="9" t="s">
        <v>495</v>
      </c>
      <c r="E51" s="91">
        <f>E52</f>
        <v>271</v>
      </c>
      <c r="F51" s="91">
        <f>F52</f>
        <v>0</v>
      </c>
      <c r="G51" s="91">
        <f>G52</f>
        <v>0</v>
      </c>
    </row>
    <row r="52" spans="1:7" ht="33.6">
      <c r="A52" s="5"/>
      <c r="B52" s="10" t="s">
        <v>67</v>
      </c>
      <c r="C52" s="10" t="s">
        <v>518</v>
      </c>
      <c r="D52" s="11" t="s">
        <v>74</v>
      </c>
      <c r="E52" s="29">
        <f>'№4'!F262</f>
        <v>271</v>
      </c>
      <c r="F52" s="29">
        <f>'№4'!G262</f>
        <v>0</v>
      </c>
      <c r="G52" s="29">
        <f>'№4'!H262</f>
        <v>0</v>
      </c>
    </row>
    <row r="53" spans="1:7" ht="12.75">
      <c r="A53" s="92">
        <v>20</v>
      </c>
      <c r="B53" s="5"/>
      <c r="C53" s="10"/>
      <c r="D53" s="9" t="s">
        <v>501</v>
      </c>
      <c r="E53" s="91">
        <f>E54+E55</f>
        <v>2890.8</v>
      </c>
      <c r="F53" s="91">
        <f>F54+F55</f>
        <v>0</v>
      </c>
      <c r="G53" s="91">
        <f>G54+G55</f>
        <v>0</v>
      </c>
    </row>
    <row r="54" spans="1:7" ht="12.75">
      <c r="A54" s="5"/>
      <c r="B54" s="10" t="s">
        <v>41</v>
      </c>
      <c r="C54" s="10" t="s">
        <v>499</v>
      </c>
      <c r="D54" s="11" t="s">
        <v>458</v>
      </c>
      <c r="E54" s="29">
        <f>'№4'!F450</f>
        <v>2685.5</v>
      </c>
      <c r="F54" s="29">
        <f>'№4'!G450</f>
        <v>0</v>
      </c>
      <c r="G54" s="29">
        <f>'№4'!H450</f>
        <v>0</v>
      </c>
    </row>
    <row r="55" spans="1:7" ht="33.6">
      <c r="A55" s="5"/>
      <c r="B55" s="10" t="s">
        <v>41</v>
      </c>
      <c r="C55" s="10" t="s">
        <v>499</v>
      </c>
      <c r="D55" s="11" t="s">
        <v>453</v>
      </c>
      <c r="E55" s="29">
        <f>'№4'!F344</f>
        <v>205.3</v>
      </c>
      <c r="F55" s="29">
        <f>'№4'!G344</f>
        <v>0</v>
      </c>
      <c r="G55" s="29">
        <f>'№4'!H344</f>
        <v>0</v>
      </c>
    </row>
    <row r="56" spans="1:7" ht="25.8" customHeight="1">
      <c r="A56" s="92">
        <v>21</v>
      </c>
      <c r="B56" s="5"/>
      <c r="C56" s="10"/>
      <c r="D56" s="9" t="s">
        <v>507</v>
      </c>
      <c r="E56" s="91">
        <f>E57</f>
        <v>11774.2</v>
      </c>
      <c r="F56" s="91">
        <f>F57</f>
        <v>0</v>
      </c>
      <c r="G56" s="91">
        <f>G57</f>
        <v>0</v>
      </c>
    </row>
    <row r="57" spans="1:7" ht="12.75">
      <c r="A57" s="5"/>
      <c r="B57" s="10" t="s">
        <v>450</v>
      </c>
      <c r="C57" s="13" t="s">
        <v>509</v>
      </c>
      <c r="D57" s="11" t="s">
        <v>112</v>
      </c>
      <c r="E57" s="121">
        <f>'№4'!F102</f>
        <v>11774.2</v>
      </c>
      <c r="F57" s="121">
        <f>'№4'!G102</f>
        <v>0</v>
      </c>
      <c r="G57" s="121">
        <f>'№4'!H102</f>
        <v>0</v>
      </c>
    </row>
    <row r="58" spans="1:7" ht="20.4" customHeight="1">
      <c r="A58" s="92">
        <v>22</v>
      </c>
      <c r="B58" s="5"/>
      <c r="C58" s="10"/>
      <c r="D58" s="9" t="s">
        <v>508</v>
      </c>
      <c r="E58" s="91">
        <f>E59</f>
        <v>1882.3</v>
      </c>
      <c r="F58" s="91">
        <f>F59</f>
        <v>0</v>
      </c>
      <c r="G58" s="91">
        <f>G59</f>
        <v>0</v>
      </c>
    </row>
    <row r="59" spans="1:7" ht="24" customHeight="1">
      <c r="A59" s="5"/>
      <c r="B59" s="10" t="s">
        <v>53</v>
      </c>
      <c r="C59" s="10" t="s">
        <v>510</v>
      </c>
      <c r="D59" s="11" t="s">
        <v>112</v>
      </c>
      <c r="E59" s="121">
        <f>'№4'!F142</f>
        <v>1882.3</v>
      </c>
      <c r="F59" s="121">
        <f>'№4'!G142</f>
        <v>0</v>
      </c>
      <c r="G59" s="121">
        <f>'№4'!H142</f>
        <v>0</v>
      </c>
    </row>
    <row r="60" spans="1:7" ht="20.4" customHeight="1">
      <c r="A60" s="92">
        <v>23</v>
      </c>
      <c r="B60" s="5"/>
      <c r="C60" s="10"/>
      <c r="D60" s="9" t="s">
        <v>513</v>
      </c>
      <c r="E60" s="91">
        <f>E61</f>
        <v>521.6</v>
      </c>
      <c r="F60" s="91">
        <f>F61</f>
        <v>0</v>
      </c>
      <c r="G60" s="91">
        <f>G61</f>
        <v>0</v>
      </c>
    </row>
    <row r="61" spans="1:7" ht="12.75">
      <c r="A61" s="5"/>
      <c r="B61" s="5">
        <v>1204</v>
      </c>
      <c r="C61" s="10" t="s">
        <v>514</v>
      </c>
      <c r="D61" s="11" t="s">
        <v>112</v>
      </c>
      <c r="E61" s="7">
        <f>'№4'!F242</f>
        <v>521.6</v>
      </c>
      <c r="F61" s="7">
        <f>'№4'!G242</f>
        <v>0</v>
      </c>
      <c r="G61" s="7">
        <f>'№4'!H242</f>
        <v>0</v>
      </c>
    </row>
    <row r="62" spans="1:7" ht="50.4">
      <c r="A62" s="92">
        <v>24</v>
      </c>
      <c r="B62" s="5"/>
      <c r="C62" s="10"/>
      <c r="D62" s="9" t="s">
        <v>527</v>
      </c>
      <c r="E62" s="91">
        <f>E63+E64</f>
        <v>4369.4</v>
      </c>
      <c r="F62" s="91">
        <f>F63+F64</f>
        <v>0</v>
      </c>
      <c r="G62" s="91">
        <f>G63+G64</f>
        <v>0</v>
      </c>
    </row>
    <row r="63" spans="1:7" ht="12.75">
      <c r="A63" s="5"/>
      <c r="B63" s="13" t="s">
        <v>55</v>
      </c>
      <c r="C63" s="10" t="s">
        <v>519</v>
      </c>
      <c r="D63" s="11" t="s">
        <v>458</v>
      </c>
      <c r="E63" s="7">
        <f>'№4'!F412</f>
        <v>601.4</v>
      </c>
      <c r="F63" s="121">
        <v>0</v>
      </c>
      <c r="G63" s="121">
        <v>0</v>
      </c>
    </row>
    <row r="64" spans="1:7" ht="12.75">
      <c r="A64" s="5"/>
      <c r="B64" s="13" t="s">
        <v>56</v>
      </c>
      <c r="C64" s="10" t="s">
        <v>519</v>
      </c>
      <c r="D64" s="11" t="s">
        <v>458</v>
      </c>
      <c r="E64" s="121">
        <f>'№4'!F437</f>
        <v>3768</v>
      </c>
      <c r="F64" s="121">
        <f>'№4'!G437</f>
        <v>0</v>
      </c>
      <c r="G64" s="121">
        <f>'№4'!H437</f>
        <v>0</v>
      </c>
    </row>
    <row r="65" spans="1:7" ht="50.4">
      <c r="A65" s="92">
        <v>25</v>
      </c>
      <c r="B65" s="5"/>
      <c r="C65" s="10"/>
      <c r="D65" s="9" t="s">
        <v>528</v>
      </c>
      <c r="E65" s="91">
        <f>E66</f>
        <v>742.3</v>
      </c>
      <c r="F65" s="91">
        <f>F66</f>
        <v>0</v>
      </c>
      <c r="G65" s="91">
        <f>G66</f>
        <v>0</v>
      </c>
    </row>
    <row r="66" spans="1:7" ht="12.75">
      <c r="A66" s="5"/>
      <c r="B66" s="13" t="s">
        <v>56</v>
      </c>
      <c r="C66" s="10" t="s">
        <v>521</v>
      </c>
      <c r="D66" s="11" t="s">
        <v>458</v>
      </c>
      <c r="E66" s="7">
        <f>'№4'!F442</f>
        <v>742.3</v>
      </c>
      <c r="F66" s="121">
        <v>0</v>
      </c>
      <c r="G66" s="121">
        <v>0</v>
      </c>
    </row>
    <row r="67" spans="1:7" ht="33.6">
      <c r="A67" s="92">
        <v>26</v>
      </c>
      <c r="B67" s="5"/>
      <c r="C67" s="5"/>
      <c r="D67" s="9" t="s">
        <v>529</v>
      </c>
      <c r="E67" s="91">
        <f>E68+E69+E70</f>
        <v>188.2</v>
      </c>
      <c r="F67" s="91">
        <f aca="true" t="shared" si="1" ref="F67:G67">F68+F69+F70</f>
        <v>0</v>
      </c>
      <c r="G67" s="91">
        <f t="shared" si="1"/>
        <v>0</v>
      </c>
    </row>
    <row r="68" spans="1:7" ht="12.75">
      <c r="A68" s="5"/>
      <c r="B68" s="13" t="s">
        <v>45</v>
      </c>
      <c r="C68" s="33">
        <v>9977888</v>
      </c>
      <c r="D68" s="11" t="s">
        <v>112</v>
      </c>
      <c r="E68" s="121">
        <f>'№4'!F203</f>
        <v>63.2</v>
      </c>
      <c r="F68" s="121">
        <f>'№4'!G203</f>
        <v>0</v>
      </c>
      <c r="G68" s="121">
        <f>'№4'!H203</f>
        <v>0</v>
      </c>
    </row>
    <row r="69" spans="1:7" ht="33.6">
      <c r="A69" s="5"/>
      <c r="B69" s="13" t="s">
        <v>194</v>
      </c>
      <c r="C69" s="33">
        <v>9977888</v>
      </c>
      <c r="D69" s="73" t="s">
        <v>453</v>
      </c>
      <c r="E69" s="121">
        <f>'№4'!F388</f>
        <v>50</v>
      </c>
      <c r="F69" s="121">
        <f>'№4'!G388</f>
        <v>0</v>
      </c>
      <c r="G69" s="121">
        <f>'№4'!H388</f>
        <v>0</v>
      </c>
    </row>
    <row r="70" spans="1:7" ht="12.75">
      <c r="A70" s="5"/>
      <c r="B70" s="13" t="s">
        <v>55</v>
      </c>
      <c r="C70" s="33">
        <v>9977888</v>
      </c>
      <c r="D70" s="31" t="s">
        <v>458</v>
      </c>
      <c r="E70" s="121">
        <f>'№4'!F417</f>
        <v>75</v>
      </c>
      <c r="F70" s="121">
        <f>'№4'!G417</f>
        <v>0</v>
      </c>
      <c r="G70" s="121">
        <f>'№4'!H417</f>
        <v>0</v>
      </c>
    </row>
    <row r="71" spans="1:7" ht="33.6">
      <c r="A71" s="92">
        <v>27</v>
      </c>
      <c r="B71" s="5"/>
      <c r="C71" s="5"/>
      <c r="D71" s="9" t="s">
        <v>533</v>
      </c>
      <c r="E71" s="91">
        <f>E72</f>
        <v>45.1</v>
      </c>
      <c r="F71" s="91">
        <f aca="true" t="shared" si="2" ref="F71:G71">F72</f>
        <v>0</v>
      </c>
      <c r="G71" s="91">
        <f t="shared" si="2"/>
        <v>0</v>
      </c>
    </row>
    <row r="72" spans="1:7" ht="12.75">
      <c r="A72" s="5"/>
      <c r="B72" s="33" t="s">
        <v>45</v>
      </c>
      <c r="C72" s="10" t="s">
        <v>531</v>
      </c>
      <c r="D72" s="11" t="s">
        <v>112</v>
      </c>
      <c r="E72" s="7">
        <f>'№4'!F195</f>
        <v>45.1</v>
      </c>
      <c r="F72" s="7">
        <f>'№4'!G195</f>
        <v>0</v>
      </c>
      <c r="G72" s="7">
        <f>'№4'!H195</f>
        <v>0</v>
      </c>
    </row>
    <row r="73" spans="1:7" ht="60" customHeight="1">
      <c r="A73" s="92">
        <v>28</v>
      </c>
      <c r="B73" s="5"/>
      <c r="C73" s="5"/>
      <c r="D73" s="9" t="s">
        <v>537</v>
      </c>
      <c r="E73" s="91">
        <f>E74</f>
        <v>167.1</v>
      </c>
      <c r="F73" s="91">
        <f aca="true" t="shared" si="3" ref="F73:G73">F74</f>
        <v>0</v>
      </c>
      <c r="G73" s="91">
        <f t="shared" si="3"/>
        <v>0</v>
      </c>
    </row>
    <row r="74" spans="1:7" ht="12.75">
      <c r="A74" s="5"/>
      <c r="B74" s="33" t="s">
        <v>45</v>
      </c>
      <c r="C74" s="10" t="s">
        <v>534</v>
      </c>
      <c r="D74" s="11" t="s">
        <v>112</v>
      </c>
      <c r="E74" s="7">
        <f>'№4'!F197</f>
        <v>167.1</v>
      </c>
      <c r="F74" s="7">
        <f>'№4'!G197</f>
        <v>0</v>
      </c>
      <c r="G74" s="7">
        <f>'№4'!H197</f>
        <v>0</v>
      </c>
    </row>
    <row r="75" spans="1:7" ht="39.6" customHeight="1">
      <c r="A75" s="92">
        <v>29</v>
      </c>
      <c r="B75" s="5"/>
      <c r="C75" s="5"/>
      <c r="D75" s="9" t="s">
        <v>540</v>
      </c>
      <c r="E75" s="91">
        <f>E76</f>
        <v>194.5</v>
      </c>
      <c r="F75" s="91">
        <f aca="true" t="shared" si="4" ref="F75:G75">F76</f>
        <v>0</v>
      </c>
      <c r="G75" s="91">
        <f t="shared" si="4"/>
        <v>0</v>
      </c>
    </row>
    <row r="76" spans="1:7" ht="12.75">
      <c r="A76" s="5"/>
      <c r="B76" s="33" t="s">
        <v>55</v>
      </c>
      <c r="C76" s="10" t="s">
        <v>541</v>
      </c>
      <c r="D76" s="11" t="s">
        <v>458</v>
      </c>
      <c r="E76" s="7">
        <f>'№4'!F410</f>
        <v>194.5</v>
      </c>
      <c r="F76" s="7">
        <f>'№4'!G410</f>
        <v>0</v>
      </c>
      <c r="G76" s="7">
        <f>'№4'!H410</f>
        <v>0</v>
      </c>
    </row>
    <row r="77" spans="1:7" ht="84">
      <c r="A77" s="151">
        <v>30</v>
      </c>
      <c r="B77" s="5"/>
      <c r="C77" s="5"/>
      <c r="D77" s="9" t="s">
        <v>789</v>
      </c>
      <c r="E77" s="91">
        <f>E78</f>
        <v>6051.4</v>
      </c>
      <c r="F77" s="91">
        <f aca="true" t="shared" si="5" ref="F77:G77">F78</f>
        <v>0</v>
      </c>
      <c r="G77" s="91">
        <f t="shared" si="5"/>
        <v>0</v>
      </c>
    </row>
    <row r="78" spans="1:7" ht="33.6">
      <c r="A78" s="5"/>
      <c r="B78" s="13" t="s">
        <v>67</v>
      </c>
      <c r="C78" s="10" t="s">
        <v>788</v>
      </c>
      <c r="D78" s="11" t="s">
        <v>371</v>
      </c>
      <c r="E78" s="7">
        <f>'№4'!F290</f>
        <v>6051.4</v>
      </c>
      <c r="F78" s="7">
        <f>'№4'!G290</f>
        <v>0</v>
      </c>
      <c r="G78" s="7">
        <f>'№4'!H290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2014-10-27T09:38:08Z</cp:lastPrinted>
  <dcterms:created xsi:type="dcterms:W3CDTF">2007-11-30T05:39:28Z</dcterms:created>
  <dcterms:modified xsi:type="dcterms:W3CDTF">2014-10-29T06:50:06Z</dcterms:modified>
  <cp:category/>
  <cp:version/>
  <cp:contentType/>
  <cp:contentStatus/>
</cp:coreProperties>
</file>