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90" yWindow="0" windowWidth="20520" windowHeight="9660" firstSheet="2" activeTab="7"/>
  </bookViews>
  <sheets>
    <sheet name="№1" sheetId="42" r:id="rId1"/>
    <sheet name="№2" sheetId="133" r:id="rId2"/>
    <sheet name="№3" sheetId="2" r:id="rId3"/>
    <sheet name="№4" sheetId="107" r:id="rId4"/>
    <sheet name="№5" sheetId="108" r:id="rId5"/>
    <sheet name="№6" sheetId="110" r:id="rId6"/>
    <sheet name="№7" sheetId="109" r:id="rId7"/>
    <sheet name="№8" sheetId="111" r:id="rId8"/>
  </sheets>
  <definedNames/>
  <calcPr calcId="124519"/>
</workbook>
</file>

<file path=xl/sharedStrings.xml><?xml version="1.0" encoding="utf-8"?>
<sst xmlns="http://schemas.openxmlformats.org/spreadsheetml/2006/main" count="4599" uniqueCount="762">
  <si>
    <t xml:space="preserve">расходы на обеспечение образовательного процесса </t>
  </si>
  <si>
    <t xml:space="preserve">заработная плата с начислениями 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</si>
  <si>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</si>
  <si>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муниципального образования город Торжок  по разделам и подразделам классификации</t>
  </si>
  <si>
    <t>0105</t>
  </si>
  <si>
    <t>Судебная система</t>
  </si>
  <si>
    <t>Другие вопросы в области физической культуры и спорта</t>
  </si>
  <si>
    <t>Всего:</t>
  </si>
  <si>
    <t>0800000</t>
  </si>
  <si>
    <t>Обеспечивающая подпрограмма</t>
  </si>
  <si>
    <t>0890000</t>
  </si>
  <si>
    <t>08 99110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</si>
  <si>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</si>
  <si>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08 99120</t>
  </si>
  <si>
    <t>0899130</t>
  </si>
  <si>
    <t>0897502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</si>
  <si>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</si>
  <si>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</si>
  <si>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</si>
  <si>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 xml:space="preserve">Расходы, не включенные в муниципальные программы </t>
  </si>
  <si>
    <t>Расходы на обеспечение деятельности и иные расходы представительного органа муниципального образования город Торжок</t>
  </si>
  <si>
    <t>Председатель  Торжокской городской Думы</t>
  </si>
  <si>
    <t>Центральный аппарат органов, не включенных в муниципальные  программы муниципального образования город Торжок</t>
  </si>
  <si>
    <t>Депутаты Торжокской городской Думы</t>
  </si>
  <si>
    <t>Подпрограмма "Создание условий для эффективного функционирования исполнительных органов местного самоуправления муниципального образования город Торжок</t>
  </si>
  <si>
    <t>0810000</t>
  </si>
  <si>
    <t>0815120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</si>
  <si>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</si>
  <si>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муниципального образования город Торжок  «Управление муниципальными финансами» на  2014 - 2019 годы</t>
  </si>
  <si>
    <t>1000000</t>
  </si>
  <si>
    <t>1090000</t>
  </si>
  <si>
    <t>1</t>
  </si>
  <si>
    <t>008</t>
  </si>
  <si>
    <t>0501</t>
  </si>
  <si>
    <t>Жилищное хозяйство</t>
  </si>
  <si>
    <t>0409</t>
  </si>
  <si>
    <t xml:space="preserve">Дорожное хозяйство (дорожные фонды)          </t>
  </si>
  <si>
    <t>Комитет по физкультуре, спорту и молодежной политике администрации муниципального образования город Торжок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</si>
  <si>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</si>
  <si>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</si>
  <si>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</si>
  <si>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</si>
  <si>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</si>
  <si>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</si>
  <si>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Общее образование</t>
  </si>
  <si>
    <t>Телевидение и радиовещание</t>
  </si>
  <si>
    <t xml:space="preserve">Распределение бюджетных ассигнований  бюджета </t>
  </si>
  <si>
    <t>Другие вопросы в области образования</t>
  </si>
  <si>
    <t>Культура</t>
  </si>
  <si>
    <t xml:space="preserve">к решению Торжокской городской </t>
  </si>
  <si>
    <t>к решению Торжокской городской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</si>
  <si>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</si>
  <si>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</si>
  <si>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</si>
  <si>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</si>
  <si>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</si>
  <si>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</si>
  <si>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</si>
  <si>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</si>
  <si>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Приложение  1</t>
  </si>
  <si>
    <t>Источники  финансирования  дефицита  бюджета</t>
  </si>
  <si>
    <t>Код</t>
  </si>
  <si>
    <t>000 01 03 00 00 00 0000 000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</si>
  <si>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</si>
  <si>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</si>
  <si>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</si>
  <si>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</si>
  <si>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</si>
  <si>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</si>
  <si>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</si>
  <si>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</si>
  <si>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</si>
  <si>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</si>
  <si>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</si>
  <si>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</si>
  <si>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</si>
  <si>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</si>
  <si>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</si>
  <si>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</si>
  <si>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</si>
  <si>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</si>
  <si>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</si>
  <si>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</si>
  <si>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</si>
  <si>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</si>
  <si>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</si>
  <si>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</si>
  <si>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</si>
  <si>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</si>
  <si>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</si>
  <si>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</si>
  <si>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</si>
  <si>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</si>
  <si>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</si>
  <si>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</si>
  <si>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</si>
  <si>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</si>
  <si>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</si>
  <si>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</si>
  <si>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</si>
  <si>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</si>
  <si>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</si>
  <si>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</si>
  <si>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</si>
  <si>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</si>
  <si>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</si>
  <si>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</si>
  <si>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</si>
  <si>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</si>
  <si>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</si>
  <si>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</si>
  <si>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</si>
  <si>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</si>
  <si>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</si>
  <si>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</si>
  <si>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</si>
  <si>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</si>
  <si>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</si>
  <si>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</si>
  <si>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</si>
  <si>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</si>
  <si>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</si>
  <si>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Сумма, тыс. руб.</t>
  </si>
  <si>
    <t>Сумма, (тыс. руб.)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</si>
  <si>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</si>
  <si>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</si>
  <si>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</si>
  <si>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</si>
  <si>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</si>
  <si>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1300</t>
  </si>
  <si>
    <t>Обслуживание государственного внутреннего и муниципального долга</t>
  </si>
  <si>
    <t>1201</t>
  </si>
  <si>
    <t>Управление финансов администрации муниципального образования город Торжок</t>
  </si>
  <si>
    <t>1204</t>
  </si>
  <si>
    <t>Другие вопросы в области средств массовой информации</t>
  </si>
  <si>
    <t/>
  </si>
  <si>
    <t>2015 год</t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</si>
  <si>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</si>
  <si>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</si>
  <si>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</si>
  <si>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</si>
  <si>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</si>
  <si>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</si>
  <si>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</si>
  <si>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</si>
  <si>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</si>
  <si>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 и Тверской области</t>
  </si>
  <si>
    <t>Расходы по центральному аппарату на выполнение   переданных муниципальному образованию государственных полномочий Российской Федерации и Тверской области</t>
  </si>
  <si>
    <t>0304</t>
  </si>
  <si>
    <t>Органы юстиции</t>
  </si>
  <si>
    <t>2</t>
  </si>
  <si>
    <t>3</t>
  </si>
  <si>
    <t>4</t>
  </si>
  <si>
    <t>5</t>
  </si>
  <si>
    <t>6</t>
  </si>
  <si>
    <t>9</t>
  </si>
  <si>
    <t>10</t>
  </si>
  <si>
    <t xml:space="preserve">Культура,  кинематография </t>
  </si>
  <si>
    <t>администрация муниципального образования город Торжок</t>
  </si>
  <si>
    <t>2016 год</t>
  </si>
  <si>
    <t>плановый период</t>
  </si>
  <si>
    <t>Получение бюджетных кредитов от  других бюджетов бюджетной системы Российской Федерации в валюте Российской Федерации</t>
  </si>
  <si>
    <t>Изменение остатков средств на счетах  по учету средств бюджета</t>
  </si>
  <si>
    <t>Муниципальная программа муниципального образования город Торжок  «Развитие образования  города Торжка» на 2014  - 2019 годы</t>
  </si>
  <si>
    <t>Подпрограмма "Модернизация дошкольного и общего образования, как института социального развития"</t>
  </si>
  <si>
    <t>0100000</t>
  </si>
  <si>
    <t>0110000</t>
  </si>
  <si>
    <t>0112101</t>
  </si>
  <si>
    <t>Предоставление общедоступного и бесплатного  дошкольного образования  в муниципальных бюджетных дошкольных  образовательных учреждениях</t>
  </si>
  <si>
    <t>0117601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</si>
  <si>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</si>
  <si>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</si>
  <si>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 xml:space="preserve">Проведение ремонта зданий и помещений  муниципальных бюджетных дошкольных образовательных учреждений </t>
  </si>
  <si>
    <t xml:space="preserve">Подготовка к новому учебному году муниципальных бюджетных дошкольных образовательных учреждений </t>
  </si>
  <si>
    <t>0112102</t>
  </si>
  <si>
    <t>Предоставление общедоступного и бесплатного  начального общего, основного общего, среднего (полного) общего образования   в муниципальных бюджетных общеобразовательных учреждениях</t>
  </si>
  <si>
    <t>0112103</t>
  </si>
  <si>
    <t>Предоставление дополнительного образования   детям в муниципальных бюджетных образовательных учреждениях</t>
  </si>
  <si>
    <t>0112104</t>
  </si>
  <si>
    <t>Предоставление дополнительного образования  спортивной направленности  детям в муниципальных бюджетных образовательных учреждениях</t>
  </si>
  <si>
    <t xml:space="preserve">Проведение ремонта зданий и помещений  муниципальных бюджетных общеобразовательных учреждений </t>
  </si>
  <si>
    <t xml:space="preserve">Подготовка к новому учебному году муниципальных бюджетных общеобразовательных  учреждений </t>
  </si>
  <si>
    <t>Обеспечение комплексной безопасности зданий и помещений муниципальных бюджетных дошкольных образовательных учреждений</t>
  </si>
  <si>
    <t>Обеспечение комплексной безопасности зданий и помещений муниципальных бюджетных общеобразовательных учреждений</t>
  </si>
  <si>
    <t>0112207</t>
  </si>
  <si>
    <t>Организация обеспечения учащихся начальных классов муниципальных общеобразовательных учреждений города Торжка горячим питанием</t>
  </si>
  <si>
    <t>0190000</t>
  </si>
  <si>
    <t>0199120</t>
  </si>
  <si>
    <t>Расходы на финансовое обеспечение деятельности отделов Управление образования администрации города Торжка Тверской области</t>
  </si>
  <si>
    <t>0199001</t>
  </si>
  <si>
    <t>Расходы на финансовое обеспечение деятельности муниципального казенного учреждения города Торжка "Централизованная бухгалтерия"</t>
  </si>
  <si>
    <t>0199002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</si>
  <si>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учащихся, обучающихся по очной форме обучения в муниципальных общеобразовательных учреждениях города</t>
  </si>
  <si>
    <t>1004</t>
  </si>
  <si>
    <t>Охрана семьи и детства</t>
  </si>
  <si>
    <t>0117501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</si>
  <si>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</si>
  <si>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0117602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</si>
  <si>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</si>
  <si>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"Организация бюджетного процесса"</t>
  </si>
  <si>
    <t>Мероприятия, связанные с организацией и использованием канала связи в целях осуществления электронного документооборота</t>
  </si>
  <si>
    <t>9922000</t>
  </si>
  <si>
    <t>Резервный фонд администрации муниципального образования город Торжок</t>
  </si>
  <si>
    <t>Средства на реализацию мероприятий по обращениям, поступающим к депутатам Торжокской городской Думы</t>
  </si>
  <si>
    <t>1301</t>
  </si>
  <si>
    <t>Подпрограмма "Обеспечение сбалансированности и финансовой устойчивости бюджета муниципального образования город Торжок"</t>
  </si>
  <si>
    <t>1020000</t>
  </si>
  <si>
    <t>1021001</t>
  </si>
  <si>
    <t>Обслуживание муниципального долга</t>
  </si>
  <si>
    <t>Обслуживание государственного (муниципального) долга</t>
  </si>
  <si>
    <t>08</t>
  </si>
  <si>
    <t>0120000</t>
  </si>
  <si>
    <t>Подпрограмма  "Создание условий для вовлечения молодежи города Торжка в общественно-политическую, социально-экономическую  и культурную жизнь общества"</t>
  </si>
  <si>
    <t>0121001</t>
  </si>
  <si>
    <t>Поддержка способной инициативной и талантливой молодежи</t>
  </si>
  <si>
    <t>0121002</t>
  </si>
  <si>
    <t>Проведение смотра-конкурса на лучшее студенческое общежитие города Торжка</t>
  </si>
  <si>
    <t>0121003</t>
  </si>
  <si>
    <t>Участие в региональных мероприятиях в сфере молодежной политики</t>
  </si>
  <si>
    <t>Предоставление услуг в сфере социальной помощи молодежи</t>
  </si>
  <si>
    <t xml:space="preserve">Организация трудовых отрядов несовершеннолетних в возрасте от 14 до 18 лет в свободное от учебы время </t>
  </si>
  <si>
    <t>Проведение городского молодежного туристического слета</t>
  </si>
  <si>
    <t>Развитие и повышение эффективности функционирования муниципальной системы профилактики безнадзорности и правонарушений несовершеннолетних</t>
  </si>
  <si>
    <t>0122101</t>
  </si>
  <si>
    <t>0122201</t>
  </si>
  <si>
    <t>0122202</t>
  </si>
  <si>
    <t>0122204</t>
  </si>
  <si>
    <t>Муниципальная программа муниципального образования город Торжок «Развитие физической культуры и спорта города Торжка» на  2014  - 2019 годы</t>
  </si>
  <si>
    <t>0300000</t>
  </si>
  <si>
    <t>Подпрограмма "Массовая физкультурно-оздоровительная и спортивная работа"</t>
  </si>
  <si>
    <t>0310000</t>
  </si>
  <si>
    <t>Предоставление дополнительного образования спортивной направленности детям  в специализированной детско-юношеской спортивной школе олимпийского резерва</t>
  </si>
  <si>
    <t>0312102</t>
  </si>
  <si>
    <t>1102</t>
  </si>
  <si>
    <t>Организация проведения спортивно-массовых мероприятий и соревнований</t>
  </si>
  <si>
    <t xml:space="preserve">Создание условий для занятий физической культурой и спортом населения в муниципальном  физкультурно-оздоровительном комплексе </t>
  </si>
  <si>
    <t>Субсидии на иные цели муниципальному физкультурно-оздоровительному комплексу на поддержку в организации занятий льготных категорий граждан</t>
  </si>
  <si>
    <t>0311001</t>
  </si>
  <si>
    <t>0312101</t>
  </si>
  <si>
    <t>0312202</t>
  </si>
  <si>
    <t>1105</t>
  </si>
  <si>
    <t>0390000</t>
  </si>
  <si>
    <t>0399120</t>
  </si>
  <si>
    <t>05</t>
  </si>
  <si>
    <t>0900000</t>
  </si>
  <si>
    <t>Муниципальная программа муниципального образования город Торжок  «Управление имуществом и земельными ресурсами муниципального образования» на  2014 - 2019 годы</t>
  </si>
  <si>
    <t>0910000</t>
  </si>
  <si>
    <t>Подпрограмма "Управление муниципальным имуществом и земельными ресурсами муниципального образования город Торжок"</t>
  </si>
  <si>
    <t>0911010</t>
  </si>
  <si>
    <t>Содержание имущества казны муниципального образования город Торжок</t>
  </si>
  <si>
    <t>0911020</t>
  </si>
  <si>
    <t>Оценка недвижимости, признание прав и регулирование отношений по  муниципальной собственности</t>
  </si>
  <si>
    <t>0990000</t>
  </si>
  <si>
    <t>0999120</t>
  </si>
  <si>
    <t>Формирование земельных участков, находящихся в ведении муниципального образования город Торжок</t>
  </si>
  <si>
    <t>0911040</t>
  </si>
  <si>
    <t>Муниципальная программа муниципального образования город Торжок  «Обеспечение доступным жильем населения города Торжка и развитие жилищного строительства»  на  2014  - 2019 годы</t>
  </si>
  <si>
    <t>0400000</t>
  </si>
  <si>
    <t>0430000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</si>
  <si>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</si>
  <si>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0435082</t>
  </si>
  <si>
    <t>0200000</t>
  </si>
  <si>
    <t>Муниципальная программа муниципального образования город Торжок «Развитие культуры города Торжка» на  2014  - 2019 годы</t>
  </si>
  <si>
    <t>0210000</t>
  </si>
  <si>
    <t>Подпрограмма "Сохранение и развитие культурного потенциала муниципального образования город Торжок"</t>
  </si>
  <si>
    <t>0211004</t>
  </si>
  <si>
    <t>Комплектование библиотечного фонда муниципального казенного учреждения культуры города Торжка "ЦБС"</t>
  </si>
  <si>
    <t>Организации досуга и обеспечение жителей города услугами организаций культуры</t>
  </si>
  <si>
    <t>0212101</t>
  </si>
  <si>
    <t>Проведение городских культурно-массовых   мероприятий бюджетным учреждением в сфере  предоставления услуг дополнительного образования детей в области культуры</t>
  </si>
  <si>
    <t>0212203</t>
  </si>
  <si>
    <t>0212310</t>
  </si>
  <si>
    <t xml:space="preserve">Организация библиотечного обслуживания населения </t>
  </si>
  <si>
    <t>Капитальные вложения в объекты недвижимого имущества государственной (муниципальной) собственности</t>
  </si>
  <si>
    <t>0860000</t>
  </si>
  <si>
    <t>Подпрограмма "Социальная поддержка населения города Торжка"</t>
  </si>
  <si>
    <t>0868001</t>
  </si>
  <si>
    <t>0868002</t>
  </si>
  <si>
    <t>Обеспечение мер социальной поддержки для лиц, удостоенных  звания "Почетный гражданин города Торжка"</t>
  </si>
  <si>
    <t>0850000</t>
  </si>
  <si>
    <t>Подпрограмма "Поддержка общественного сектора и обеспечение информационной открытости органов местного самоуправления муниципального образования город Торжок"</t>
  </si>
  <si>
    <t>0854002</t>
  </si>
  <si>
    <t>Содействие социально ориентированным  некоммерческим организациям в реализации ими целевых социальных проектов</t>
  </si>
  <si>
    <t>Проведение конкурсов по итогам года "Лучший по профессии" и "Новотор года"</t>
  </si>
  <si>
    <t>0851002</t>
  </si>
  <si>
    <t>0811001</t>
  </si>
  <si>
    <t>Организационное обеспечение проведения мероприятий с участием Главы города</t>
  </si>
  <si>
    <t>0820000</t>
  </si>
  <si>
    <t>Подпрограмма "Обеспечение развития инвестиционного потенциала муниципального образования город Торжок и совершенствование системы программно-целевого планирования и прогнозирования социально-экономического развития муниципального образования город Торжок"</t>
  </si>
  <si>
    <t>Представление муниципального образования город Торжок в работе Ассоциации "Совет муниципальных образований Тверской области"</t>
  </si>
  <si>
    <t>0821001</t>
  </si>
  <si>
    <t>Расходы на предоставление статистической информации территориальным органом Федеральной службы государственной статистики по Тверской области</t>
  </si>
  <si>
    <t>0821002</t>
  </si>
  <si>
    <t>0830000</t>
  </si>
  <si>
    <t>Подпрограмма "Повышение правопорядка и общественной безопасности в городе Торжке"</t>
  </si>
  <si>
    <t>0831001</t>
  </si>
  <si>
    <t>Поощрение народных дружин за активное участие в охране общественного порядка"</t>
  </si>
  <si>
    <t>0840000</t>
  </si>
  <si>
    <t>Подпрограмма "Снижение рисков и смягчение последствий чрезвычайных ситуаций на территории города Торжка"</t>
  </si>
  <si>
    <t xml:space="preserve">Предоставление муниципальных услуг  в сфере защиты населения и территорий от чрезвычайных ситуаций </t>
  </si>
  <si>
    <t>0842101</t>
  </si>
  <si>
    <t>0600000</t>
  </si>
  <si>
    <t>Муниципальная программа муниципального образования город Торжок  «Дорожное хозяйство   и общественный транспорт    города Торжка на 2014 -2019 годы"</t>
  </si>
  <si>
    <t>0610000</t>
  </si>
  <si>
    <t>Подпрограмма "Сохранение и улучшение транспортно-эксплуатационного состояния улично-дорожной сети города Торжка"</t>
  </si>
  <si>
    <t>0611001</t>
  </si>
  <si>
    <t xml:space="preserve">Содержание автомобильных дорог общего пользования местного значения города Торжка и сооружений на них, нацеленное на обеспечение их проезжаемости и безопасности </t>
  </si>
  <si>
    <t>0700000</t>
  </si>
  <si>
    <t>Муниципальная программа муниципального образования город Торжок «Развитие малого  и среднего  предпринимательства в городе Торжке» на 2014 -2019 годы</t>
  </si>
  <si>
    <t>Подпрограмма "Содействие развитию субъектов малого и среднего предпринимательства в городе Торжке"</t>
  </si>
  <si>
    <t>0710000</t>
  </si>
  <si>
    <t>Организация и проведение ежегодного смотра-конкурса "Лучшее новогоднее оформление предприятий потребительского рынка"</t>
  </si>
  <si>
    <t>0711002</t>
  </si>
  <si>
    <t>0720000</t>
  </si>
  <si>
    <t>Подпрограмма "Развитие туристской привлекательности города Торжка"</t>
  </si>
  <si>
    <t>0721001</t>
  </si>
  <si>
    <t>Проведение мероприятий, направленных на привлечение туристского потока в город Торжок</t>
  </si>
  <si>
    <t>Участие муниципального образования в российских выставочно-конгрессных мероприятиях в сфере туризма</t>
  </si>
  <si>
    <t>0721002</t>
  </si>
  <si>
    <t>Подпрограмма "Содействие в обеспечении жильем молодых семей"</t>
  </si>
  <si>
    <t>0420000</t>
  </si>
  <si>
    <t>0421001</t>
  </si>
  <si>
    <t>Предоставление социальных выплат молодым семьям на улучшение жилищных условий</t>
  </si>
  <si>
    <t>Муниципальная программа муниципального образования город Торжок  «Жилищно-коммунальное хозяйство города Торжка на  2014  - 2019 годы"</t>
  </si>
  <si>
    <t>0500000</t>
  </si>
  <si>
    <t>0520000</t>
  </si>
  <si>
    <t>Подпрограмма "Повышение надежности и эффективности функционирования объектов коммунального хозяйства города Торжка"</t>
  </si>
  <si>
    <t>Обеспечение инженерной инфраструктурой земельных участков под жилищную застройку в микрорайоне "Южный"</t>
  </si>
  <si>
    <t>0540000</t>
  </si>
  <si>
    <t>Подпрограмма "Организация благоустройства территории муниципального образования город Торжок"</t>
  </si>
  <si>
    <t>0541001</t>
  </si>
  <si>
    <t>Уличное освещение</t>
  </si>
  <si>
    <t>0541002</t>
  </si>
  <si>
    <t>Развитие и содержание сетей уличного освещения в границах города</t>
  </si>
  <si>
    <t>0541003</t>
  </si>
  <si>
    <t>Проведение мероприятий по озеленению улиц города</t>
  </si>
  <si>
    <t>0541004</t>
  </si>
  <si>
    <t>Проведение мероприятий  по содержанию мест захоронений</t>
  </si>
  <si>
    <t>0541005</t>
  </si>
  <si>
    <t>Проведение мероприятий по восстановлению воинских  захоронений</t>
  </si>
  <si>
    <t>0541006</t>
  </si>
  <si>
    <t>Ликвидация несанкционированных свалок на территории муниципального образования город Торжок</t>
  </si>
  <si>
    <t>0405</t>
  </si>
  <si>
    <t>Сельское хозяйство и рыболовство</t>
  </si>
  <si>
    <t>0547551</t>
  </si>
  <si>
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</si>
  <si>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0212102</t>
  </si>
  <si>
    <t>Предоставление дополнительного образования детей в области культуры</t>
  </si>
  <si>
    <t>ПП</t>
  </si>
  <si>
    <t>МП</t>
  </si>
  <si>
    <t>01</t>
  </si>
  <si>
    <t>02</t>
  </si>
  <si>
    <t>03</t>
  </si>
  <si>
    <t>04</t>
  </si>
  <si>
    <t>06</t>
  </si>
  <si>
    <t>07</t>
  </si>
  <si>
    <t>09</t>
  </si>
  <si>
    <t>Подпрограмма "Обеспечение прозрачности и открытости  бюджетного процесса"</t>
  </si>
  <si>
    <t>Расходы, не включенные в муниципальные программы муниципального образования город Торжок</t>
  </si>
  <si>
    <t>99</t>
  </si>
  <si>
    <t>1010000</t>
  </si>
  <si>
    <t>9900000</t>
  </si>
  <si>
    <t>9990000</t>
  </si>
  <si>
    <t>Приобретение жилых помещений для детей-сирот и детей, оставшихся без попечения родителей, лиц из их числа по договорам найма специализированных жилых помещений за счет средств областного бюджета</t>
  </si>
  <si>
    <t>0437511</t>
  </si>
  <si>
    <t>9999420</t>
  </si>
  <si>
    <t>9999430</t>
  </si>
  <si>
    <t>9911000</t>
  </si>
  <si>
    <t>1011001</t>
  </si>
  <si>
    <t>Реализация отдельных мероприятий по автоматизации бюджетного процесса, включая управление закупками и информационно-правовое обеспечение бюджетного процесса</t>
  </si>
  <si>
    <t>0897541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</si>
  <si>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</si>
  <si>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№ п/п</t>
  </si>
  <si>
    <t>Управление образования администрации города Торжка Тверской области, в том числе:</t>
  </si>
  <si>
    <t xml:space="preserve"> Комитет по управлению имуществом муниципального образования город Торжок Тверской области</t>
  </si>
  <si>
    <t>1030000</t>
  </si>
  <si>
    <t>1031001</t>
  </si>
  <si>
    <t>Мероприятия, связанные с организацией и использованияем канала связи в целях осуществления электронного документооборота</t>
  </si>
  <si>
    <t>0899110</t>
  </si>
  <si>
    <t>0899120</t>
  </si>
  <si>
    <t>1099120</t>
  </si>
  <si>
    <t>0112201</t>
  </si>
  <si>
    <t>0112202</t>
  </si>
  <si>
    <t>0112203</t>
  </si>
  <si>
    <t>0112204</t>
  </si>
  <si>
    <t>0112205</t>
  </si>
  <si>
    <t>0112206</t>
  </si>
  <si>
    <t>0111001</t>
  </si>
  <si>
    <t>Муниципальная программа муниципального образования город Торжок  «Муниципальное управление и гражданское общество» на  2014  - 2019 годы</t>
  </si>
  <si>
    <t>муниципального образования город Торжок на 2015 год и на плановый период 2016 и 2017 годов</t>
  </si>
  <si>
    <t>2017 год</t>
  </si>
  <si>
    <t xml:space="preserve"> расходов бюджета на 2015 год и на плановый период 2016 и 2017 годов</t>
  </si>
  <si>
    <t>Ведомственная структура расходов бюджета муниципального образования  город Торжок на 2015 год и на плановый период 2016 и 2017 годов</t>
  </si>
  <si>
    <t>Распределение бюджетных ассигнований бюджета муниципального образования город Торжок по разделам и подразделам, целевым статьям и группам видов расходов классификации расходов бюджета на 2015 год и на плановый период 2016 и 2017 годов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</si>
  <si>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 на 2015 год и на плановый период 2016 и 2017 годов</t>
  </si>
  <si>
    <t>Распределение бюджетных ассигнований по целевым статьям (муниципальным программам и непрограммным направлениям деятельности)  и главным распорядителям средств бюджета муниципального образования город Торжок  на 2015 год и на плановый период 2016 и 2017 годов</t>
  </si>
  <si>
    <t>Распределение целевых безвозмездных поступлений от других бюджетов бюджетной системы  Российской  Федерации  между распорядителями бюджетных средств на  2015 год и на плановый период 2016 и 2017 годов</t>
  </si>
  <si>
    <t>003</t>
  </si>
  <si>
    <t>0107</t>
  </si>
  <si>
    <t>Расходы на проведение выборов в представительный орган муниципального образования</t>
  </si>
  <si>
    <t>Расходы на проведение выборов Главы муниципального образования</t>
  </si>
  <si>
    <t>0854003</t>
  </si>
  <si>
    <t xml:space="preserve">Субсидии юридическим лицам (за исключением субсидий государственным (муниципальным) учреждениям), оказывающим услуги в сфере электронных средств массовой информации, учредителем (соучредителем) которых является муниципальное образование  город Торжок </t>
  </si>
  <si>
    <t>0854004</t>
  </si>
  <si>
    <t>Субсидии юридическим лицам на возмещение части затрат, связанных с производством, выпуском и распространением периодических печатных изданий (газет), в отношении которых муниципальное образование город Торжок не является учредителем (соучредителем)</t>
  </si>
  <si>
    <t>0854005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</si>
  <si>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</t>
  </si>
  <si>
    <t>0711003</t>
  </si>
  <si>
    <t>Создание условий для организации предпрофильной подготовки по основам предпринимательства и малого бизнеса среди молодежи города Торжка и информационно-пропагандистической  деятельности, направленной на решение проблемных вопросов  предпринимательства на базе Делового информационно-образовательного центра города</t>
  </si>
  <si>
    <t>0212204</t>
  </si>
  <si>
    <t>Приобретение музыкальных инструментов для МБУ ДО "Детская школа искусств"</t>
  </si>
  <si>
    <t>0616105</t>
  </si>
  <si>
    <t>Капитальный ремонт и ремонт автомобильных дорог общего пользования местного значения  города Торжка</t>
  </si>
  <si>
    <t>0526102</t>
  </si>
  <si>
    <t>Обеспечение проведения выборов и референдумов</t>
  </si>
  <si>
    <t>Мероприятия, не включенные в муниципальные программы муниципального образования город Торжок</t>
  </si>
  <si>
    <t>Территориальная избирательная комиссия города Торжка</t>
  </si>
  <si>
    <t>9950000</t>
  </si>
  <si>
    <t>0895931</t>
  </si>
  <si>
    <t>Осуществление переданных органам местного самоуправления Тверской области в соответствии с пунктом 1 статьи 1 Закона Тверской области "О наделении органов местного самоуправления государственными полномочиями 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</si>
  <si>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Капитальный ремонт общего имущества многоквартирных жилых домов в части доли имущества, находящегося в муниципальной собственности</t>
  </si>
  <si>
    <t>0916002</t>
  </si>
  <si>
    <t>Приложение 8</t>
  </si>
  <si>
    <t>Приложение 7</t>
  </si>
  <si>
    <t>0916001</t>
  </si>
  <si>
    <t>Проведение капитального ремонта нежилых зданий и помещений, находящихся в муниципальной собственности и составляющих казну муниципального образования</t>
  </si>
  <si>
    <t>0530000</t>
  </si>
  <si>
    <t>Подпрограмма "Развитие газификации муниципального образования город Торжок"</t>
  </si>
  <si>
    <t>0536103</t>
  </si>
  <si>
    <t>Строительство распределительного газопровода низкого давления по  ул. Пустынь и Соминка в городе Торжке</t>
  </si>
  <si>
    <t>0111002</t>
  </si>
  <si>
    <t>Организация и обеспечение отдыха и оздоровление детей города Торжка</t>
  </si>
  <si>
    <t>000 01 03 01 00 00 0000 700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</si>
  <si>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</si>
  <si>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</si>
  <si>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000 01 03 01 00 00 0000 800</t>
  </si>
  <si>
    <t>000 01 03 01 00 04 0000 810</t>
  </si>
  <si>
    <t>Погашение бюджетами городских  округов  кредитов от  других бюджетов бюджетной системы Российской Федерации в валюте Российской Федерации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</si>
  <si>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</si>
  <si>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Приложение 4</t>
  </si>
  <si>
    <t>Приложение 5</t>
  </si>
  <si>
    <t>Приложение 6</t>
  </si>
  <si>
    <t>0868003</t>
  </si>
  <si>
    <t>Оказание адресной материальной помощи отдельным категориям граждан</t>
  </si>
  <si>
    <t>0620000</t>
  </si>
  <si>
    <t>Подпрограмма "Обеспечение безопасных условий дорожного движения на территории муниципального образования город Торжок</t>
  </si>
  <si>
    <t>0621005</t>
  </si>
  <si>
    <t xml:space="preserve">Нанесение горизонтальной дорожной разметки на улично-дорожной сети города Торжка </t>
  </si>
  <si>
    <t>0621006</t>
  </si>
  <si>
    <t xml:space="preserve">Установка дорожных знаков на улично-дорожной сети города Торжка </t>
  </si>
  <si>
    <t>0916401</t>
  </si>
  <si>
    <t>Проведение капитального и текущего ремонта в зданиях и (или) помещениях, находящихся в муниципальной собственности, планируемых для использования в целях размещения многофункциональных центров предоставления государственных и муниципальных услуг</t>
  </si>
  <si>
    <t>0220000</t>
  </si>
  <si>
    <t>Подпрограмма "Повышение привлекательности города Торжка как культурно-исторического центра"</t>
  </si>
  <si>
    <t>0226101</t>
  </si>
  <si>
    <t xml:space="preserve">Создание памятника Преподобному Ефрему Новоторжскому </t>
  </si>
  <si>
    <t>0112208</t>
  </si>
  <si>
    <t>Оснащение муниципальных бюджетных образовательных организаций, предоставляющих услуги дошкольного образования</t>
  </si>
  <si>
    <t>0211003</t>
  </si>
  <si>
    <t>Организация и проведение культурно-массовых  праздничных мероприятий в городе Торжке</t>
  </si>
  <si>
    <t>0621008</t>
  </si>
  <si>
    <t>Диагностика и оценка технического состояния автомобильных дорог общего пользования города Торжка</t>
  </si>
  <si>
    <t>0427417</t>
  </si>
  <si>
    <t>Предоставление социальных выплат молодым семьям на улучшение жилищных условий за счет средств областного бюджета</t>
  </si>
  <si>
    <t>9931000</t>
  </si>
  <si>
    <t>Расходы на исполнение судебных актов по обращению взыскания  на средства местного бюджета</t>
  </si>
  <si>
    <t>Организация  обеспечения учащихся начальных классов муниципальных общеобразовательных организаций  горячим питанием</t>
  </si>
  <si>
    <t>0117201</t>
  </si>
  <si>
    <t>Организация обеспечения учащихся начальных классов муниципальных общеобразовательных организаций  горячим питанием за счет средств областного бюджета</t>
  </si>
  <si>
    <t>9930000</t>
  </si>
  <si>
    <t>Прочие выплаты по обязательствам государства</t>
  </si>
  <si>
    <t>Исполнение судебных актов</t>
  </si>
  <si>
    <t>0611002</t>
  </si>
  <si>
    <t>Выполнение работ по восстановлению изношенных покрытий автомобильных дорог общего пользования местного значения города Торжка (ямочный ремонт)</t>
  </si>
  <si>
    <t xml:space="preserve">Организация отдыха детей в каникулярное время </t>
  </si>
  <si>
    <t>0117202</t>
  </si>
  <si>
    <t>0711001</t>
  </si>
  <si>
    <t>Содействие развитию Делового информационно-образовательного центра города Торжка</t>
  </si>
  <si>
    <t>Организация отдыха детей в каникулярное время за счет средств областного бюджета</t>
  </si>
  <si>
    <t>0857446</t>
  </si>
  <si>
    <t>0547416</t>
  </si>
  <si>
    <t>Субсидии на поддержку редакций районных и городских газет</t>
  </si>
  <si>
    <t>0510000</t>
  </si>
  <si>
    <t>Подпрограмма "Улучшение условий проживания граждан города Торжка в существующем жилищном фонде"</t>
  </si>
  <si>
    <t>600</t>
  </si>
  <si>
    <t>0616106</t>
  </si>
  <si>
    <t>Разработка проектной документации и выполнение работ по капитальному ремонту и ремонту искусственных сооружений на автомобильных дорогах</t>
  </si>
  <si>
    <t>0212301</t>
  </si>
  <si>
    <t xml:space="preserve">Проведение ремонта помещения МКУК города Торжка "Централизованная библиотечная система" </t>
  </si>
  <si>
    <t>0212206</t>
  </si>
  <si>
    <t>Содействие в материально-техническом оснащении и ремонте специализированной детско-юношеской спортивной школы олимпийского резерва</t>
  </si>
  <si>
    <t>Содействие в материально-техническом оснащении и ремонте МБУ ДО "Детская школа искусств"</t>
  </si>
  <si>
    <t>0212302</t>
  </si>
  <si>
    <t xml:space="preserve">Укрепление материально-технической базы МКУК г. Торжка "Централизованная библиотечная система" </t>
  </si>
  <si>
    <t>0312203</t>
  </si>
  <si>
    <t>0316101</t>
  </si>
  <si>
    <t>Разработка проектно-сметной документации и строительство малобюджетного спортивного сооружения "Школьный стадион"</t>
  </si>
  <si>
    <t>0541008</t>
  </si>
  <si>
    <t>Разработка проектно-сметной документации и выполнение работ по благоустройству территории муниципального образования город Торжок</t>
  </si>
  <si>
    <t>0425020</t>
  </si>
  <si>
    <t>Предоставление социальных выплат молодым семьям на улучшение жилищных условий за счет средств федерального бюджета</t>
  </si>
  <si>
    <t>Проведение мероприятий по восстановлению воинских  захоронений за счет средств областного бюджета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</si>
  <si>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за счет средств областного бюджета  </t>
  </si>
  <si>
    <t>Субсидии на проведение работ по восстановлению воинских захоронений</t>
  </si>
  <si>
    <t>9999410</t>
  </si>
  <si>
    <t>0212303</t>
  </si>
  <si>
    <t xml:space="preserve">Установка системы автоматической охранной сигнализации в МКУК г. Торжка "Централизованная библиотечная система" </t>
  </si>
  <si>
    <t>Субсидии некоммерческой организации «Фонд капитального ремонта многоквартирных домов Тверской области» на проведение капитального ремонта общего имущества в многоквартирных домах на территории муниципального образования город Торжок</t>
  </si>
  <si>
    <t>0519601</t>
  </si>
  <si>
    <t>0121004</t>
  </si>
  <si>
    <t>Содействие в организации добровольческой деятельности молодежи</t>
  </si>
  <si>
    <t>0616402</t>
  </si>
  <si>
    <t>Капитальный ремонт и ремонт автомобильных дорог общего пользования местного значения  города Торжка за счет средств областного бюджета</t>
  </si>
  <si>
    <t>Капитальный ремонт и ремонт автомобильных дорог местного значения</t>
  </si>
  <si>
    <t>0122203</t>
  </si>
  <si>
    <t>Содействие в материально-техническом оснащении и ремонте подростковых клубов</t>
  </si>
  <si>
    <t>0212207</t>
  </si>
  <si>
    <t>Проведение противопожарных мероприятий и ремонтных работ бюджетным учреждением города Торжка в сфере осуществления культурно-досуговых мероприятий</t>
  </si>
  <si>
    <t>Приложение 3</t>
  </si>
  <si>
    <t>0115059</t>
  </si>
  <si>
    <t>Оснащение образовательных организаций, предоставляющих услуги дошкольного образования, в рамках реализации мероприятий по модернизации системы дошкольного образования за счет средств федерального бюджета</t>
  </si>
  <si>
    <t>0116404</t>
  </si>
  <si>
    <t>Проведение капитального ремонта зданий и помещений, находящихся в муниципальной собственности и используемых для размещения дошкольных образовательных организаций</t>
  </si>
  <si>
    <t>Проведение капитального ремонта зданий и помещений, находящихся в муниципальной собственности и используемых для размещения дошкольных образовательных учреждений</t>
  </si>
  <si>
    <t>Субсидии на модернизацию региональных систем дошкольного образования</t>
  </si>
  <si>
    <t>0312204</t>
  </si>
  <si>
    <t>Разработка проектно-сметной документации и реализация мероприятий, направленных на комплексную адаптацию муниципальных учреждений спортивной направленности для занятий различными видами спорта лиц с ограниченными возможностями</t>
  </si>
  <si>
    <t>0410000</t>
  </si>
  <si>
    <t>Подпрограмма "Улучшение жилищных условий граждан города Торжка, проживающих в домах, признанных аварийными, за счет нового строительства"</t>
  </si>
  <si>
    <t>0411001</t>
  </si>
  <si>
    <t xml:space="preserve">Обследование жилого помещения (жилого дома) для признания пригодным (непригодным) для проживания и подготовка технического заключения </t>
  </si>
  <si>
    <t>0215144</t>
  </si>
  <si>
    <t>Комплектование библиотечного фонда муниципального казенного учреждения культуры города Торжка за счет средств федерального бюджета</t>
  </si>
  <si>
    <t>Комплектование книжных фондов  библиотек муниципальных образований и государственных библиотек городов Москвы и Санкт-Петербурга</t>
  </si>
  <si>
    <t xml:space="preserve">к   решению Торжокской городской </t>
  </si>
  <si>
    <t>Прогнозируемые доходы 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2015 и  плановый период  2016 и 2017 годов</t>
  </si>
  <si>
    <t>Код классификации Российской Федерации</t>
  </si>
  <si>
    <t>Наименование дохода</t>
  </si>
  <si>
    <t>Сумма, тыс.руб.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</si>
  <si>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</si>
  <si>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</si>
  <si>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</si>
  <si>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</si>
  <si>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</si>
  <si>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</si>
  <si>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</si>
  <si>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</si>
  <si>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</si>
  <si>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</si>
  <si>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</si>
  <si>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</si>
  <si>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</si>
  <si>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</si>
  <si>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</si>
  <si>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</si>
  <si>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</si>
  <si>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</si>
  <si>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</si>
  <si>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</si>
  <si>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</si>
  <si>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</si>
  <si>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</si>
  <si>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</si>
  <si>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</si>
  <si>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</si>
  <si>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</si>
  <si>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</si>
  <si>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</si>
  <si>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</si>
  <si>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</si>
  <si>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</si>
  <si>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</si>
  <si>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</si>
  <si>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</si>
  <si>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</si>
  <si>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</si>
  <si>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</si>
  <si>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</si>
  <si>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</si>
  <si>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</si>
  <si>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</si>
  <si>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</si>
  <si>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</si>
  <si>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</si>
  <si>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</si>
  <si>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</si>
  <si>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</si>
  <si>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</si>
  <si>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</si>
  <si>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</si>
  <si>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</si>
  <si>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</si>
  <si>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</si>
  <si>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</si>
  <si>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</si>
  <si>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</si>
  <si>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</si>
  <si>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</si>
  <si>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</si>
  <si>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</si>
  <si>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</si>
  <si>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</si>
  <si>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</si>
  <si>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</si>
  <si>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</si>
  <si>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</si>
  <si>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</si>
  <si>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</si>
  <si>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</si>
  <si>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</si>
  <si>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</si>
  <si>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</si>
  <si>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</si>
  <si>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</si>
  <si>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</si>
  <si>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</si>
  <si>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</si>
  <si>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</si>
  <si>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</si>
  <si>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</si>
  <si>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</si>
  <si>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</si>
  <si>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</si>
  <si>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</si>
  <si>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</si>
  <si>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</si>
  <si>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</si>
  <si>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</si>
  <si>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</si>
  <si>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</si>
  <si>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</si>
  <si>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</si>
  <si>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</si>
  <si>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</si>
  <si>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</si>
  <si>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</si>
  <si>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</si>
  <si>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</si>
  <si>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</si>
  <si>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</si>
  <si>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</si>
  <si>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</si>
  <si>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</si>
  <si>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</si>
  <si>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</si>
  <si>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</si>
  <si>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</si>
  <si>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000 1 14 02040 00 0000 410</t>
  </si>
  <si>
    <t>Доходы от реализации 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</si>
  <si>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</si>
  <si>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</si>
  <si>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</si>
  <si>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</si>
  <si>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</si>
  <si>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</si>
  <si>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</si>
  <si>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</si>
  <si>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000 1 14 06020 04 0000 430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</si>
  <si>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</si>
  <si>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</si>
  <si>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</si>
  <si>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000 1 16 00000 00 0000 000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</si>
  <si>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</si>
  <si>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</si>
  <si>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</si>
  <si>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</si>
  <si>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 статьей 119.1, пунктами 1 и 2 статьи 120, статьями 125, 126, 128, 129, 129.1, 132, 133, 134, 135, 135.1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</si>
  <si>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</si>
  <si>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</si>
  <si>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</si>
  <si>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</si>
  <si>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</si>
  <si>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</si>
  <si>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</si>
  <si>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</si>
  <si>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</si>
  <si>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</si>
  <si>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000 1 16 37000 00 0000 140</t>
  </si>
  <si>
    <t>Поступления сумм в возмещение вреда, причиняемого автомобильным дорогам  транспортными средствами, осуществляющими перевозки тяжеловесных и (или) крупногабаритных грузов</t>
  </si>
  <si>
    <t>000 11 6 37030 04 0000 140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</si>
  <si>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</si>
  <si>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000 1 16 43000 01 0000 140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</si>
  <si>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</si>
  <si>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000 116 51000 02 0000 140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</si>
  <si>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</si>
  <si>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000 116 51020 02 0000 140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</si>
  <si>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</si>
  <si>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</si>
  <si>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</si>
  <si>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</si>
  <si>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</si>
  <si>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</si>
  <si>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</si>
  <si>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</si>
  <si>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</si>
  <si>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</si>
  <si>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</si>
  <si>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000 2 02 01003 00  0000 151</t>
  </si>
  <si>
    <t>Дотации бюджетам на поддержку мер по обеспечению сбалансированности бюджетов</t>
  </si>
  <si>
    <t>000 2 02 01003 04  0000 151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</si>
  <si>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</si>
  <si>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</si>
  <si>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Субсидии бюджетам бюджетной системы Российской Федерации (межбюджетные субсидии)</t>
  </si>
  <si>
    <t>000 2 02 02204 00  0000 151</t>
  </si>
  <si>
    <t>Субсидии бюджетам на модернизацию региональных систем дошкольного образования</t>
  </si>
  <si>
    <t>000 2 02 02204 04  0000 151</t>
  </si>
  <si>
    <t>Субсидии бюджетам городских округов на модернизацию региональных систем дошкольного образования</t>
  </si>
  <si>
    <t>000 2 02 02216 00 0000 151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</si>
  <si>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</si>
  <si>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</si>
  <si>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</si>
  <si>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000 2 02 02999 00 0000 151</t>
  </si>
  <si>
    <t>Прочие субсидии</t>
  </si>
  <si>
    <t>000 2 02 02999 04 0000 151</t>
  </si>
  <si>
    <t>Субсидии на проведение капитального и текущего ремонта в зданиях и (или) помещениях, находящихся в муниципальной собственности, планируемых для использования в целях размещения многофункциональных центров предоставления государственных и муниципальных услуг в Тверской области</t>
  </si>
  <si>
    <t>Субсидии  на организацию обеспечения учащихся начальных классов муниципальных общеобразовательных учреждений  горячим питанием</t>
  </si>
  <si>
    <t>Субсидии  на проведение работ по восстановлению воинских захоронений</t>
  </si>
  <si>
    <t>Субсидии на организацию отдыха детей в каникулярное время</t>
  </si>
  <si>
    <t>Субсидии  на  проведение капитального ремонта зданий и помещений, находящихся в муниципальной собственности и используемых для размещения  образовательных организаций, реализующих основные общеобразовательные программы дошкольного образования</t>
  </si>
  <si>
    <t>000 2 02 03000 00 0000 151</t>
  </si>
  <si>
    <t>Субвенции бюджетам субъектов Российской Федерации и муниципальных образований</t>
  </si>
  <si>
    <t>000 2 02 03003 00 0000 151</t>
  </si>
  <si>
    <t xml:space="preserve">Субвенции  бюджетам на  государственную регистрацию актов гражданского состояния </t>
  </si>
  <si>
    <t>000 2 02 03003 04 0000 151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</si>
  <si>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</si>
  <si>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000 2 02 03007 00  0000 151</t>
  </si>
  <si>
    <t>Субвенции бюджетам на  составление (изменение) списков кандидатов в присяжные заседатели федеральных судов общей юрисдикции в Российской Федерации</t>
  </si>
  <si>
    <t>000 2 02 03007 04  0000 151</t>
  </si>
  <si>
    <t>Субвенции бюджетам городских округов на  составление (изменение) списков кандидатов в присяжные заседатели федеральных судов общей юрисдикции в Российской Федерации</t>
  </si>
  <si>
    <t>000 2 02 03029 00 0000 151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</si>
  <si>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</si>
  <si>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</si>
  <si>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</si>
  <si>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000 2 02 03119 00 0000 151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</si>
  <si>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</si>
  <si>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000 2 02 03119 04 0000 151</t>
  </si>
  <si>
    <t>Субвенции бюджетам городских округов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</si>
  <si>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000 2 02 03999 04 0000 151</t>
  </si>
  <si>
    <t xml:space="preserve">Прочие субвенции бюджетам городских округов </t>
  </si>
  <si>
    <t>Субвенции на обеспечение государственных гарантий прав граждан на получение общедоступного и 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 учреждениях Тверской области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</si>
  <si>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</si>
  <si>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Субвенция на финансовое обеспечение реализации государственных полномочий по созданию, 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</si>
  <si>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</si>
  <si>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</si>
  <si>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000 2 02 04000 00 0000 151</t>
  </si>
  <si>
    <t>Иные межбюджетные трансферты</t>
  </si>
  <si>
    <t>000 2 02 04025 00 0000 151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</si>
  <si>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</si>
  <si>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</si>
  <si>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</si>
  <si>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000 2 07 00000 00 0000 180</t>
  </si>
  <si>
    <t>Прочие безвозмездные поступления</t>
  </si>
  <si>
    <t>000 2 07 04000 00 0000 180</t>
  </si>
  <si>
    <t>Прочие безвозмездные поступления в бюджеты городских округов</t>
  </si>
  <si>
    <t>000 2 07 04050 04 0000 180</t>
  </si>
  <si>
    <t xml:space="preserve">Прочие безвозмездные поступления в бюджеты городских округов </t>
  </si>
  <si>
    <t>ИТОГО ДОХОДОВ</t>
  </si>
  <si>
    <t xml:space="preserve">Думы  от 25.08.2015  № 323  </t>
  </si>
  <si>
    <t>Приложение 2</t>
  </si>
  <si>
    <t xml:space="preserve"> Думы от  25.08.2015 № 323</t>
  </si>
  <si>
    <t>Думы  от 25.08.2015  № 323</t>
  </si>
  <si>
    <t>Думы от 25.08.2015 № 323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</si>
</sst>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15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9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1"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0" xfId="0" applyNumberFormat="1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horizontal="right" wrapText="1"/>
    </xf>
    <xf numFmtId="49" fontId="3" fillId="0" borderId="4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/>
      <protection locked="0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9" fillId="0" borderId="1" xfId="23" applyFont="1" applyFill="1" applyBorder="1" applyAlignment="1">
      <alignment horizontal="left" vertical="center" wrapText="1"/>
      <protection/>
    </xf>
    <xf numFmtId="164" fontId="9" fillId="0" borderId="1" xfId="23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wrapText="1"/>
    </xf>
    <xf numFmtId="0" fontId="9" fillId="0" borderId="1" xfId="23" applyFont="1" applyFill="1" applyBorder="1" applyAlignment="1">
      <alignment vertical="center" wrapText="1"/>
      <protection/>
    </xf>
    <xf numFmtId="0" fontId="4" fillId="0" borderId="1" xfId="0" applyFont="1" applyFill="1" applyBorder="1" applyAlignment="1">
      <alignment vertical="center" wrapText="1"/>
    </xf>
    <xf numFmtId="164" fontId="10" fillId="0" borderId="1" xfId="23" applyNumberFormat="1" applyFont="1" applyFill="1" applyBorder="1" applyAlignment="1">
      <alignment horizontal="center" vertical="center" wrapText="1"/>
      <protection/>
    </xf>
    <xf numFmtId="164" fontId="11" fillId="0" borderId="1" xfId="23" applyNumberFormat="1" applyFont="1" applyFill="1" applyBorder="1" applyAlignment="1">
      <alignment horizontal="center" vertical="center" wrapText="1"/>
      <protection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0" xfId="28" applyNumberFormat="1" applyFont="1" applyFill="1" applyBorder="1" applyAlignment="1">
      <alignment horizontal="left" vertical="center"/>
      <protection/>
    </xf>
    <xf numFmtId="0" fontId="3" fillId="0" borderId="0" xfId="28" applyFont="1" applyFill="1" applyBorder="1" applyAlignment="1">
      <alignment horizontal="left" vertical="center" wrapText="1"/>
      <protection/>
    </xf>
    <xf numFmtId="0" fontId="3" fillId="0" borderId="0" xfId="28" applyFont="1" applyFill="1" applyBorder="1" applyAlignment="1">
      <alignment horizontal="left" vertical="center"/>
      <protection/>
    </xf>
    <xf numFmtId="0" fontId="3" fillId="0" borderId="1" xfId="28" applyFont="1" applyFill="1" applyBorder="1" applyAlignment="1">
      <alignment horizontal="left" vertical="center"/>
      <protection/>
    </xf>
    <xf numFmtId="0" fontId="3" fillId="0" borderId="0" xfId="28" applyFont="1" applyFill="1" applyBorder="1" applyAlignment="1">
      <alignment horizontal="center" vertical="center"/>
      <protection/>
    </xf>
    <xf numFmtId="0" fontId="4" fillId="0" borderId="0" xfId="28" applyFont="1" applyFill="1" applyBorder="1" applyAlignment="1">
      <alignment horizontal="center" vertical="center" wrapText="1"/>
      <protection/>
    </xf>
    <xf numFmtId="0" fontId="4" fillId="0" borderId="1" xfId="28" applyFont="1" applyFill="1" applyBorder="1" applyAlignment="1">
      <alignment horizontal="center" vertical="center" wrapText="1"/>
      <protection/>
    </xf>
    <xf numFmtId="0" fontId="4" fillId="0" borderId="0" xfId="28" applyFont="1" applyFill="1" applyBorder="1" applyAlignment="1">
      <alignment horizontal="left" vertical="center" wrapText="1"/>
      <protection/>
    </xf>
    <xf numFmtId="0" fontId="4" fillId="0" borderId="1" xfId="28" applyFont="1" applyFill="1" applyBorder="1" applyAlignment="1">
      <alignment horizontal="left" vertical="center" wrapText="1"/>
      <protection/>
    </xf>
    <xf numFmtId="49" fontId="4" fillId="0" borderId="1" xfId="28" applyNumberFormat="1" applyFont="1" applyFill="1" applyBorder="1" applyAlignment="1">
      <alignment horizontal="center" vertical="center"/>
      <protection/>
    </xf>
    <xf numFmtId="0" fontId="4" fillId="0" borderId="1" xfId="28" applyFont="1" applyFill="1" applyBorder="1" applyAlignment="1">
      <alignment horizontal="justify" vertical="center" wrapText="1"/>
      <protection/>
    </xf>
    <xf numFmtId="165" fontId="4" fillId="0" borderId="1" xfId="28" applyNumberFormat="1" applyFont="1" applyFill="1" applyBorder="1" applyAlignment="1">
      <alignment horizontal="center" vertical="center"/>
      <protection/>
    </xf>
    <xf numFmtId="0" fontId="4" fillId="0" borderId="0" xfId="28" applyFont="1" applyFill="1" applyBorder="1" applyAlignment="1">
      <alignment horizontal="left" vertical="center"/>
      <protection/>
    </xf>
    <xf numFmtId="0" fontId="4" fillId="0" borderId="1" xfId="28" applyFont="1" applyFill="1" applyBorder="1" applyAlignment="1">
      <alignment horizontal="left" vertical="center"/>
      <protection/>
    </xf>
    <xf numFmtId="49" fontId="3" fillId="0" borderId="1" xfId="28" applyNumberFormat="1" applyFont="1" applyFill="1" applyBorder="1" applyAlignment="1">
      <alignment horizontal="center" vertical="center"/>
      <protection/>
    </xf>
    <xf numFmtId="165" fontId="3" fillId="0" borderId="1" xfId="28" applyNumberFormat="1" applyFont="1" applyFill="1" applyBorder="1" applyAlignment="1">
      <alignment horizontal="center" vertical="center"/>
      <protection/>
    </xf>
    <xf numFmtId="0" fontId="3" fillId="0" borderId="1" xfId="28" applyFont="1" applyFill="1" applyBorder="1" applyAlignment="1">
      <alignment horizontal="justify" vertical="center" wrapText="1"/>
      <protection/>
    </xf>
    <xf numFmtId="49" fontId="4" fillId="0" borderId="1" xfId="28" applyNumberFormat="1" applyFont="1" applyBorder="1" applyAlignment="1">
      <alignment horizontal="center" vertical="center"/>
      <protection/>
    </xf>
    <xf numFmtId="49" fontId="3" fillId="0" borderId="1" xfId="28" applyNumberFormat="1" applyFont="1" applyBorder="1" applyAlignment="1">
      <alignment horizontal="center" vertical="center"/>
      <protection/>
    </xf>
    <xf numFmtId="165" fontId="3" fillId="0" borderId="1" xfId="28" applyNumberFormat="1" applyFont="1" applyFill="1" applyBorder="1" applyAlignment="1">
      <alignment horizontal="center" vertical="center" wrapText="1"/>
      <protection/>
    </xf>
    <xf numFmtId="165" fontId="4" fillId="0" borderId="1" xfId="28" applyNumberFormat="1" applyFont="1" applyFill="1" applyBorder="1" applyAlignment="1">
      <alignment horizontal="center" vertical="center" wrapText="1"/>
      <protection/>
    </xf>
    <xf numFmtId="0" fontId="3" fillId="0" borderId="1" xfId="28" applyFont="1" applyBorder="1" applyAlignment="1">
      <alignment horizontal="center" vertical="center"/>
      <protection/>
    </xf>
    <xf numFmtId="0" fontId="4" fillId="0" borderId="1" xfId="28" applyFont="1" applyBorder="1" applyAlignment="1">
      <alignment horizontal="center" vertical="center"/>
      <protection/>
    </xf>
    <xf numFmtId="3" fontId="3" fillId="0" borderId="1" xfId="28" applyNumberFormat="1" applyFont="1" applyBorder="1" applyAlignment="1">
      <alignment horizontal="center" vertical="center" wrapText="1"/>
      <protection/>
    </xf>
    <xf numFmtId="3" fontId="4" fillId="0" borderId="1" xfId="28" applyNumberFormat="1" applyFont="1" applyBorder="1" applyAlignment="1">
      <alignment horizontal="center" vertical="center" wrapText="1"/>
      <protection/>
    </xf>
    <xf numFmtId="0" fontId="4" fillId="0" borderId="1" xfId="28" applyNumberFormat="1" applyFont="1" applyFill="1" applyBorder="1" applyAlignment="1" applyProtection="1">
      <alignment horizontal="center" vertical="center"/>
      <protection/>
    </xf>
    <xf numFmtId="0" fontId="4" fillId="0" borderId="1" xfId="28" applyNumberFormat="1" applyFont="1" applyFill="1" applyBorder="1" applyAlignment="1" applyProtection="1">
      <alignment horizontal="justify" vertical="center" wrapText="1"/>
      <protection/>
    </xf>
    <xf numFmtId="0" fontId="4" fillId="0" borderId="1" xfId="28" applyFont="1" applyBorder="1" applyAlignment="1">
      <alignment horizontal="center" vertical="center" wrapText="1"/>
      <protection/>
    </xf>
    <xf numFmtId="0" fontId="4" fillId="0" borderId="1" xfId="28" applyFont="1" applyBorder="1" applyAlignment="1">
      <alignment horizontal="justify" vertical="center" wrapText="1"/>
      <protection/>
    </xf>
    <xf numFmtId="0" fontId="3" fillId="0" borderId="1" xfId="28" applyFont="1" applyBorder="1" applyAlignment="1">
      <alignment horizontal="justify" vertical="center" wrapText="1"/>
      <protection/>
    </xf>
    <xf numFmtId="0" fontId="3" fillId="0" borderId="1" xfId="28" applyNumberFormat="1" applyFont="1" applyFill="1" applyBorder="1" applyAlignment="1" applyProtection="1">
      <alignment horizontal="center" vertical="center"/>
      <protection/>
    </xf>
    <xf numFmtId="0" fontId="3" fillId="0" borderId="1" xfId="28" applyNumberFormat="1" applyFont="1" applyFill="1" applyBorder="1" applyAlignment="1" applyProtection="1">
      <alignment horizontal="justify" vertical="center" wrapText="1"/>
      <protection/>
    </xf>
    <xf numFmtId="49" fontId="4" fillId="0" borderId="1" xfId="28" applyNumberFormat="1" applyFont="1" applyFill="1" applyBorder="1" applyAlignment="1">
      <alignment horizontal="left" vertical="center"/>
      <protection/>
    </xf>
    <xf numFmtId="164" fontId="3" fillId="0" borderId="0" xfId="28" applyNumberFormat="1" applyFont="1" applyFill="1" applyBorder="1" applyAlignment="1">
      <alignment horizontal="center" vertical="center"/>
      <protection/>
    </xf>
    <xf numFmtId="49" fontId="3" fillId="0" borderId="1" xfId="28" applyNumberFormat="1" applyFont="1" applyFill="1" applyBorder="1" applyAlignment="1">
      <alignment horizontal="left" vertical="center"/>
      <protection/>
    </xf>
    <xf numFmtId="0" fontId="3" fillId="0" borderId="1" xfId="28" applyFont="1" applyFill="1" applyBorder="1" applyAlignment="1">
      <alignment horizontal="left" vertical="center" wrapText="1"/>
      <protection/>
    </xf>
    <xf numFmtId="0" fontId="3" fillId="0" borderId="0" xfId="28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8" fillId="0" borderId="0" xfId="28" applyFont="1" applyFill="1" applyBorder="1" applyAlignment="1">
      <alignment horizontal="right" vertical="center"/>
      <protection/>
    </xf>
    <xf numFmtId="0" fontId="4" fillId="0" borderId="0" xfId="28" applyFont="1" applyFill="1" applyBorder="1" applyAlignment="1">
      <alignment horizontal="center" vertical="center" wrapText="1"/>
      <protection/>
    </xf>
    <xf numFmtId="49" fontId="4" fillId="0" borderId="1" xfId="28" applyNumberFormat="1" applyFont="1" applyFill="1" applyBorder="1" applyAlignment="1">
      <alignment horizontal="center" vertical="center" wrapText="1"/>
      <protection/>
    </xf>
    <xf numFmtId="0" fontId="4" fillId="0" borderId="1" xfId="28" applyFont="1" applyFill="1" applyBorder="1" applyAlignment="1">
      <alignment horizontal="center" vertical="center" wrapText="1"/>
      <protection/>
    </xf>
    <xf numFmtId="0" fontId="4" fillId="0" borderId="1" xfId="28" applyFont="1" applyFill="1" applyBorder="1" applyAlignment="1">
      <alignment horizontal="center" vertical="center"/>
      <protection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right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Обычный_Прилож. № (общее образ) " xfId="23"/>
    <cellStyle name="Финансовый 2" xfId="24"/>
    <cellStyle name="Обычный 5" xfId="25"/>
    <cellStyle name="Обычный 6" xfId="26"/>
    <cellStyle name="Обычный 7" xfId="27"/>
    <cellStyle name="Обычный 8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I11" sqref="I11"/>
    </sheetView>
  </sheetViews>
  <sheetFormatPr defaultColWidth="9.125" defaultRowHeight="12.75"/>
  <cols>
    <col min="1" max="1" width="30.625" style="2" customWidth="1"/>
    <col min="2" max="2" width="51.00390625" style="2" customWidth="1"/>
    <col min="3" max="3" width="13.25390625" style="25" customWidth="1"/>
    <col min="4" max="4" width="13.625" style="2" customWidth="1"/>
    <col min="5" max="5" width="12.375" style="2" customWidth="1"/>
    <col min="6" max="16384" width="9.125" style="2" customWidth="1"/>
  </cols>
  <sheetData>
    <row r="1" spans="1:5" ht="12.75">
      <c r="A1" s="179" t="s">
        <v>59</v>
      </c>
      <c r="B1" s="179"/>
      <c r="C1" s="179"/>
      <c r="D1" s="179"/>
      <c r="E1" s="179"/>
    </row>
    <row r="2" spans="1:5" ht="12.75">
      <c r="A2" s="179" t="s">
        <v>49</v>
      </c>
      <c r="B2" s="179"/>
      <c r="C2" s="179"/>
      <c r="D2" s="179"/>
      <c r="E2" s="179"/>
    </row>
    <row r="3" spans="1:5" ht="12.75">
      <c r="A3" s="179" t="s">
        <v>757</v>
      </c>
      <c r="B3" s="179"/>
      <c r="C3" s="179"/>
      <c r="D3" s="179"/>
      <c r="E3" s="179"/>
    </row>
    <row r="5" spans="1:5" ht="12.75">
      <c r="A5" s="180" t="s">
        <v>60</v>
      </c>
      <c r="B5" s="180"/>
      <c r="C5" s="180"/>
      <c r="D5" s="180"/>
      <c r="E5" s="180"/>
    </row>
    <row r="6" spans="1:5" ht="12.75">
      <c r="A6" s="180" t="s">
        <v>389</v>
      </c>
      <c r="B6" s="180"/>
      <c r="C6" s="180"/>
      <c r="D6" s="180"/>
      <c r="E6" s="180"/>
    </row>
    <row r="8" spans="1:5" ht="12.75">
      <c r="A8" s="182" t="s">
        <v>61</v>
      </c>
      <c r="B8" s="185" t="s">
        <v>56</v>
      </c>
      <c r="C8" s="190" t="s">
        <v>123</v>
      </c>
      <c r="D8" s="191"/>
      <c r="E8" s="192"/>
    </row>
    <row r="9" spans="1:5" ht="12.75">
      <c r="A9" s="183"/>
      <c r="B9" s="186"/>
      <c r="C9" s="185" t="s">
        <v>136</v>
      </c>
      <c r="D9" s="188" t="s">
        <v>160</v>
      </c>
      <c r="E9" s="189"/>
    </row>
    <row r="10" spans="1:5" ht="12.75">
      <c r="A10" s="184"/>
      <c r="B10" s="187"/>
      <c r="C10" s="187"/>
      <c r="D10" s="27" t="s">
        <v>159</v>
      </c>
      <c r="E10" s="27" t="s">
        <v>390</v>
      </c>
    </row>
    <row r="11" spans="1:5" ht="12.75">
      <c r="A11" s="40" t="s">
        <v>31</v>
      </c>
      <c r="B11" s="41">
        <v>2</v>
      </c>
      <c r="C11" s="41">
        <v>3</v>
      </c>
      <c r="D11" s="37">
        <v>4</v>
      </c>
      <c r="E11" s="37">
        <v>5</v>
      </c>
    </row>
    <row r="12" spans="1:5" ht="49.5">
      <c r="A12" s="18" t="s">
        <v>62</v>
      </c>
      <c r="B12" s="19" t="s">
        <v>63</v>
      </c>
      <c r="C12" s="43">
        <f>C15+C13</f>
        <v>11753.2</v>
      </c>
      <c r="D12" s="43">
        <f>D15+D13</f>
        <v>-6753.2</v>
      </c>
      <c r="E12" s="43">
        <f>E15+E13</f>
        <v>-5000</v>
      </c>
    </row>
    <row r="13" spans="1:5" ht="53.45" customHeight="1">
      <c r="A13" s="20" t="s">
        <v>432</v>
      </c>
      <c r="B13" s="21" t="s">
        <v>161</v>
      </c>
      <c r="C13" s="44">
        <f>C14</f>
        <v>11753.2</v>
      </c>
      <c r="D13" s="44">
        <f>D14</f>
        <v>0</v>
      </c>
      <c r="E13" s="44">
        <f>E14</f>
        <v>0</v>
      </c>
    </row>
    <row r="14" spans="1:5" ht="71.45" customHeight="1">
      <c r="A14" s="20" t="s">
        <v>433</v>
      </c>
      <c r="B14" s="21" t="s">
        <v>434</v>
      </c>
      <c r="C14" s="44">
        <v>11753.2</v>
      </c>
      <c r="D14" s="44">
        <v>0</v>
      </c>
      <c r="E14" s="44">
        <v>0</v>
      </c>
    </row>
    <row r="15" spans="1:5" ht="70.15" customHeight="1">
      <c r="A15" s="20" t="s">
        <v>435</v>
      </c>
      <c r="B15" s="21" t="s">
        <v>64</v>
      </c>
      <c r="C15" s="44">
        <f>C16</f>
        <v>0</v>
      </c>
      <c r="D15" s="44">
        <f>D16</f>
        <v>-6753.2</v>
      </c>
      <c r="E15" s="44">
        <f>E16</f>
        <v>-5000</v>
      </c>
    </row>
    <row r="16" spans="1:5" ht="72" customHeight="1">
      <c r="A16" s="20" t="s">
        <v>436</v>
      </c>
      <c r="B16" s="21" t="s">
        <v>437</v>
      </c>
      <c r="C16" s="44">
        <v>0</v>
      </c>
      <c r="D16" s="44">
        <v>-6753.2</v>
      </c>
      <c r="E16" s="44">
        <v>-5000</v>
      </c>
    </row>
    <row r="17" spans="1:5" ht="33">
      <c r="A17" s="18" t="s">
        <v>65</v>
      </c>
      <c r="B17" s="19" t="s">
        <v>162</v>
      </c>
      <c r="C17" s="43">
        <f>C18+C21</f>
        <v>14660.40000000014</v>
      </c>
      <c r="D17" s="43">
        <f>D18+D21</f>
        <v>0</v>
      </c>
      <c r="E17" s="43">
        <f>E18+E21</f>
        <v>0</v>
      </c>
    </row>
    <row r="18" spans="1:5" ht="19.15" customHeight="1">
      <c r="A18" s="20" t="s">
        <v>66</v>
      </c>
      <c r="B18" s="21" t="s">
        <v>67</v>
      </c>
      <c r="C18" s="44">
        <f aca="true" t="shared" si="0" ref="C18:E19">C19</f>
        <v>-675508.8999999999</v>
      </c>
      <c r="D18" s="44">
        <f t="shared" si="0"/>
        <v>-587048.7</v>
      </c>
      <c r="E18" s="44">
        <f t="shared" si="0"/>
        <v>-590036.1</v>
      </c>
    </row>
    <row r="19" spans="1:5" ht="33">
      <c r="A19" s="20" t="s">
        <v>68</v>
      </c>
      <c r="B19" s="21" t="s">
        <v>69</v>
      </c>
      <c r="C19" s="44">
        <f t="shared" si="0"/>
        <v>-675508.8999999999</v>
      </c>
      <c r="D19" s="44">
        <f t="shared" si="0"/>
        <v>-587048.7</v>
      </c>
      <c r="E19" s="44">
        <f t="shared" si="0"/>
        <v>-590036.1</v>
      </c>
    </row>
    <row r="20" spans="1:5" ht="33">
      <c r="A20" s="20" t="s">
        <v>70</v>
      </c>
      <c r="B20" s="21" t="s">
        <v>71</v>
      </c>
      <c r="C20" s="44">
        <f>-(663755.7+C14)</f>
        <v>-675508.8999999999</v>
      </c>
      <c r="D20" s="44">
        <v>-587048.7</v>
      </c>
      <c r="E20" s="44">
        <v>-590036.1</v>
      </c>
    </row>
    <row r="21" spans="1:5" ht="21" customHeight="1">
      <c r="A21" s="20" t="s">
        <v>72</v>
      </c>
      <c r="B21" s="21" t="s">
        <v>73</v>
      </c>
      <c r="C21" s="44">
        <f aca="true" t="shared" si="1" ref="C21:E22">C22</f>
        <v>690169.3</v>
      </c>
      <c r="D21" s="44">
        <f t="shared" si="1"/>
        <v>587048.7</v>
      </c>
      <c r="E21" s="44">
        <f t="shared" si="1"/>
        <v>590036.1</v>
      </c>
    </row>
    <row r="22" spans="1:5" ht="33">
      <c r="A22" s="20" t="s">
        <v>74</v>
      </c>
      <c r="B22" s="21" t="s">
        <v>75</v>
      </c>
      <c r="C22" s="44">
        <f t="shared" si="1"/>
        <v>690169.3</v>
      </c>
      <c r="D22" s="44">
        <f t="shared" si="1"/>
        <v>587048.7</v>
      </c>
      <c r="E22" s="44">
        <f t="shared" si="1"/>
        <v>590036.1</v>
      </c>
    </row>
    <row r="23" spans="1:5" ht="33">
      <c r="A23" s="20" t="s">
        <v>76</v>
      </c>
      <c r="B23" s="21" t="s">
        <v>77</v>
      </c>
      <c r="C23" s="44">
        <v>690169.3</v>
      </c>
      <c r="D23" s="44">
        <f>580295.5-D16</f>
        <v>587048.7</v>
      </c>
      <c r="E23" s="44">
        <f>585036.1+5000</f>
        <v>590036.1</v>
      </c>
    </row>
    <row r="24" spans="1:5" ht="20.45" customHeight="1">
      <c r="A24" s="181" t="s">
        <v>78</v>
      </c>
      <c r="B24" s="181"/>
      <c r="C24" s="43">
        <f>C17+C12</f>
        <v>26413.60000000014</v>
      </c>
      <c r="D24" s="43">
        <f>D17+D12</f>
        <v>-6753.2</v>
      </c>
      <c r="E24" s="43">
        <f>E17+E12</f>
        <v>-5000</v>
      </c>
    </row>
    <row r="26" spans="1:2" ht="12.75">
      <c r="A26" s="22"/>
      <c r="B26" s="23"/>
    </row>
    <row r="27" ht="12.75">
      <c r="B27" s="1"/>
    </row>
  </sheetData>
  <mergeCells count="11">
    <mergeCell ref="A1:E1"/>
    <mergeCell ref="A2:E2"/>
    <mergeCell ref="A3:E3"/>
    <mergeCell ref="A5:E5"/>
    <mergeCell ref="A24:B24"/>
    <mergeCell ref="A8:A10"/>
    <mergeCell ref="B8:B10"/>
    <mergeCell ref="A6:E6"/>
    <mergeCell ref="D9:E9"/>
    <mergeCell ref="C8:E8"/>
    <mergeCell ref="C9:C10"/>
  </mergeCells>
  <printOptions/>
  <pageMargins left="0.5905511811023623" right="0.1968503937007874" top="0.1968503937007874" bottom="0" header="0.5118110236220472" footer="0.5118110236220472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875"/>
  <sheetViews>
    <sheetView zoomScale="80" zoomScaleNormal="80" workbookViewId="0" topLeftCell="A1">
      <selection activeCell="G117" sqref="G117"/>
    </sheetView>
  </sheetViews>
  <sheetFormatPr defaultColWidth="9.125" defaultRowHeight="12.75"/>
  <cols>
    <col min="1" max="1" width="34.125" style="176" customWidth="1"/>
    <col min="2" max="2" width="75.75390625" style="177" customWidth="1"/>
    <col min="3" max="3" width="12.875" style="146" customWidth="1"/>
    <col min="4" max="4" width="13.375" style="146" customWidth="1"/>
    <col min="5" max="5" width="13.00390625" style="146" customWidth="1"/>
    <col min="6" max="13" width="9.125" style="144" customWidth="1"/>
    <col min="14" max="14" width="0.2421875" style="144" customWidth="1"/>
    <col min="15" max="230" width="9.125" style="144" customWidth="1"/>
    <col min="231" max="16384" width="9.125" style="145" customWidth="1"/>
  </cols>
  <sheetData>
    <row r="1" spans="1:5" ht="12.75">
      <c r="A1" s="142"/>
      <c r="B1" s="143"/>
      <c r="C1" s="193" t="s">
        <v>758</v>
      </c>
      <c r="D1" s="193"/>
      <c r="E1" s="193"/>
    </row>
    <row r="2" spans="1:5" ht="12.75">
      <c r="A2" s="142"/>
      <c r="B2" s="143"/>
      <c r="C2" s="193" t="s">
        <v>534</v>
      </c>
      <c r="D2" s="193"/>
      <c r="E2" s="193"/>
    </row>
    <row r="3" spans="1:5" ht="12.75">
      <c r="A3" s="142"/>
      <c r="B3" s="143"/>
      <c r="C3" s="193" t="s">
        <v>759</v>
      </c>
      <c r="D3" s="193"/>
      <c r="E3" s="193"/>
    </row>
    <row r="4" spans="1:5" ht="12.75">
      <c r="A4" s="142"/>
      <c r="B4" s="143"/>
      <c r="C4" s="178"/>
      <c r="D4" s="178"/>
      <c r="E4" s="178"/>
    </row>
    <row r="5" spans="1:5" ht="64.5" customHeight="1">
      <c r="A5" s="194" t="s">
        <v>535</v>
      </c>
      <c r="B5" s="194"/>
      <c r="C5" s="194"/>
      <c r="D5" s="194"/>
      <c r="E5" s="194"/>
    </row>
    <row r="6" spans="1:5" ht="12.75">
      <c r="A6" s="147"/>
      <c r="B6" s="147"/>
      <c r="C6" s="147"/>
      <c r="D6" s="147"/>
      <c r="E6" s="147"/>
    </row>
    <row r="7" spans="1:5" ht="12.75">
      <c r="A7" s="195" t="s">
        <v>536</v>
      </c>
      <c r="B7" s="196" t="s">
        <v>537</v>
      </c>
      <c r="C7" s="197" t="s">
        <v>538</v>
      </c>
      <c r="D7" s="197"/>
      <c r="E7" s="197"/>
    </row>
    <row r="8" spans="1:230" s="150" customFormat="1" ht="12.75">
      <c r="A8" s="195"/>
      <c r="B8" s="196"/>
      <c r="C8" s="148" t="s">
        <v>136</v>
      </c>
      <c r="D8" s="148" t="s">
        <v>159</v>
      </c>
      <c r="E8" s="148" t="s">
        <v>390</v>
      </c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</row>
    <row r="9" spans="1:230" s="155" customFormat="1" ht="12.75">
      <c r="A9" s="151" t="s">
        <v>539</v>
      </c>
      <c r="B9" s="152" t="s">
        <v>540</v>
      </c>
      <c r="C9" s="153">
        <f>C10+C21+C28+C36+C41+C52+C62+C71+C58+C15</f>
        <v>322316.60000000003</v>
      </c>
      <c r="D9" s="153">
        <f>D10+D21+D28+D36+D41+D52+D62+D71+D58+D15</f>
        <v>317351.10000000003</v>
      </c>
      <c r="E9" s="153">
        <f>E10+E21+E28+E36+E41+E52+E62+E71+E58+E15</f>
        <v>316989.49999999994</v>
      </c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  <c r="HU9" s="154"/>
      <c r="HV9" s="154"/>
    </row>
    <row r="10" spans="1:230" s="155" customFormat="1" ht="12.75">
      <c r="A10" s="151" t="s">
        <v>541</v>
      </c>
      <c r="B10" s="152" t="s">
        <v>542</v>
      </c>
      <c r="C10" s="153">
        <f>C11</f>
        <v>146846.9</v>
      </c>
      <c r="D10" s="153">
        <f>D11</f>
        <v>145265.69999999998</v>
      </c>
      <c r="E10" s="153">
        <f>E11</f>
        <v>143723.8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</row>
    <row r="11" spans="1:5" ht="12.75">
      <c r="A11" s="151" t="s">
        <v>543</v>
      </c>
      <c r="B11" s="152" t="s">
        <v>544</v>
      </c>
      <c r="C11" s="153">
        <f>C12+C13+C14</f>
        <v>146846.9</v>
      </c>
      <c r="D11" s="153">
        <f>D12+D13+D14</f>
        <v>145265.69999999998</v>
      </c>
      <c r="E11" s="153">
        <f>E12+E13+E14</f>
        <v>143723.8</v>
      </c>
    </row>
    <row r="12" spans="1:5" ht="78.6" customHeight="1">
      <c r="A12" s="156" t="s">
        <v>545</v>
      </c>
      <c r="B12" s="158" t="s">
        <v>546</v>
      </c>
      <c r="C12" s="157">
        <v>145119.8</v>
      </c>
      <c r="D12" s="157">
        <v>143620.5</v>
      </c>
      <c r="E12" s="157">
        <v>142185.8</v>
      </c>
    </row>
    <row r="13" spans="1:5" ht="109.9" customHeight="1">
      <c r="A13" s="156" t="s">
        <v>547</v>
      </c>
      <c r="B13" s="158" t="s">
        <v>548</v>
      </c>
      <c r="C13" s="157">
        <v>506.7</v>
      </c>
      <c r="D13" s="157">
        <v>505.8</v>
      </c>
      <c r="E13" s="157">
        <v>500.2</v>
      </c>
    </row>
    <row r="14" spans="1:5" ht="49.5">
      <c r="A14" s="156" t="s">
        <v>549</v>
      </c>
      <c r="B14" s="158" t="s">
        <v>550</v>
      </c>
      <c r="C14" s="157">
        <v>1220.4</v>
      </c>
      <c r="D14" s="157">
        <v>1139.4</v>
      </c>
      <c r="E14" s="157">
        <v>1037.8</v>
      </c>
    </row>
    <row r="15" spans="1:230" s="155" customFormat="1" ht="33">
      <c r="A15" s="151" t="s">
        <v>551</v>
      </c>
      <c r="B15" s="152" t="s">
        <v>552</v>
      </c>
      <c r="C15" s="153">
        <f>C16</f>
        <v>1863.7</v>
      </c>
      <c r="D15" s="153">
        <f>D16</f>
        <v>1876.9</v>
      </c>
      <c r="E15" s="153">
        <f>E16</f>
        <v>1647.1</v>
      </c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</row>
    <row r="16" spans="1:5" ht="33">
      <c r="A16" s="151" t="s">
        <v>553</v>
      </c>
      <c r="B16" s="152" t="s">
        <v>554</v>
      </c>
      <c r="C16" s="153">
        <f>C17+C18+C19+C20</f>
        <v>1863.7</v>
      </c>
      <c r="D16" s="153">
        <f>D17+D18+D19+D20</f>
        <v>1876.9</v>
      </c>
      <c r="E16" s="153">
        <f>E17+E18+E19+E20</f>
        <v>1647.1</v>
      </c>
    </row>
    <row r="17" spans="1:5" ht="66">
      <c r="A17" s="156" t="s">
        <v>555</v>
      </c>
      <c r="B17" s="158" t="s">
        <v>556</v>
      </c>
      <c r="C17" s="157">
        <v>637.5</v>
      </c>
      <c r="D17" s="157">
        <v>691.4</v>
      </c>
      <c r="E17" s="157">
        <v>606.8</v>
      </c>
    </row>
    <row r="18" spans="1:5" ht="82.5">
      <c r="A18" s="156" t="s">
        <v>557</v>
      </c>
      <c r="B18" s="158" t="s">
        <v>558</v>
      </c>
      <c r="C18" s="157">
        <v>26.7</v>
      </c>
      <c r="D18" s="157">
        <v>25.2</v>
      </c>
      <c r="E18" s="157">
        <v>22.1</v>
      </c>
    </row>
    <row r="19" spans="1:5" ht="66">
      <c r="A19" s="156" t="s">
        <v>559</v>
      </c>
      <c r="B19" s="158" t="s">
        <v>560</v>
      </c>
      <c r="C19" s="157">
        <v>1046.3</v>
      </c>
      <c r="D19" s="157">
        <v>1015.1</v>
      </c>
      <c r="E19" s="157">
        <v>890.8</v>
      </c>
    </row>
    <row r="20" spans="1:5" ht="66">
      <c r="A20" s="156" t="s">
        <v>561</v>
      </c>
      <c r="B20" s="158" t="s">
        <v>562</v>
      </c>
      <c r="C20" s="157">
        <v>153.2</v>
      </c>
      <c r="D20" s="157">
        <v>145.2</v>
      </c>
      <c r="E20" s="157">
        <v>127.4</v>
      </c>
    </row>
    <row r="21" spans="1:5" ht="12.75">
      <c r="A21" s="151" t="s">
        <v>563</v>
      </c>
      <c r="B21" s="152" t="s">
        <v>564</v>
      </c>
      <c r="C21" s="153">
        <f>C22+C24+C26</f>
        <v>36479</v>
      </c>
      <c r="D21" s="153">
        <f>D22+D24+D26</f>
        <v>38333</v>
      </c>
      <c r="E21" s="153">
        <f>E22+E24+E26</f>
        <v>40130</v>
      </c>
    </row>
    <row r="22" spans="1:230" s="155" customFormat="1" ht="33">
      <c r="A22" s="151" t="s">
        <v>565</v>
      </c>
      <c r="B22" s="152" t="s">
        <v>566</v>
      </c>
      <c r="C22" s="153">
        <f>C23</f>
        <v>34886</v>
      </c>
      <c r="D22" s="153">
        <f>D23</f>
        <v>36665</v>
      </c>
      <c r="E22" s="153">
        <f>E23</f>
        <v>38388</v>
      </c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  <c r="FT22" s="154"/>
      <c r="FU22" s="154"/>
      <c r="FV22" s="154"/>
      <c r="FW22" s="154"/>
      <c r="FX22" s="154"/>
      <c r="FY22" s="154"/>
      <c r="FZ22" s="154"/>
      <c r="GA22" s="154"/>
      <c r="GB22" s="154"/>
      <c r="GC22" s="154"/>
      <c r="GD22" s="154"/>
      <c r="GE22" s="154"/>
      <c r="GF22" s="154"/>
      <c r="GG22" s="154"/>
      <c r="GH22" s="154"/>
      <c r="GI22" s="154"/>
      <c r="GJ22" s="154"/>
      <c r="GK22" s="154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  <c r="HF22" s="154"/>
      <c r="HG22" s="154"/>
      <c r="HH22" s="154"/>
      <c r="HI22" s="154"/>
      <c r="HJ22" s="154"/>
      <c r="HK22" s="154"/>
      <c r="HL22" s="154"/>
      <c r="HM22" s="154"/>
      <c r="HN22" s="154"/>
      <c r="HO22" s="154"/>
      <c r="HP22" s="154"/>
      <c r="HQ22" s="154"/>
      <c r="HR22" s="154"/>
      <c r="HS22" s="154"/>
      <c r="HT22" s="154"/>
      <c r="HU22" s="154"/>
      <c r="HV22" s="154"/>
    </row>
    <row r="23" spans="1:5" ht="25.15" customHeight="1">
      <c r="A23" s="156" t="s">
        <v>567</v>
      </c>
      <c r="B23" s="158" t="s">
        <v>566</v>
      </c>
      <c r="C23" s="157">
        <v>34886</v>
      </c>
      <c r="D23" s="157">
        <v>36665</v>
      </c>
      <c r="E23" s="157">
        <v>38388</v>
      </c>
    </row>
    <row r="24" spans="1:230" s="155" customFormat="1" ht="12.75">
      <c r="A24" s="159" t="s">
        <v>568</v>
      </c>
      <c r="B24" s="152" t="s">
        <v>569</v>
      </c>
      <c r="C24" s="153">
        <f>C25</f>
        <v>9</v>
      </c>
      <c r="D24" s="153">
        <f>D25</f>
        <v>9</v>
      </c>
      <c r="E24" s="153">
        <f>E25</f>
        <v>10</v>
      </c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4"/>
      <c r="FO24" s="154"/>
      <c r="FP24" s="154"/>
      <c r="FQ24" s="154"/>
      <c r="FR24" s="154"/>
      <c r="FS24" s="154"/>
      <c r="FT24" s="154"/>
      <c r="FU24" s="154"/>
      <c r="FV24" s="154"/>
      <c r="FW24" s="154"/>
      <c r="FX24" s="154"/>
      <c r="FY24" s="154"/>
      <c r="FZ24" s="154"/>
      <c r="GA24" s="154"/>
      <c r="GB24" s="154"/>
      <c r="GC24" s="154"/>
      <c r="GD24" s="154"/>
      <c r="GE24" s="154"/>
      <c r="GF24" s="154"/>
      <c r="GG24" s="154"/>
      <c r="GH24" s="154"/>
      <c r="GI24" s="154"/>
      <c r="GJ24" s="154"/>
      <c r="GK24" s="154"/>
      <c r="GL24" s="154"/>
      <c r="GM24" s="154"/>
      <c r="GN24" s="154"/>
      <c r="GO24" s="154"/>
      <c r="GP24" s="154"/>
      <c r="GQ24" s="154"/>
      <c r="GR24" s="154"/>
      <c r="GS24" s="154"/>
      <c r="GT24" s="154"/>
      <c r="GU24" s="154"/>
      <c r="GV24" s="154"/>
      <c r="GW24" s="154"/>
      <c r="GX24" s="154"/>
      <c r="GY24" s="154"/>
      <c r="GZ24" s="154"/>
      <c r="HA24" s="154"/>
      <c r="HB24" s="154"/>
      <c r="HC24" s="154"/>
      <c r="HD24" s="154"/>
      <c r="HE24" s="154"/>
      <c r="HF24" s="154"/>
      <c r="HG24" s="154"/>
      <c r="HH24" s="154"/>
      <c r="HI24" s="154"/>
      <c r="HJ24" s="154"/>
      <c r="HK24" s="154"/>
      <c r="HL24" s="154"/>
      <c r="HM24" s="154"/>
      <c r="HN24" s="154"/>
      <c r="HO24" s="154"/>
      <c r="HP24" s="154"/>
      <c r="HQ24" s="154"/>
      <c r="HR24" s="154"/>
      <c r="HS24" s="154"/>
      <c r="HT24" s="154"/>
      <c r="HU24" s="154"/>
      <c r="HV24" s="154"/>
    </row>
    <row r="25" spans="1:5" ht="12.75">
      <c r="A25" s="160" t="s">
        <v>570</v>
      </c>
      <c r="B25" s="158" t="s">
        <v>569</v>
      </c>
      <c r="C25" s="157">
        <v>9</v>
      </c>
      <c r="D25" s="157">
        <v>9</v>
      </c>
      <c r="E25" s="157">
        <v>10</v>
      </c>
    </row>
    <row r="26" spans="1:230" s="155" customFormat="1" ht="33">
      <c r="A26" s="159" t="s">
        <v>571</v>
      </c>
      <c r="B26" s="152" t="s">
        <v>572</v>
      </c>
      <c r="C26" s="153">
        <f>C27</f>
        <v>1584</v>
      </c>
      <c r="D26" s="153">
        <f>D27</f>
        <v>1659</v>
      </c>
      <c r="E26" s="153">
        <f>E27</f>
        <v>1732</v>
      </c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4"/>
      <c r="FR26" s="154"/>
      <c r="FS26" s="154"/>
      <c r="FT26" s="154"/>
      <c r="FU26" s="154"/>
      <c r="FV26" s="154"/>
      <c r="FW26" s="154"/>
      <c r="FX26" s="154"/>
      <c r="FY26" s="154"/>
      <c r="FZ26" s="154"/>
      <c r="GA26" s="154"/>
      <c r="GB26" s="154"/>
      <c r="GC26" s="154"/>
      <c r="GD26" s="154"/>
      <c r="GE26" s="154"/>
      <c r="GF26" s="154"/>
      <c r="GG26" s="154"/>
      <c r="GH26" s="154"/>
      <c r="GI26" s="154"/>
      <c r="GJ26" s="154"/>
      <c r="GK26" s="154"/>
      <c r="GL26" s="154"/>
      <c r="GM26" s="154"/>
      <c r="GN26" s="154"/>
      <c r="GO26" s="154"/>
      <c r="GP26" s="154"/>
      <c r="GQ26" s="154"/>
      <c r="GR26" s="154"/>
      <c r="GS26" s="154"/>
      <c r="GT26" s="154"/>
      <c r="GU26" s="154"/>
      <c r="GV26" s="154"/>
      <c r="GW26" s="154"/>
      <c r="GX26" s="154"/>
      <c r="GY26" s="154"/>
      <c r="GZ26" s="154"/>
      <c r="HA26" s="154"/>
      <c r="HB26" s="154"/>
      <c r="HC26" s="154"/>
      <c r="HD26" s="154"/>
      <c r="HE26" s="154"/>
      <c r="HF26" s="154"/>
      <c r="HG26" s="154"/>
      <c r="HH26" s="154"/>
      <c r="HI26" s="154"/>
      <c r="HJ26" s="154"/>
      <c r="HK26" s="154"/>
      <c r="HL26" s="154"/>
      <c r="HM26" s="154"/>
      <c r="HN26" s="154"/>
      <c r="HO26" s="154"/>
      <c r="HP26" s="154"/>
      <c r="HQ26" s="154"/>
      <c r="HR26" s="154"/>
      <c r="HS26" s="154"/>
      <c r="HT26" s="154"/>
      <c r="HU26" s="154"/>
      <c r="HV26" s="154"/>
    </row>
    <row r="27" spans="1:5" ht="33">
      <c r="A27" s="160" t="s">
        <v>573</v>
      </c>
      <c r="B27" s="158" t="s">
        <v>574</v>
      </c>
      <c r="C27" s="157">
        <v>1584</v>
      </c>
      <c r="D27" s="157">
        <v>1659</v>
      </c>
      <c r="E27" s="157">
        <v>1732</v>
      </c>
    </row>
    <row r="28" spans="1:230" s="155" customFormat="1" ht="12.75">
      <c r="A28" s="151" t="s">
        <v>575</v>
      </c>
      <c r="B28" s="152" t="s">
        <v>576</v>
      </c>
      <c r="C28" s="153">
        <f>C29+C31</f>
        <v>66794</v>
      </c>
      <c r="D28" s="153">
        <f>D29+D31</f>
        <v>62004.7</v>
      </c>
      <c r="E28" s="153">
        <f>E29+E31</f>
        <v>78103</v>
      </c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  <c r="FY28" s="154"/>
      <c r="FZ28" s="154"/>
      <c r="GA28" s="154"/>
      <c r="GB28" s="154"/>
      <c r="GC28" s="154"/>
      <c r="GD28" s="154"/>
      <c r="GE28" s="154"/>
      <c r="GF28" s="154"/>
      <c r="GG28" s="154"/>
      <c r="GH28" s="154"/>
      <c r="GI28" s="154"/>
      <c r="GJ28" s="154"/>
      <c r="GK28" s="154"/>
      <c r="GL28" s="154"/>
      <c r="GM28" s="154"/>
      <c r="GN28" s="154"/>
      <c r="GO28" s="154"/>
      <c r="GP28" s="154"/>
      <c r="GQ28" s="154"/>
      <c r="GR28" s="154"/>
      <c r="GS28" s="154"/>
      <c r="GT28" s="154"/>
      <c r="GU28" s="154"/>
      <c r="GV28" s="154"/>
      <c r="GW28" s="154"/>
      <c r="GX28" s="154"/>
      <c r="GY28" s="154"/>
      <c r="GZ28" s="154"/>
      <c r="HA28" s="154"/>
      <c r="HB28" s="154"/>
      <c r="HC28" s="154"/>
      <c r="HD28" s="154"/>
      <c r="HE28" s="154"/>
      <c r="HF28" s="154"/>
      <c r="HG28" s="154"/>
      <c r="HH28" s="154"/>
      <c r="HI28" s="154"/>
      <c r="HJ28" s="154"/>
      <c r="HK28" s="154"/>
      <c r="HL28" s="154"/>
      <c r="HM28" s="154"/>
      <c r="HN28" s="154"/>
      <c r="HO28" s="154"/>
      <c r="HP28" s="154"/>
      <c r="HQ28" s="154"/>
      <c r="HR28" s="154"/>
      <c r="HS28" s="154"/>
      <c r="HT28" s="154"/>
      <c r="HU28" s="154"/>
      <c r="HV28" s="154"/>
    </row>
    <row r="29" spans="1:5" ht="12.75">
      <c r="A29" s="151" t="s">
        <v>577</v>
      </c>
      <c r="B29" s="152" t="s">
        <v>578</v>
      </c>
      <c r="C29" s="153">
        <f>C30</f>
        <v>5420</v>
      </c>
      <c r="D29" s="153">
        <f>D30</f>
        <v>5420</v>
      </c>
      <c r="E29" s="153">
        <f>E30</f>
        <v>5420</v>
      </c>
    </row>
    <row r="30" spans="1:5" ht="49.5">
      <c r="A30" s="156" t="s">
        <v>579</v>
      </c>
      <c r="B30" s="158" t="s">
        <v>580</v>
      </c>
      <c r="C30" s="161">
        <v>5420</v>
      </c>
      <c r="D30" s="161">
        <v>5420</v>
      </c>
      <c r="E30" s="161">
        <v>5420</v>
      </c>
    </row>
    <row r="31" spans="1:5" ht="12.75">
      <c r="A31" s="151" t="s">
        <v>581</v>
      </c>
      <c r="B31" s="152" t="s">
        <v>582</v>
      </c>
      <c r="C31" s="153">
        <f>C32+C34</f>
        <v>61374</v>
      </c>
      <c r="D31" s="153">
        <f>D32+D34</f>
        <v>56584.7</v>
      </c>
      <c r="E31" s="153">
        <f>E32+E34</f>
        <v>72683</v>
      </c>
    </row>
    <row r="32" spans="1:5" ht="12.75">
      <c r="A32" s="156" t="s">
        <v>583</v>
      </c>
      <c r="B32" s="158" t="s">
        <v>584</v>
      </c>
      <c r="C32" s="157">
        <f>C33</f>
        <v>56029</v>
      </c>
      <c r="D32" s="157">
        <f>D33</f>
        <v>51239.7</v>
      </c>
      <c r="E32" s="157">
        <f>E33</f>
        <v>67338</v>
      </c>
    </row>
    <row r="33" spans="1:5" ht="33">
      <c r="A33" s="156" t="s">
        <v>585</v>
      </c>
      <c r="B33" s="158" t="s">
        <v>586</v>
      </c>
      <c r="C33" s="161">
        <v>56029</v>
      </c>
      <c r="D33" s="161">
        <v>51239.7</v>
      </c>
      <c r="E33" s="161">
        <v>67338</v>
      </c>
    </row>
    <row r="34" spans="1:5" ht="12.75">
      <c r="A34" s="156" t="s">
        <v>587</v>
      </c>
      <c r="B34" s="158" t="s">
        <v>588</v>
      </c>
      <c r="C34" s="157">
        <f>C35</f>
        <v>5345</v>
      </c>
      <c r="D34" s="157">
        <f>D35</f>
        <v>5345</v>
      </c>
      <c r="E34" s="157">
        <f>E35</f>
        <v>5345</v>
      </c>
    </row>
    <row r="35" spans="1:5" ht="33">
      <c r="A35" s="156" t="s">
        <v>589</v>
      </c>
      <c r="B35" s="158" t="s">
        <v>590</v>
      </c>
      <c r="C35" s="161">
        <v>5345</v>
      </c>
      <c r="D35" s="161">
        <v>5345</v>
      </c>
      <c r="E35" s="161">
        <v>5345</v>
      </c>
    </row>
    <row r="36" spans="1:230" s="155" customFormat="1" ht="12.75">
      <c r="A36" s="151" t="s">
        <v>591</v>
      </c>
      <c r="B36" s="152" t="s">
        <v>592</v>
      </c>
      <c r="C36" s="153">
        <f>C37+C39</f>
        <v>5188</v>
      </c>
      <c r="D36" s="153">
        <f>D37+D39</f>
        <v>5188</v>
      </c>
      <c r="E36" s="153">
        <f>E37+E39</f>
        <v>5188</v>
      </c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54"/>
      <c r="FL36" s="154"/>
      <c r="FM36" s="154"/>
      <c r="FN36" s="154"/>
      <c r="FO36" s="154"/>
      <c r="FP36" s="154"/>
      <c r="FQ36" s="154"/>
      <c r="FR36" s="154"/>
      <c r="FS36" s="154"/>
      <c r="FT36" s="154"/>
      <c r="FU36" s="154"/>
      <c r="FV36" s="154"/>
      <c r="FW36" s="154"/>
      <c r="FX36" s="154"/>
      <c r="FY36" s="154"/>
      <c r="FZ36" s="154"/>
      <c r="GA36" s="154"/>
      <c r="GB36" s="154"/>
      <c r="GC36" s="154"/>
      <c r="GD36" s="154"/>
      <c r="GE36" s="154"/>
      <c r="GF36" s="154"/>
      <c r="GG36" s="154"/>
      <c r="GH36" s="154"/>
      <c r="GI36" s="154"/>
      <c r="GJ36" s="154"/>
      <c r="GK36" s="154"/>
      <c r="GL36" s="154"/>
      <c r="GM36" s="154"/>
      <c r="GN36" s="154"/>
      <c r="GO36" s="154"/>
      <c r="GP36" s="154"/>
      <c r="GQ36" s="154"/>
      <c r="GR36" s="154"/>
      <c r="GS36" s="154"/>
      <c r="GT36" s="154"/>
      <c r="GU36" s="154"/>
      <c r="GV36" s="154"/>
      <c r="GW36" s="154"/>
      <c r="GX36" s="154"/>
      <c r="GY36" s="154"/>
      <c r="GZ36" s="154"/>
      <c r="HA36" s="154"/>
      <c r="HB36" s="154"/>
      <c r="HC36" s="154"/>
      <c r="HD36" s="154"/>
      <c r="HE36" s="154"/>
      <c r="HF36" s="154"/>
      <c r="HG36" s="154"/>
      <c r="HH36" s="154"/>
      <c r="HI36" s="154"/>
      <c r="HJ36" s="154"/>
      <c r="HK36" s="154"/>
      <c r="HL36" s="154"/>
      <c r="HM36" s="154"/>
      <c r="HN36" s="154"/>
      <c r="HO36" s="154"/>
      <c r="HP36" s="154"/>
      <c r="HQ36" s="154"/>
      <c r="HR36" s="154"/>
      <c r="HS36" s="154"/>
      <c r="HT36" s="154"/>
      <c r="HU36" s="154"/>
      <c r="HV36" s="154"/>
    </row>
    <row r="37" spans="1:5" ht="33">
      <c r="A37" s="151" t="s">
        <v>593</v>
      </c>
      <c r="B37" s="152" t="s">
        <v>594</v>
      </c>
      <c r="C37" s="153">
        <f>C38</f>
        <v>5138</v>
      </c>
      <c r="D37" s="153">
        <f>D38</f>
        <v>5138</v>
      </c>
      <c r="E37" s="153">
        <f>E38</f>
        <v>5138</v>
      </c>
    </row>
    <row r="38" spans="1:5" ht="49.5">
      <c r="A38" s="156" t="s">
        <v>595</v>
      </c>
      <c r="B38" s="158" t="s">
        <v>596</v>
      </c>
      <c r="C38" s="161">
        <v>5138</v>
      </c>
      <c r="D38" s="161">
        <v>5138</v>
      </c>
      <c r="E38" s="161">
        <v>5138</v>
      </c>
    </row>
    <row r="39" spans="1:5" ht="33">
      <c r="A39" s="151" t="s">
        <v>597</v>
      </c>
      <c r="B39" s="152" t="s">
        <v>598</v>
      </c>
      <c r="C39" s="162">
        <f>C40</f>
        <v>50</v>
      </c>
      <c r="D39" s="162">
        <f>D40</f>
        <v>50</v>
      </c>
      <c r="E39" s="162">
        <f>E40</f>
        <v>50</v>
      </c>
    </row>
    <row r="40" spans="1:5" ht="33">
      <c r="A40" s="156" t="s">
        <v>599</v>
      </c>
      <c r="B40" s="158" t="s">
        <v>600</v>
      </c>
      <c r="C40" s="161">
        <v>50</v>
      </c>
      <c r="D40" s="161">
        <v>50</v>
      </c>
      <c r="E40" s="161">
        <v>50</v>
      </c>
    </row>
    <row r="41" spans="1:230" s="155" customFormat="1" ht="49.5">
      <c r="A41" s="151" t="s">
        <v>601</v>
      </c>
      <c r="B41" s="152" t="s">
        <v>602</v>
      </c>
      <c r="C41" s="153">
        <f>C42+C49</f>
        <v>30854.2</v>
      </c>
      <c r="D41" s="153">
        <f>D42+D49</f>
        <v>30036.9</v>
      </c>
      <c r="E41" s="153">
        <f>E42+E49</f>
        <v>29176.200000000004</v>
      </c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4"/>
      <c r="EK41" s="154"/>
      <c r="EL41" s="154"/>
      <c r="EM41" s="154"/>
      <c r="EN41" s="154"/>
      <c r="EO41" s="154"/>
      <c r="EP41" s="154"/>
      <c r="EQ41" s="154"/>
      <c r="ER41" s="154"/>
      <c r="ES41" s="154"/>
      <c r="ET41" s="154"/>
      <c r="EU41" s="154"/>
      <c r="EV41" s="154"/>
      <c r="EW41" s="154"/>
      <c r="EX41" s="154"/>
      <c r="EY41" s="154"/>
      <c r="EZ41" s="154"/>
      <c r="FA41" s="154"/>
      <c r="FB41" s="154"/>
      <c r="FC41" s="154"/>
      <c r="FD41" s="154"/>
      <c r="FE41" s="154"/>
      <c r="FF41" s="154"/>
      <c r="FG41" s="154"/>
      <c r="FH41" s="154"/>
      <c r="FI41" s="154"/>
      <c r="FJ41" s="154"/>
      <c r="FK41" s="154"/>
      <c r="FL41" s="154"/>
      <c r="FM41" s="154"/>
      <c r="FN41" s="154"/>
      <c r="FO41" s="154"/>
      <c r="FP41" s="154"/>
      <c r="FQ41" s="154"/>
      <c r="FR41" s="154"/>
      <c r="FS41" s="154"/>
      <c r="FT41" s="154"/>
      <c r="FU41" s="154"/>
      <c r="FV41" s="154"/>
      <c r="FW41" s="154"/>
      <c r="FX41" s="154"/>
      <c r="FY41" s="154"/>
      <c r="FZ41" s="154"/>
      <c r="GA41" s="154"/>
      <c r="GB41" s="154"/>
      <c r="GC41" s="154"/>
      <c r="GD41" s="154"/>
      <c r="GE41" s="154"/>
      <c r="GF41" s="154"/>
      <c r="GG41" s="154"/>
      <c r="GH41" s="154"/>
      <c r="GI41" s="154"/>
      <c r="GJ41" s="154"/>
      <c r="GK41" s="154"/>
      <c r="GL41" s="154"/>
      <c r="GM41" s="154"/>
      <c r="GN41" s="154"/>
      <c r="GO41" s="154"/>
      <c r="GP41" s="154"/>
      <c r="GQ41" s="154"/>
      <c r="GR41" s="154"/>
      <c r="GS41" s="154"/>
      <c r="GT41" s="154"/>
      <c r="GU41" s="154"/>
      <c r="GV41" s="154"/>
      <c r="GW41" s="154"/>
      <c r="GX41" s="154"/>
      <c r="GY41" s="154"/>
      <c r="GZ41" s="154"/>
      <c r="HA41" s="154"/>
      <c r="HB41" s="154"/>
      <c r="HC41" s="154"/>
      <c r="HD41" s="154"/>
      <c r="HE41" s="154"/>
      <c r="HF41" s="154"/>
      <c r="HG41" s="154"/>
      <c r="HH41" s="154"/>
      <c r="HI41" s="154"/>
      <c r="HJ41" s="154"/>
      <c r="HK41" s="154"/>
      <c r="HL41" s="154"/>
      <c r="HM41" s="154"/>
      <c r="HN41" s="154"/>
      <c r="HO41" s="154"/>
      <c r="HP41" s="154"/>
      <c r="HQ41" s="154"/>
      <c r="HR41" s="154"/>
      <c r="HS41" s="154"/>
      <c r="HT41" s="154"/>
      <c r="HU41" s="154"/>
      <c r="HV41" s="154"/>
    </row>
    <row r="42" spans="1:5" ht="99">
      <c r="A42" s="151" t="s">
        <v>603</v>
      </c>
      <c r="B42" s="152" t="s">
        <v>604</v>
      </c>
      <c r="C42" s="153">
        <f>C43+C45+C47</f>
        <v>30644.8</v>
      </c>
      <c r="D42" s="153">
        <f>D43+D45+D47</f>
        <v>29827.5</v>
      </c>
      <c r="E42" s="153">
        <f>E43+E45+E47</f>
        <v>28966.800000000003</v>
      </c>
    </row>
    <row r="43" spans="1:5" ht="66">
      <c r="A43" s="156" t="s">
        <v>605</v>
      </c>
      <c r="B43" s="158" t="s">
        <v>606</v>
      </c>
      <c r="C43" s="157">
        <f>C44</f>
        <v>15263.4</v>
      </c>
      <c r="D43" s="157">
        <f>D44</f>
        <v>14446.1</v>
      </c>
      <c r="E43" s="157">
        <f>E44</f>
        <v>13585.4</v>
      </c>
    </row>
    <row r="44" spans="1:5" ht="82.5">
      <c r="A44" s="156" t="s">
        <v>607</v>
      </c>
      <c r="B44" s="158" t="s">
        <v>608</v>
      </c>
      <c r="C44" s="157">
        <v>15263.4</v>
      </c>
      <c r="D44" s="157">
        <v>14446.1</v>
      </c>
      <c r="E44" s="157">
        <v>13585.4</v>
      </c>
    </row>
    <row r="45" spans="1:5" ht="82.5">
      <c r="A45" s="156" t="s">
        <v>609</v>
      </c>
      <c r="B45" s="158" t="s">
        <v>610</v>
      </c>
      <c r="C45" s="161">
        <f>46:46</f>
        <v>1200.2</v>
      </c>
      <c r="D45" s="161">
        <f>46:46</f>
        <v>1200.2</v>
      </c>
      <c r="E45" s="161">
        <f>46:46</f>
        <v>1200.2</v>
      </c>
    </row>
    <row r="46" spans="1:5" ht="82.5">
      <c r="A46" s="156" t="s">
        <v>611</v>
      </c>
      <c r="B46" s="158" t="s">
        <v>612</v>
      </c>
      <c r="C46" s="157">
        <v>1200.2</v>
      </c>
      <c r="D46" s="157">
        <v>1200.2</v>
      </c>
      <c r="E46" s="157">
        <v>1200.2</v>
      </c>
    </row>
    <row r="47" spans="1:5" ht="49.5">
      <c r="A47" s="156" t="s">
        <v>613</v>
      </c>
      <c r="B47" s="158" t="s">
        <v>614</v>
      </c>
      <c r="C47" s="157">
        <f>C48</f>
        <v>14181.2</v>
      </c>
      <c r="D47" s="157">
        <f>D48</f>
        <v>14181.2</v>
      </c>
      <c r="E47" s="157">
        <f>E48</f>
        <v>14181.2</v>
      </c>
    </row>
    <row r="48" spans="1:5" ht="33">
      <c r="A48" s="156" t="s">
        <v>615</v>
      </c>
      <c r="B48" s="158" t="s">
        <v>616</v>
      </c>
      <c r="C48" s="157">
        <v>14181.2</v>
      </c>
      <c r="D48" s="157">
        <v>14181.2</v>
      </c>
      <c r="E48" s="157">
        <v>14181.2</v>
      </c>
    </row>
    <row r="49" spans="1:5" ht="33">
      <c r="A49" s="151" t="s">
        <v>617</v>
      </c>
      <c r="B49" s="152" t="s">
        <v>618</v>
      </c>
      <c r="C49" s="153">
        <f aca="true" t="shared" si="0" ref="C49:E50">C50</f>
        <v>209.4</v>
      </c>
      <c r="D49" s="153">
        <f t="shared" si="0"/>
        <v>209.4</v>
      </c>
      <c r="E49" s="153">
        <f t="shared" si="0"/>
        <v>209.4</v>
      </c>
    </row>
    <row r="50" spans="1:5" ht="49.5">
      <c r="A50" s="156" t="s">
        <v>619</v>
      </c>
      <c r="B50" s="158" t="s">
        <v>620</v>
      </c>
      <c r="C50" s="157">
        <f t="shared" si="0"/>
        <v>209.4</v>
      </c>
      <c r="D50" s="157">
        <f t="shared" si="0"/>
        <v>209.4</v>
      </c>
      <c r="E50" s="157">
        <f t="shared" si="0"/>
        <v>209.4</v>
      </c>
    </row>
    <row r="51" spans="1:5" ht="49.5">
      <c r="A51" s="156" t="s">
        <v>621</v>
      </c>
      <c r="B51" s="158" t="s">
        <v>622</v>
      </c>
      <c r="C51" s="157">
        <v>209.4</v>
      </c>
      <c r="D51" s="157">
        <v>209.4</v>
      </c>
      <c r="E51" s="157">
        <v>209.4</v>
      </c>
    </row>
    <row r="52" spans="1:230" s="155" customFormat="1" ht="33">
      <c r="A52" s="151" t="s">
        <v>623</v>
      </c>
      <c r="B52" s="152" t="s">
        <v>624</v>
      </c>
      <c r="C52" s="153">
        <f>C53</f>
        <v>1270.1000000000001</v>
      </c>
      <c r="D52" s="153">
        <f>D53</f>
        <v>1861.6000000000001</v>
      </c>
      <c r="E52" s="153">
        <f>E53</f>
        <v>1984.6</v>
      </c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  <c r="DM52" s="154"/>
      <c r="DN52" s="154"/>
      <c r="DO52" s="154"/>
      <c r="DP52" s="154"/>
      <c r="DQ52" s="154"/>
      <c r="DR52" s="154"/>
      <c r="DS52" s="154"/>
      <c r="DT52" s="154"/>
      <c r="DU52" s="154"/>
      <c r="DV52" s="154"/>
      <c r="DW52" s="154"/>
      <c r="DX52" s="154"/>
      <c r="DY52" s="154"/>
      <c r="DZ52" s="154"/>
      <c r="EA52" s="154"/>
      <c r="EB52" s="154"/>
      <c r="EC52" s="154"/>
      <c r="ED52" s="154"/>
      <c r="EE52" s="154"/>
      <c r="EF52" s="154"/>
      <c r="EG52" s="154"/>
      <c r="EH52" s="154"/>
      <c r="EI52" s="154"/>
      <c r="EJ52" s="154"/>
      <c r="EK52" s="154"/>
      <c r="EL52" s="154"/>
      <c r="EM52" s="154"/>
      <c r="EN52" s="154"/>
      <c r="EO52" s="154"/>
      <c r="EP52" s="154"/>
      <c r="EQ52" s="154"/>
      <c r="ER52" s="154"/>
      <c r="ES52" s="154"/>
      <c r="ET52" s="154"/>
      <c r="EU52" s="154"/>
      <c r="EV52" s="154"/>
      <c r="EW52" s="154"/>
      <c r="EX52" s="154"/>
      <c r="EY52" s="154"/>
      <c r="EZ52" s="154"/>
      <c r="FA52" s="154"/>
      <c r="FB52" s="154"/>
      <c r="FC52" s="154"/>
      <c r="FD52" s="154"/>
      <c r="FE52" s="154"/>
      <c r="FF52" s="154"/>
      <c r="FG52" s="154"/>
      <c r="FH52" s="154"/>
      <c r="FI52" s="154"/>
      <c r="FJ52" s="154"/>
      <c r="FK52" s="154"/>
      <c r="FL52" s="154"/>
      <c r="FM52" s="154"/>
      <c r="FN52" s="154"/>
      <c r="FO52" s="154"/>
      <c r="FP52" s="154"/>
      <c r="FQ52" s="154"/>
      <c r="FR52" s="154"/>
      <c r="FS52" s="154"/>
      <c r="FT52" s="154"/>
      <c r="FU52" s="154"/>
      <c r="FV52" s="154"/>
      <c r="FW52" s="154"/>
      <c r="FX52" s="154"/>
      <c r="FY52" s="154"/>
      <c r="FZ52" s="154"/>
      <c r="GA52" s="154"/>
      <c r="GB52" s="154"/>
      <c r="GC52" s="154"/>
      <c r="GD52" s="154"/>
      <c r="GE52" s="154"/>
      <c r="GF52" s="154"/>
      <c r="GG52" s="154"/>
      <c r="GH52" s="154"/>
      <c r="GI52" s="154"/>
      <c r="GJ52" s="154"/>
      <c r="GK52" s="154"/>
      <c r="GL52" s="154"/>
      <c r="GM52" s="154"/>
      <c r="GN52" s="154"/>
      <c r="GO52" s="154"/>
      <c r="GP52" s="154"/>
      <c r="GQ52" s="154"/>
      <c r="GR52" s="154"/>
      <c r="GS52" s="154"/>
      <c r="GT52" s="154"/>
      <c r="GU52" s="154"/>
      <c r="GV52" s="154"/>
      <c r="GW52" s="154"/>
      <c r="GX52" s="154"/>
      <c r="GY52" s="154"/>
      <c r="GZ52" s="154"/>
      <c r="HA52" s="154"/>
      <c r="HB52" s="154"/>
      <c r="HC52" s="154"/>
      <c r="HD52" s="154"/>
      <c r="HE52" s="154"/>
      <c r="HF52" s="154"/>
      <c r="HG52" s="154"/>
      <c r="HH52" s="154"/>
      <c r="HI52" s="154"/>
      <c r="HJ52" s="154"/>
      <c r="HK52" s="154"/>
      <c r="HL52" s="154"/>
      <c r="HM52" s="154"/>
      <c r="HN52" s="154"/>
      <c r="HO52" s="154"/>
      <c r="HP52" s="154"/>
      <c r="HQ52" s="154"/>
      <c r="HR52" s="154"/>
      <c r="HS52" s="154"/>
      <c r="HT52" s="154"/>
      <c r="HU52" s="154"/>
      <c r="HV52" s="154"/>
    </row>
    <row r="53" spans="1:230" s="155" customFormat="1" ht="12.75">
      <c r="A53" s="151" t="s">
        <v>625</v>
      </c>
      <c r="B53" s="152" t="s">
        <v>626</v>
      </c>
      <c r="C53" s="153">
        <f>SUM(C54:C57)</f>
        <v>1270.1000000000001</v>
      </c>
      <c r="D53" s="153">
        <f>SUM(D54:D57)</f>
        <v>1861.6000000000001</v>
      </c>
      <c r="E53" s="153">
        <f>SUM(E54:E57)</f>
        <v>1984.6</v>
      </c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  <c r="DE53" s="154"/>
      <c r="DF53" s="154"/>
      <c r="DG53" s="154"/>
      <c r="DH53" s="154"/>
      <c r="DI53" s="154"/>
      <c r="DJ53" s="154"/>
      <c r="DK53" s="154"/>
      <c r="DL53" s="154"/>
      <c r="DM53" s="154"/>
      <c r="DN53" s="154"/>
      <c r="DO53" s="154"/>
      <c r="DP53" s="154"/>
      <c r="DQ53" s="154"/>
      <c r="DR53" s="154"/>
      <c r="DS53" s="154"/>
      <c r="DT53" s="154"/>
      <c r="DU53" s="154"/>
      <c r="DV53" s="154"/>
      <c r="DW53" s="154"/>
      <c r="DX53" s="154"/>
      <c r="DY53" s="154"/>
      <c r="DZ53" s="154"/>
      <c r="EA53" s="154"/>
      <c r="EB53" s="154"/>
      <c r="EC53" s="154"/>
      <c r="ED53" s="154"/>
      <c r="EE53" s="154"/>
      <c r="EF53" s="154"/>
      <c r="EG53" s="154"/>
      <c r="EH53" s="154"/>
      <c r="EI53" s="154"/>
      <c r="EJ53" s="154"/>
      <c r="EK53" s="154"/>
      <c r="EL53" s="154"/>
      <c r="EM53" s="154"/>
      <c r="EN53" s="154"/>
      <c r="EO53" s="154"/>
      <c r="EP53" s="154"/>
      <c r="EQ53" s="154"/>
      <c r="ER53" s="154"/>
      <c r="ES53" s="154"/>
      <c r="ET53" s="154"/>
      <c r="EU53" s="154"/>
      <c r="EV53" s="154"/>
      <c r="EW53" s="154"/>
      <c r="EX53" s="154"/>
      <c r="EY53" s="154"/>
      <c r="EZ53" s="154"/>
      <c r="FA53" s="154"/>
      <c r="FB53" s="154"/>
      <c r="FC53" s="154"/>
      <c r="FD53" s="154"/>
      <c r="FE53" s="154"/>
      <c r="FF53" s="154"/>
      <c r="FG53" s="154"/>
      <c r="FH53" s="154"/>
      <c r="FI53" s="154"/>
      <c r="FJ53" s="154"/>
      <c r="FK53" s="154"/>
      <c r="FL53" s="154"/>
      <c r="FM53" s="154"/>
      <c r="FN53" s="154"/>
      <c r="FO53" s="154"/>
      <c r="FP53" s="154"/>
      <c r="FQ53" s="154"/>
      <c r="FR53" s="154"/>
      <c r="FS53" s="154"/>
      <c r="FT53" s="154"/>
      <c r="FU53" s="154"/>
      <c r="FV53" s="154"/>
      <c r="FW53" s="154"/>
      <c r="FX53" s="154"/>
      <c r="FY53" s="154"/>
      <c r="FZ53" s="154"/>
      <c r="GA53" s="154"/>
      <c r="GB53" s="154"/>
      <c r="GC53" s="154"/>
      <c r="GD53" s="154"/>
      <c r="GE53" s="154"/>
      <c r="GF53" s="154"/>
      <c r="GG53" s="154"/>
      <c r="GH53" s="154"/>
      <c r="GI53" s="154"/>
      <c r="GJ53" s="154"/>
      <c r="GK53" s="154"/>
      <c r="GL53" s="154"/>
      <c r="GM53" s="154"/>
      <c r="GN53" s="154"/>
      <c r="GO53" s="154"/>
      <c r="GP53" s="154"/>
      <c r="GQ53" s="154"/>
      <c r="GR53" s="154"/>
      <c r="GS53" s="154"/>
      <c r="GT53" s="154"/>
      <c r="GU53" s="154"/>
      <c r="GV53" s="154"/>
      <c r="GW53" s="154"/>
      <c r="GX53" s="154"/>
      <c r="GY53" s="154"/>
      <c r="GZ53" s="154"/>
      <c r="HA53" s="154"/>
      <c r="HB53" s="154"/>
      <c r="HC53" s="154"/>
      <c r="HD53" s="154"/>
      <c r="HE53" s="154"/>
      <c r="HF53" s="154"/>
      <c r="HG53" s="154"/>
      <c r="HH53" s="154"/>
      <c r="HI53" s="154"/>
      <c r="HJ53" s="154"/>
      <c r="HK53" s="154"/>
      <c r="HL53" s="154"/>
      <c r="HM53" s="154"/>
      <c r="HN53" s="154"/>
      <c r="HO53" s="154"/>
      <c r="HP53" s="154"/>
      <c r="HQ53" s="154"/>
      <c r="HR53" s="154"/>
      <c r="HS53" s="154"/>
      <c r="HT53" s="154"/>
      <c r="HU53" s="154"/>
      <c r="HV53" s="154"/>
    </row>
    <row r="54" spans="1:230" s="155" customFormat="1" ht="33">
      <c r="A54" s="163" t="s">
        <v>627</v>
      </c>
      <c r="B54" s="158" t="s">
        <v>628</v>
      </c>
      <c r="C54" s="157">
        <v>238.5</v>
      </c>
      <c r="D54" s="157">
        <v>349.6</v>
      </c>
      <c r="E54" s="157">
        <v>372.7</v>
      </c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  <c r="DP54" s="154"/>
      <c r="DQ54" s="154"/>
      <c r="DR54" s="154"/>
      <c r="DS54" s="154"/>
      <c r="DT54" s="154"/>
      <c r="DU54" s="154"/>
      <c r="DV54" s="154"/>
      <c r="DW54" s="154"/>
      <c r="DX54" s="154"/>
      <c r="DY54" s="154"/>
      <c r="DZ54" s="154"/>
      <c r="EA54" s="154"/>
      <c r="EB54" s="154"/>
      <c r="EC54" s="154"/>
      <c r="ED54" s="154"/>
      <c r="EE54" s="154"/>
      <c r="EF54" s="154"/>
      <c r="EG54" s="154"/>
      <c r="EH54" s="154"/>
      <c r="EI54" s="154"/>
      <c r="EJ54" s="154"/>
      <c r="EK54" s="154"/>
      <c r="EL54" s="154"/>
      <c r="EM54" s="154"/>
      <c r="EN54" s="154"/>
      <c r="EO54" s="154"/>
      <c r="EP54" s="154"/>
      <c r="EQ54" s="154"/>
      <c r="ER54" s="154"/>
      <c r="ES54" s="154"/>
      <c r="ET54" s="154"/>
      <c r="EU54" s="154"/>
      <c r="EV54" s="154"/>
      <c r="EW54" s="154"/>
      <c r="EX54" s="154"/>
      <c r="EY54" s="154"/>
      <c r="EZ54" s="154"/>
      <c r="FA54" s="154"/>
      <c r="FB54" s="154"/>
      <c r="FC54" s="154"/>
      <c r="FD54" s="154"/>
      <c r="FE54" s="154"/>
      <c r="FF54" s="154"/>
      <c r="FG54" s="154"/>
      <c r="FH54" s="154"/>
      <c r="FI54" s="154"/>
      <c r="FJ54" s="154"/>
      <c r="FK54" s="154"/>
      <c r="FL54" s="154"/>
      <c r="FM54" s="154"/>
      <c r="FN54" s="154"/>
      <c r="FO54" s="154"/>
      <c r="FP54" s="154"/>
      <c r="FQ54" s="154"/>
      <c r="FR54" s="154"/>
      <c r="FS54" s="154"/>
      <c r="FT54" s="154"/>
      <c r="FU54" s="154"/>
      <c r="FV54" s="154"/>
      <c r="FW54" s="154"/>
      <c r="FX54" s="154"/>
      <c r="FY54" s="154"/>
      <c r="FZ54" s="154"/>
      <c r="GA54" s="154"/>
      <c r="GB54" s="154"/>
      <c r="GC54" s="154"/>
      <c r="GD54" s="154"/>
      <c r="GE54" s="154"/>
      <c r="GF54" s="154"/>
      <c r="GG54" s="154"/>
      <c r="GH54" s="154"/>
      <c r="GI54" s="154"/>
      <c r="GJ54" s="154"/>
      <c r="GK54" s="154"/>
      <c r="GL54" s="154"/>
      <c r="GM54" s="154"/>
      <c r="GN54" s="154"/>
      <c r="GO54" s="154"/>
      <c r="GP54" s="154"/>
      <c r="GQ54" s="154"/>
      <c r="GR54" s="154"/>
      <c r="GS54" s="154"/>
      <c r="GT54" s="154"/>
      <c r="GU54" s="154"/>
      <c r="GV54" s="154"/>
      <c r="GW54" s="154"/>
      <c r="GX54" s="154"/>
      <c r="GY54" s="154"/>
      <c r="GZ54" s="154"/>
      <c r="HA54" s="154"/>
      <c r="HB54" s="154"/>
      <c r="HC54" s="154"/>
      <c r="HD54" s="154"/>
      <c r="HE54" s="154"/>
      <c r="HF54" s="154"/>
      <c r="HG54" s="154"/>
      <c r="HH54" s="154"/>
      <c r="HI54" s="154"/>
      <c r="HJ54" s="154"/>
      <c r="HK54" s="154"/>
      <c r="HL54" s="154"/>
      <c r="HM54" s="154"/>
      <c r="HN54" s="154"/>
      <c r="HO54" s="154"/>
      <c r="HP54" s="154"/>
      <c r="HQ54" s="154"/>
      <c r="HR54" s="154"/>
      <c r="HS54" s="154"/>
      <c r="HT54" s="154"/>
      <c r="HU54" s="154"/>
      <c r="HV54" s="154"/>
    </row>
    <row r="55" spans="1:230" s="155" customFormat="1" ht="33">
      <c r="A55" s="163" t="s">
        <v>629</v>
      </c>
      <c r="B55" s="158" t="s">
        <v>630</v>
      </c>
      <c r="C55" s="157">
        <v>35.9</v>
      </c>
      <c r="D55" s="157">
        <v>52.6</v>
      </c>
      <c r="E55" s="157">
        <v>56.1</v>
      </c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  <c r="DE55" s="154"/>
      <c r="DF55" s="154"/>
      <c r="DG55" s="154"/>
      <c r="DH55" s="154"/>
      <c r="DI55" s="154"/>
      <c r="DJ55" s="154"/>
      <c r="DK55" s="154"/>
      <c r="DL55" s="154"/>
      <c r="DM55" s="154"/>
      <c r="DN55" s="154"/>
      <c r="DO55" s="154"/>
      <c r="DP55" s="154"/>
      <c r="DQ55" s="154"/>
      <c r="DR55" s="154"/>
      <c r="DS55" s="154"/>
      <c r="DT55" s="154"/>
      <c r="DU55" s="154"/>
      <c r="DV55" s="154"/>
      <c r="DW55" s="154"/>
      <c r="DX55" s="154"/>
      <c r="DY55" s="154"/>
      <c r="DZ55" s="154"/>
      <c r="EA55" s="154"/>
      <c r="EB55" s="154"/>
      <c r="EC55" s="154"/>
      <c r="ED55" s="154"/>
      <c r="EE55" s="154"/>
      <c r="EF55" s="154"/>
      <c r="EG55" s="154"/>
      <c r="EH55" s="154"/>
      <c r="EI55" s="154"/>
      <c r="EJ55" s="154"/>
      <c r="EK55" s="154"/>
      <c r="EL55" s="154"/>
      <c r="EM55" s="154"/>
      <c r="EN55" s="154"/>
      <c r="EO55" s="154"/>
      <c r="EP55" s="154"/>
      <c r="EQ55" s="154"/>
      <c r="ER55" s="154"/>
      <c r="ES55" s="154"/>
      <c r="ET55" s="154"/>
      <c r="EU55" s="154"/>
      <c r="EV55" s="154"/>
      <c r="EW55" s="154"/>
      <c r="EX55" s="154"/>
      <c r="EY55" s="154"/>
      <c r="EZ55" s="154"/>
      <c r="FA55" s="154"/>
      <c r="FB55" s="154"/>
      <c r="FC55" s="154"/>
      <c r="FD55" s="154"/>
      <c r="FE55" s="154"/>
      <c r="FF55" s="154"/>
      <c r="FG55" s="154"/>
      <c r="FH55" s="154"/>
      <c r="FI55" s="154"/>
      <c r="FJ55" s="154"/>
      <c r="FK55" s="154"/>
      <c r="FL55" s="154"/>
      <c r="FM55" s="154"/>
      <c r="FN55" s="154"/>
      <c r="FO55" s="154"/>
      <c r="FP55" s="154"/>
      <c r="FQ55" s="154"/>
      <c r="FR55" s="154"/>
      <c r="FS55" s="154"/>
      <c r="FT55" s="154"/>
      <c r="FU55" s="154"/>
      <c r="FV55" s="154"/>
      <c r="FW55" s="154"/>
      <c r="FX55" s="154"/>
      <c r="FY55" s="154"/>
      <c r="FZ55" s="154"/>
      <c r="GA55" s="154"/>
      <c r="GB55" s="154"/>
      <c r="GC55" s="154"/>
      <c r="GD55" s="154"/>
      <c r="GE55" s="154"/>
      <c r="GF55" s="154"/>
      <c r="GG55" s="154"/>
      <c r="GH55" s="154"/>
      <c r="GI55" s="154"/>
      <c r="GJ55" s="154"/>
      <c r="GK55" s="154"/>
      <c r="GL55" s="154"/>
      <c r="GM55" s="154"/>
      <c r="GN55" s="154"/>
      <c r="GO55" s="154"/>
      <c r="GP55" s="154"/>
      <c r="GQ55" s="154"/>
      <c r="GR55" s="154"/>
      <c r="GS55" s="154"/>
      <c r="GT55" s="154"/>
      <c r="GU55" s="154"/>
      <c r="GV55" s="154"/>
      <c r="GW55" s="154"/>
      <c r="GX55" s="154"/>
      <c r="GY55" s="154"/>
      <c r="GZ55" s="154"/>
      <c r="HA55" s="154"/>
      <c r="HB55" s="154"/>
      <c r="HC55" s="154"/>
      <c r="HD55" s="154"/>
      <c r="HE55" s="154"/>
      <c r="HF55" s="154"/>
      <c r="HG55" s="154"/>
      <c r="HH55" s="154"/>
      <c r="HI55" s="154"/>
      <c r="HJ55" s="154"/>
      <c r="HK55" s="154"/>
      <c r="HL55" s="154"/>
      <c r="HM55" s="154"/>
      <c r="HN55" s="154"/>
      <c r="HO55" s="154"/>
      <c r="HP55" s="154"/>
      <c r="HQ55" s="154"/>
      <c r="HR55" s="154"/>
      <c r="HS55" s="154"/>
      <c r="HT55" s="154"/>
      <c r="HU55" s="154"/>
      <c r="HV55" s="154"/>
    </row>
    <row r="56" spans="1:230" s="155" customFormat="1" ht="12.75">
      <c r="A56" s="163" t="s">
        <v>631</v>
      </c>
      <c r="B56" s="158" t="s">
        <v>632</v>
      </c>
      <c r="C56" s="157">
        <v>841</v>
      </c>
      <c r="D56" s="157">
        <v>1232.7</v>
      </c>
      <c r="E56" s="157">
        <v>1314.1</v>
      </c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54"/>
      <c r="DS56" s="154"/>
      <c r="DT56" s="154"/>
      <c r="DU56" s="154"/>
      <c r="DV56" s="154"/>
      <c r="DW56" s="154"/>
      <c r="DX56" s="154"/>
      <c r="DY56" s="154"/>
      <c r="DZ56" s="154"/>
      <c r="EA56" s="154"/>
      <c r="EB56" s="154"/>
      <c r="EC56" s="154"/>
      <c r="ED56" s="154"/>
      <c r="EE56" s="154"/>
      <c r="EF56" s="154"/>
      <c r="EG56" s="154"/>
      <c r="EH56" s="154"/>
      <c r="EI56" s="154"/>
      <c r="EJ56" s="154"/>
      <c r="EK56" s="154"/>
      <c r="EL56" s="154"/>
      <c r="EM56" s="154"/>
      <c r="EN56" s="154"/>
      <c r="EO56" s="154"/>
      <c r="EP56" s="154"/>
      <c r="EQ56" s="154"/>
      <c r="ER56" s="154"/>
      <c r="ES56" s="154"/>
      <c r="ET56" s="154"/>
      <c r="EU56" s="154"/>
      <c r="EV56" s="154"/>
      <c r="EW56" s="154"/>
      <c r="EX56" s="154"/>
      <c r="EY56" s="154"/>
      <c r="EZ56" s="154"/>
      <c r="FA56" s="154"/>
      <c r="FB56" s="154"/>
      <c r="FC56" s="154"/>
      <c r="FD56" s="154"/>
      <c r="FE56" s="154"/>
      <c r="FF56" s="154"/>
      <c r="FG56" s="154"/>
      <c r="FH56" s="154"/>
      <c r="FI56" s="154"/>
      <c r="FJ56" s="154"/>
      <c r="FK56" s="154"/>
      <c r="FL56" s="154"/>
      <c r="FM56" s="154"/>
      <c r="FN56" s="154"/>
      <c r="FO56" s="154"/>
      <c r="FP56" s="154"/>
      <c r="FQ56" s="154"/>
      <c r="FR56" s="154"/>
      <c r="FS56" s="154"/>
      <c r="FT56" s="154"/>
      <c r="FU56" s="154"/>
      <c r="FV56" s="154"/>
      <c r="FW56" s="154"/>
      <c r="FX56" s="154"/>
      <c r="FY56" s="154"/>
      <c r="FZ56" s="154"/>
      <c r="GA56" s="154"/>
      <c r="GB56" s="154"/>
      <c r="GC56" s="154"/>
      <c r="GD56" s="154"/>
      <c r="GE56" s="154"/>
      <c r="GF56" s="154"/>
      <c r="GG56" s="154"/>
      <c r="GH56" s="154"/>
      <c r="GI56" s="154"/>
      <c r="GJ56" s="154"/>
      <c r="GK56" s="154"/>
      <c r="GL56" s="154"/>
      <c r="GM56" s="154"/>
      <c r="GN56" s="154"/>
      <c r="GO56" s="154"/>
      <c r="GP56" s="154"/>
      <c r="GQ56" s="154"/>
      <c r="GR56" s="154"/>
      <c r="GS56" s="154"/>
      <c r="GT56" s="154"/>
      <c r="GU56" s="154"/>
      <c r="GV56" s="154"/>
      <c r="GW56" s="154"/>
      <c r="GX56" s="154"/>
      <c r="GY56" s="154"/>
      <c r="GZ56" s="154"/>
      <c r="HA56" s="154"/>
      <c r="HB56" s="154"/>
      <c r="HC56" s="154"/>
      <c r="HD56" s="154"/>
      <c r="HE56" s="154"/>
      <c r="HF56" s="154"/>
      <c r="HG56" s="154"/>
      <c r="HH56" s="154"/>
      <c r="HI56" s="154"/>
      <c r="HJ56" s="154"/>
      <c r="HK56" s="154"/>
      <c r="HL56" s="154"/>
      <c r="HM56" s="154"/>
      <c r="HN56" s="154"/>
      <c r="HO56" s="154"/>
      <c r="HP56" s="154"/>
      <c r="HQ56" s="154"/>
      <c r="HR56" s="154"/>
      <c r="HS56" s="154"/>
      <c r="HT56" s="154"/>
      <c r="HU56" s="154"/>
      <c r="HV56" s="154"/>
    </row>
    <row r="57" spans="1:230" s="155" customFormat="1" ht="12.75">
      <c r="A57" s="163" t="s">
        <v>633</v>
      </c>
      <c r="B57" s="158" t="s">
        <v>634</v>
      </c>
      <c r="C57" s="157">
        <v>154.7</v>
      </c>
      <c r="D57" s="157">
        <v>226.7</v>
      </c>
      <c r="E57" s="157">
        <v>241.7</v>
      </c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  <c r="DE57" s="154"/>
      <c r="DF57" s="154"/>
      <c r="DG57" s="154"/>
      <c r="DH57" s="154"/>
      <c r="DI57" s="154"/>
      <c r="DJ57" s="154"/>
      <c r="DK57" s="154"/>
      <c r="DL57" s="154"/>
      <c r="DM57" s="154"/>
      <c r="DN57" s="154"/>
      <c r="DO57" s="154"/>
      <c r="DP57" s="154"/>
      <c r="DQ57" s="154"/>
      <c r="DR57" s="154"/>
      <c r="DS57" s="154"/>
      <c r="DT57" s="154"/>
      <c r="DU57" s="154"/>
      <c r="DV57" s="154"/>
      <c r="DW57" s="154"/>
      <c r="DX57" s="154"/>
      <c r="DY57" s="154"/>
      <c r="DZ57" s="154"/>
      <c r="EA57" s="154"/>
      <c r="EB57" s="154"/>
      <c r="EC57" s="154"/>
      <c r="ED57" s="154"/>
      <c r="EE57" s="154"/>
      <c r="EF57" s="154"/>
      <c r="EG57" s="154"/>
      <c r="EH57" s="154"/>
      <c r="EI57" s="154"/>
      <c r="EJ57" s="154"/>
      <c r="EK57" s="154"/>
      <c r="EL57" s="154"/>
      <c r="EM57" s="154"/>
      <c r="EN57" s="154"/>
      <c r="EO57" s="154"/>
      <c r="EP57" s="154"/>
      <c r="EQ57" s="154"/>
      <c r="ER57" s="154"/>
      <c r="ES57" s="154"/>
      <c r="ET57" s="154"/>
      <c r="EU57" s="154"/>
      <c r="EV57" s="154"/>
      <c r="EW57" s="154"/>
      <c r="EX57" s="154"/>
      <c r="EY57" s="154"/>
      <c r="EZ57" s="154"/>
      <c r="FA57" s="154"/>
      <c r="FB57" s="154"/>
      <c r="FC57" s="154"/>
      <c r="FD57" s="154"/>
      <c r="FE57" s="154"/>
      <c r="FF57" s="154"/>
      <c r="FG57" s="154"/>
      <c r="FH57" s="154"/>
      <c r="FI57" s="154"/>
      <c r="FJ57" s="154"/>
      <c r="FK57" s="154"/>
      <c r="FL57" s="154"/>
      <c r="FM57" s="154"/>
      <c r="FN57" s="154"/>
      <c r="FO57" s="154"/>
      <c r="FP57" s="154"/>
      <c r="FQ57" s="154"/>
      <c r="FR57" s="154"/>
      <c r="FS57" s="154"/>
      <c r="FT57" s="154"/>
      <c r="FU57" s="154"/>
      <c r="FV57" s="154"/>
      <c r="FW57" s="154"/>
      <c r="FX57" s="154"/>
      <c r="FY57" s="154"/>
      <c r="FZ57" s="154"/>
      <c r="GA57" s="154"/>
      <c r="GB57" s="154"/>
      <c r="GC57" s="154"/>
      <c r="GD57" s="154"/>
      <c r="GE57" s="154"/>
      <c r="GF57" s="154"/>
      <c r="GG57" s="154"/>
      <c r="GH57" s="154"/>
      <c r="GI57" s="154"/>
      <c r="GJ57" s="154"/>
      <c r="GK57" s="154"/>
      <c r="GL57" s="154"/>
      <c r="GM57" s="154"/>
      <c r="GN57" s="154"/>
      <c r="GO57" s="154"/>
      <c r="GP57" s="154"/>
      <c r="GQ57" s="154"/>
      <c r="GR57" s="154"/>
      <c r="GS57" s="154"/>
      <c r="GT57" s="154"/>
      <c r="GU57" s="154"/>
      <c r="GV57" s="154"/>
      <c r="GW57" s="154"/>
      <c r="GX57" s="154"/>
      <c r="GY57" s="154"/>
      <c r="GZ57" s="154"/>
      <c r="HA57" s="154"/>
      <c r="HB57" s="154"/>
      <c r="HC57" s="154"/>
      <c r="HD57" s="154"/>
      <c r="HE57" s="154"/>
      <c r="HF57" s="154"/>
      <c r="HG57" s="154"/>
      <c r="HH57" s="154"/>
      <c r="HI57" s="154"/>
      <c r="HJ57" s="154"/>
      <c r="HK57" s="154"/>
      <c r="HL57" s="154"/>
      <c r="HM57" s="154"/>
      <c r="HN57" s="154"/>
      <c r="HO57" s="154"/>
      <c r="HP57" s="154"/>
      <c r="HQ57" s="154"/>
      <c r="HR57" s="154"/>
      <c r="HS57" s="154"/>
      <c r="HT57" s="154"/>
      <c r="HU57" s="154"/>
      <c r="HV57" s="154"/>
    </row>
    <row r="58" spans="1:230" s="155" customFormat="1" ht="33">
      <c r="A58" s="151" t="s">
        <v>635</v>
      </c>
      <c r="B58" s="152" t="s">
        <v>636</v>
      </c>
      <c r="C58" s="153">
        <f aca="true" t="shared" si="1" ref="C58:E60">C59</f>
        <v>855.9</v>
      </c>
      <c r="D58" s="153">
        <f t="shared" si="1"/>
        <v>855.9</v>
      </c>
      <c r="E58" s="153">
        <f t="shared" si="1"/>
        <v>855.9</v>
      </c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  <c r="DP58" s="154"/>
      <c r="DQ58" s="154"/>
      <c r="DR58" s="154"/>
      <c r="DS58" s="154"/>
      <c r="DT58" s="154"/>
      <c r="DU58" s="154"/>
      <c r="DV58" s="154"/>
      <c r="DW58" s="154"/>
      <c r="DX58" s="154"/>
      <c r="DY58" s="154"/>
      <c r="DZ58" s="154"/>
      <c r="EA58" s="154"/>
      <c r="EB58" s="154"/>
      <c r="EC58" s="154"/>
      <c r="ED58" s="154"/>
      <c r="EE58" s="154"/>
      <c r="EF58" s="154"/>
      <c r="EG58" s="154"/>
      <c r="EH58" s="154"/>
      <c r="EI58" s="154"/>
      <c r="EJ58" s="154"/>
      <c r="EK58" s="154"/>
      <c r="EL58" s="154"/>
      <c r="EM58" s="154"/>
      <c r="EN58" s="154"/>
      <c r="EO58" s="154"/>
      <c r="EP58" s="154"/>
      <c r="EQ58" s="154"/>
      <c r="ER58" s="154"/>
      <c r="ES58" s="154"/>
      <c r="ET58" s="154"/>
      <c r="EU58" s="154"/>
      <c r="EV58" s="154"/>
      <c r="EW58" s="154"/>
      <c r="EX58" s="154"/>
      <c r="EY58" s="154"/>
      <c r="EZ58" s="154"/>
      <c r="FA58" s="154"/>
      <c r="FB58" s="154"/>
      <c r="FC58" s="154"/>
      <c r="FD58" s="154"/>
      <c r="FE58" s="154"/>
      <c r="FF58" s="154"/>
      <c r="FG58" s="154"/>
      <c r="FH58" s="154"/>
      <c r="FI58" s="154"/>
      <c r="FJ58" s="154"/>
      <c r="FK58" s="154"/>
      <c r="FL58" s="154"/>
      <c r="FM58" s="154"/>
      <c r="FN58" s="154"/>
      <c r="FO58" s="154"/>
      <c r="FP58" s="154"/>
      <c r="FQ58" s="154"/>
      <c r="FR58" s="154"/>
      <c r="FS58" s="154"/>
      <c r="FT58" s="154"/>
      <c r="FU58" s="154"/>
      <c r="FV58" s="154"/>
      <c r="FW58" s="154"/>
      <c r="FX58" s="154"/>
      <c r="FY58" s="154"/>
      <c r="FZ58" s="154"/>
      <c r="GA58" s="154"/>
      <c r="GB58" s="154"/>
      <c r="GC58" s="154"/>
      <c r="GD58" s="154"/>
      <c r="GE58" s="154"/>
      <c r="GF58" s="154"/>
      <c r="GG58" s="154"/>
      <c r="GH58" s="154"/>
      <c r="GI58" s="154"/>
      <c r="GJ58" s="154"/>
      <c r="GK58" s="154"/>
      <c r="GL58" s="154"/>
      <c r="GM58" s="154"/>
      <c r="GN58" s="154"/>
      <c r="GO58" s="154"/>
      <c r="GP58" s="154"/>
      <c r="GQ58" s="154"/>
      <c r="GR58" s="154"/>
      <c r="GS58" s="154"/>
      <c r="GT58" s="154"/>
      <c r="GU58" s="154"/>
      <c r="GV58" s="154"/>
      <c r="GW58" s="154"/>
      <c r="GX58" s="154"/>
      <c r="GY58" s="154"/>
      <c r="GZ58" s="154"/>
      <c r="HA58" s="154"/>
      <c r="HB58" s="154"/>
      <c r="HC58" s="154"/>
      <c r="HD58" s="154"/>
      <c r="HE58" s="154"/>
      <c r="HF58" s="154"/>
      <c r="HG58" s="154"/>
      <c r="HH58" s="154"/>
      <c r="HI58" s="154"/>
      <c r="HJ58" s="154"/>
      <c r="HK58" s="154"/>
      <c r="HL58" s="154"/>
      <c r="HM58" s="154"/>
      <c r="HN58" s="154"/>
      <c r="HO58" s="154"/>
      <c r="HP58" s="154"/>
      <c r="HQ58" s="154"/>
      <c r="HR58" s="154"/>
      <c r="HS58" s="154"/>
      <c r="HT58" s="154"/>
      <c r="HU58" s="154"/>
      <c r="HV58" s="154"/>
    </row>
    <row r="59" spans="1:230" s="155" customFormat="1" ht="12.75">
      <c r="A59" s="164" t="s">
        <v>637</v>
      </c>
      <c r="B59" s="152" t="s">
        <v>638</v>
      </c>
      <c r="C59" s="153">
        <f t="shared" si="1"/>
        <v>855.9</v>
      </c>
      <c r="D59" s="153">
        <f t="shared" si="1"/>
        <v>855.9</v>
      </c>
      <c r="E59" s="153">
        <f t="shared" si="1"/>
        <v>855.9</v>
      </c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  <c r="DP59" s="154"/>
      <c r="DQ59" s="154"/>
      <c r="DR59" s="154"/>
      <c r="DS59" s="154"/>
      <c r="DT59" s="154"/>
      <c r="DU59" s="154"/>
      <c r="DV59" s="154"/>
      <c r="DW59" s="154"/>
      <c r="DX59" s="154"/>
      <c r="DY59" s="154"/>
      <c r="DZ59" s="154"/>
      <c r="EA59" s="154"/>
      <c r="EB59" s="154"/>
      <c r="EC59" s="154"/>
      <c r="ED59" s="154"/>
      <c r="EE59" s="154"/>
      <c r="EF59" s="154"/>
      <c r="EG59" s="154"/>
      <c r="EH59" s="154"/>
      <c r="EI59" s="154"/>
      <c r="EJ59" s="154"/>
      <c r="EK59" s="154"/>
      <c r="EL59" s="154"/>
      <c r="EM59" s="154"/>
      <c r="EN59" s="154"/>
      <c r="EO59" s="154"/>
      <c r="EP59" s="154"/>
      <c r="EQ59" s="154"/>
      <c r="ER59" s="154"/>
      <c r="ES59" s="154"/>
      <c r="ET59" s="154"/>
      <c r="EU59" s="154"/>
      <c r="EV59" s="154"/>
      <c r="EW59" s="154"/>
      <c r="EX59" s="154"/>
      <c r="EY59" s="154"/>
      <c r="EZ59" s="154"/>
      <c r="FA59" s="154"/>
      <c r="FB59" s="154"/>
      <c r="FC59" s="154"/>
      <c r="FD59" s="154"/>
      <c r="FE59" s="154"/>
      <c r="FF59" s="154"/>
      <c r="FG59" s="154"/>
      <c r="FH59" s="154"/>
      <c r="FI59" s="154"/>
      <c r="FJ59" s="154"/>
      <c r="FK59" s="154"/>
      <c r="FL59" s="154"/>
      <c r="FM59" s="154"/>
      <c r="FN59" s="154"/>
      <c r="FO59" s="154"/>
      <c r="FP59" s="154"/>
      <c r="FQ59" s="154"/>
      <c r="FR59" s="154"/>
      <c r="FS59" s="154"/>
      <c r="FT59" s="154"/>
      <c r="FU59" s="154"/>
      <c r="FV59" s="154"/>
      <c r="FW59" s="154"/>
      <c r="FX59" s="154"/>
      <c r="FY59" s="154"/>
      <c r="FZ59" s="154"/>
      <c r="GA59" s="154"/>
      <c r="GB59" s="154"/>
      <c r="GC59" s="154"/>
      <c r="GD59" s="154"/>
      <c r="GE59" s="154"/>
      <c r="GF59" s="154"/>
      <c r="GG59" s="154"/>
      <c r="GH59" s="154"/>
      <c r="GI59" s="154"/>
      <c r="GJ59" s="154"/>
      <c r="GK59" s="154"/>
      <c r="GL59" s="154"/>
      <c r="GM59" s="154"/>
      <c r="GN59" s="154"/>
      <c r="GO59" s="154"/>
      <c r="GP59" s="154"/>
      <c r="GQ59" s="154"/>
      <c r="GR59" s="154"/>
      <c r="GS59" s="154"/>
      <c r="GT59" s="154"/>
      <c r="GU59" s="154"/>
      <c r="GV59" s="154"/>
      <c r="GW59" s="154"/>
      <c r="GX59" s="154"/>
      <c r="GY59" s="154"/>
      <c r="GZ59" s="154"/>
      <c r="HA59" s="154"/>
      <c r="HB59" s="154"/>
      <c r="HC59" s="154"/>
      <c r="HD59" s="154"/>
      <c r="HE59" s="154"/>
      <c r="HF59" s="154"/>
      <c r="HG59" s="154"/>
      <c r="HH59" s="154"/>
      <c r="HI59" s="154"/>
      <c r="HJ59" s="154"/>
      <c r="HK59" s="154"/>
      <c r="HL59" s="154"/>
      <c r="HM59" s="154"/>
      <c r="HN59" s="154"/>
      <c r="HO59" s="154"/>
      <c r="HP59" s="154"/>
      <c r="HQ59" s="154"/>
      <c r="HR59" s="154"/>
      <c r="HS59" s="154"/>
      <c r="HT59" s="154"/>
      <c r="HU59" s="154"/>
      <c r="HV59" s="154"/>
    </row>
    <row r="60" spans="1:230" s="155" customFormat="1" ht="12.75">
      <c r="A60" s="163" t="s">
        <v>639</v>
      </c>
      <c r="B60" s="158" t="s">
        <v>640</v>
      </c>
      <c r="C60" s="157">
        <f t="shared" si="1"/>
        <v>855.9</v>
      </c>
      <c r="D60" s="157">
        <f t="shared" si="1"/>
        <v>855.9</v>
      </c>
      <c r="E60" s="157">
        <f t="shared" si="1"/>
        <v>855.9</v>
      </c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4"/>
      <c r="DT60" s="154"/>
      <c r="DU60" s="154"/>
      <c r="DV60" s="154"/>
      <c r="DW60" s="154"/>
      <c r="DX60" s="154"/>
      <c r="DY60" s="154"/>
      <c r="DZ60" s="154"/>
      <c r="EA60" s="154"/>
      <c r="EB60" s="154"/>
      <c r="EC60" s="154"/>
      <c r="ED60" s="154"/>
      <c r="EE60" s="154"/>
      <c r="EF60" s="154"/>
      <c r="EG60" s="154"/>
      <c r="EH60" s="154"/>
      <c r="EI60" s="154"/>
      <c r="EJ60" s="154"/>
      <c r="EK60" s="154"/>
      <c r="EL60" s="154"/>
      <c r="EM60" s="154"/>
      <c r="EN60" s="154"/>
      <c r="EO60" s="154"/>
      <c r="EP60" s="154"/>
      <c r="EQ60" s="154"/>
      <c r="ER60" s="154"/>
      <c r="ES60" s="154"/>
      <c r="ET60" s="154"/>
      <c r="EU60" s="154"/>
      <c r="EV60" s="154"/>
      <c r="EW60" s="154"/>
      <c r="EX60" s="154"/>
      <c r="EY60" s="154"/>
      <c r="EZ60" s="154"/>
      <c r="FA60" s="154"/>
      <c r="FB60" s="154"/>
      <c r="FC60" s="154"/>
      <c r="FD60" s="154"/>
      <c r="FE60" s="154"/>
      <c r="FF60" s="154"/>
      <c r="FG60" s="154"/>
      <c r="FH60" s="154"/>
      <c r="FI60" s="154"/>
      <c r="FJ60" s="154"/>
      <c r="FK60" s="154"/>
      <c r="FL60" s="154"/>
      <c r="FM60" s="154"/>
      <c r="FN60" s="154"/>
      <c r="FO60" s="154"/>
      <c r="FP60" s="154"/>
      <c r="FQ60" s="154"/>
      <c r="FR60" s="154"/>
      <c r="FS60" s="154"/>
      <c r="FT60" s="154"/>
      <c r="FU60" s="154"/>
      <c r="FV60" s="154"/>
      <c r="FW60" s="154"/>
      <c r="FX60" s="154"/>
      <c r="FY60" s="154"/>
      <c r="FZ60" s="154"/>
      <c r="GA60" s="154"/>
      <c r="GB60" s="154"/>
      <c r="GC60" s="154"/>
      <c r="GD60" s="154"/>
      <c r="GE60" s="154"/>
      <c r="GF60" s="154"/>
      <c r="GG60" s="154"/>
      <c r="GH60" s="154"/>
      <c r="GI60" s="154"/>
      <c r="GJ60" s="154"/>
      <c r="GK60" s="154"/>
      <c r="GL60" s="154"/>
      <c r="GM60" s="154"/>
      <c r="GN60" s="154"/>
      <c r="GO60" s="154"/>
      <c r="GP60" s="154"/>
      <c r="GQ60" s="154"/>
      <c r="GR60" s="154"/>
      <c r="GS60" s="154"/>
      <c r="GT60" s="154"/>
      <c r="GU60" s="154"/>
      <c r="GV60" s="154"/>
      <c r="GW60" s="154"/>
      <c r="GX60" s="154"/>
      <c r="GY60" s="154"/>
      <c r="GZ60" s="154"/>
      <c r="HA60" s="154"/>
      <c r="HB60" s="154"/>
      <c r="HC60" s="154"/>
      <c r="HD60" s="154"/>
      <c r="HE60" s="154"/>
      <c r="HF60" s="154"/>
      <c r="HG60" s="154"/>
      <c r="HH60" s="154"/>
      <c r="HI60" s="154"/>
      <c r="HJ60" s="154"/>
      <c r="HK60" s="154"/>
      <c r="HL60" s="154"/>
      <c r="HM60" s="154"/>
      <c r="HN60" s="154"/>
      <c r="HO60" s="154"/>
      <c r="HP60" s="154"/>
      <c r="HQ60" s="154"/>
      <c r="HR60" s="154"/>
      <c r="HS60" s="154"/>
      <c r="HT60" s="154"/>
      <c r="HU60" s="154"/>
      <c r="HV60" s="154"/>
    </row>
    <row r="61" spans="1:230" s="155" customFormat="1" ht="33">
      <c r="A61" s="163" t="s">
        <v>641</v>
      </c>
      <c r="B61" s="158" t="s">
        <v>642</v>
      </c>
      <c r="C61" s="157">
        <f>855.9</f>
        <v>855.9</v>
      </c>
      <c r="D61" s="157">
        <v>855.9</v>
      </c>
      <c r="E61" s="157">
        <v>855.9</v>
      </c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  <c r="DE61" s="154"/>
      <c r="DF61" s="154"/>
      <c r="DG61" s="154"/>
      <c r="DH61" s="154"/>
      <c r="DI61" s="154"/>
      <c r="DJ61" s="154"/>
      <c r="DK61" s="154"/>
      <c r="DL61" s="154"/>
      <c r="DM61" s="154"/>
      <c r="DN61" s="154"/>
      <c r="DO61" s="154"/>
      <c r="DP61" s="154"/>
      <c r="DQ61" s="154"/>
      <c r="DR61" s="154"/>
      <c r="DS61" s="154"/>
      <c r="DT61" s="154"/>
      <c r="DU61" s="154"/>
      <c r="DV61" s="154"/>
      <c r="DW61" s="154"/>
      <c r="DX61" s="154"/>
      <c r="DY61" s="154"/>
      <c r="DZ61" s="154"/>
      <c r="EA61" s="154"/>
      <c r="EB61" s="154"/>
      <c r="EC61" s="154"/>
      <c r="ED61" s="154"/>
      <c r="EE61" s="154"/>
      <c r="EF61" s="154"/>
      <c r="EG61" s="154"/>
      <c r="EH61" s="154"/>
      <c r="EI61" s="154"/>
      <c r="EJ61" s="154"/>
      <c r="EK61" s="154"/>
      <c r="EL61" s="154"/>
      <c r="EM61" s="154"/>
      <c r="EN61" s="154"/>
      <c r="EO61" s="154"/>
      <c r="EP61" s="154"/>
      <c r="EQ61" s="154"/>
      <c r="ER61" s="154"/>
      <c r="ES61" s="154"/>
      <c r="ET61" s="154"/>
      <c r="EU61" s="154"/>
      <c r="EV61" s="154"/>
      <c r="EW61" s="154"/>
      <c r="EX61" s="154"/>
      <c r="EY61" s="154"/>
      <c r="EZ61" s="154"/>
      <c r="FA61" s="154"/>
      <c r="FB61" s="154"/>
      <c r="FC61" s="154"/>
      <c r="FD61" s="154"/>
      <c r="FE61" s="154"/>
      <c r="FF61" s="154"/>
      <c r="FG61" s="154"/>
      <c r="FH61" s="154"/>
      <c r="FI61" s="154"/>
      <c r="FJ61" s="154"/>
      <c r="FK61" s="154"/>
      <c r="FL61" s="154"/>
      <c r="FM61" s="154"/>
      <c r="FN61" s="154"/>
      <c r="FO61" s="154"/>
      <c r="FP61" s="154"/>
      <c r="FQ61" s="154"/>
      <c r="FR61" s="154"/>
      <c r="FS61" s="154"/>
      <c r="FT61" s="154"/>
      <c r="FU61" s="154"/>
      <c r="FV61" s="154"/>
      <c r="FW61" s="154"/>
      <c r="FX61" s="154"/>
      <c r="FY61" s="154"/>
      <c r="FZ61" s="154"/>
      <c r="GA61" s="154"/>
      <c r="GB61" s="154"/>
      <c r="GC61" s="154"/>
      <c r="GD61" s="154"/>
      <c r="GE61" s="154"/>
      <c r="GF61" s="154"/>
      <c r="GG61" s="154"/>
      <c r="GH61" s="154"/>
      <c r="GI61" s="154"/>
      <c r="GJ61" s="154"/>
      <c r="GK61" s="154"/>
      <c r="GL61" s="154"/>
      <c r="GM61" s="154"/>
      <c r="GN61" s="154"/>
      <c r="GO61" s="154"/>
      <c r="GP61" s="154"/>
      <c r="GQ61" s="154"/>
      <c r="GR61" s="154"/>
      <c r="GS61" s="154"/>
      <c r="GT61" s="154"/>
      <c r="GU61" s="154"/>
      <c r="GV61" s="154"/>
      <c r="GW61" s="154"/>
      <c r="GX61" s="154"/>
      <c r="GY61" s="154"/>
      <c r="GZ61" s="154"/>
      <c r="HA61" s="154"/>
      <c r="HB61" s="154"/>
      <c r="HC61" s="154"/>
      <c r="HD61" s="154"/>
      <c r="HE61" s="154"/>
      <c r="HF61" s="154"/>
      <c r="HG61" s="154"/>
      <c r="HH61" s="154"/>
      <c r="HI61" s="154"/>
      <c r="HJ61" s="154"/>
      <c r="HK61" s="154"/>
      <c r="HL61" s="154"/>
      <c r="HM61" s="154"/>
      <c r="HN61" s="154"/>
      <c r="HO61" s="154"/>
      <c r="HP61" s="154"/>
      <c r="HQ61" s="154"/>
      <c r="HR61" s="154"/>
      <c r="HS61" s="154"/>
      <c r="HT61" s="154"/>
      <c r="HU61" s="154"/>
      <c r="HV61" s="154"/>
    </row>
    <row r="62" spans="1:5" ht="33">
      <c r="A62" s="151" t="s">
        <v>643</v>
      </c>
      <c r="B62" s="152" t="s">
        <v>644</v>
      </c>
      <c r="C62" s="153">
        <f>C63+C66</f>
        <v>26932.9</v>
      </c>
      <c r="D62" s="153">
        <f>D63+D66</f>
        <v>26342.399999999998</v>
      </c>
      <c r="E62" s="153">
        <f>E63+E66</f>
        <v>10182.8</v>
      </c>
    </row>
    <row r="63" spans="1:5" ht="99">
      <c r="A63" s="151" t="s">
        <v>645</v>
      </c>
      <c r="B63" s="152" t="s">
        <v>646</v>
      </c>
      <c r="C63" s="153">
        <f aca="true" t="shared" si="2" ref="C63:E64">C64</f>
        <v>18962.7</v>
      </c>
      <c r="D63" s="153">
        <f t="shared" si="2"/>
        <v>17914.1</v>
      </c>
      <c r="E63" s="153">
        <f t="shared" si="2"/>
        <v>3817.6</v>
      </c>
    </row>
    <row r="64" spans="1:5" ht="82.5">
      <c r="A64" s="156" t="s">
        <v>647</v>
      </c>
      <c r="B64" s="158" t="s">
        <v>648</v>
      </c>
      <c r="C64" s="157">
        <f t="shared" si="2"/>
        <v>18962.7</v>
      </c>
      <c r="D64" s="157">
        <f t="shared" si="2"/>
        <v>17914.1</v>
      </c>
      <c r="E64" s="157">
        <f t="shared" si="2"/>
        <v>3817.6</v>
      </c>
    </row>
    <row r="65" spans="1:5" ht="99">
      <c r="A65" s="156" t="s">
        <v>649</v>
      </c>
      <c r="B65" s="158" t="s">
        <v>650</v>
      </c>
      <c r="C65" s="157">
        <v>18962.7</v>
      </c>
      <c r="D65" s="157">
        <v>17914.1</v>
      </c>
      <c r="E65" s="157">
        <v>3817.6</v>
      </c>
    </row>
    <row r="66" spans="1:230" s="155" customFormat="1" ht="33">
      <c r="A66" s="151" t="s">
        <v>651</v>
      </c>
      <c r="B66" s="152" t="s">
        <v>652</v>
      </c>
      <c r="C66" s="153">
        <f>C67+C69</f>
        <v>7970.2</v>
      </c>
      <c r="D66" s="153">
        <f>D67+D69</f>
        <v>8428.3</v>
      </c>
      <c r="E66" s="153">
        <f>E67+E69</f>
        <v>6365.2</v>
      </c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  <c r="DN66" s="154"/>
      <c r="DO66" s="154"/>
      <c r="DP66" s="154"/>
      <c r="DQ66" s="154"/>
      <c r="DR66" s="154"/>
      <c r="DS66" s="154"/>
      <c r="DT66" s="154"/>
      <c r="DU66" s="154"/>
      <c r="DV66" s="154"/>
      <c r="DW66" s="154"/>
      <c r="DX66" s="154"/>
      <c r="DY66" s="154"/>
      <c r="DZ66" s="154"/>
      <c r="EA66" s="154"/>
      <c r="EB66" s="154"/>
      <c r="EC66" s="154"/>
      <c r="ED66" s="154"/>
      <c r="EE66" s="154"/>
      <c r="EF66" s="154"/>
      <c r="EG66" s="154"/>
      <c r="EH66" s="154"/>
      <c r="EI66" s="154"/>
      <c r="EJ66" s="154"/>
      <c r="EK66" s="154"/>
      <c r="EL66" s="154"/>
      <c r="EM66" s="154"/>
      <c r="EN66" s="154"/>
      <c r="EO66" s="154"/>
      <c r="EP66" s="154"/>
      <c r="EQ66" s="154"/>
      <c r="ER66" s="154"/>
      <c r="ES66" s="154"/>
      <c r="ET66" s="154"/>
      <c r="EU66" s="154"/>
      <c r="EV66" s="154"/>
      <c r="EW66" s="154"/>
      <c r="EX66" s="154"/>
      <c r="EY66" s="154"/>
      <c r="EZ66" s="154"/>
      <c r="FA66" s="154"/>
      <c r="FB66" s="154"/>
      <c r="FC66" s="154"/>
      <c r="FD66" s="154"/>
      <c r="FE66" s="154"/>
      <c r="FF66" s="154"/>
      <c r="FG66" s="154"/>
      <c r="FH66" s="154"/>
      <c r="FI66" s="154"/>
      <c r="FJ66" s="154"/>
      <c r="FK66" s="154"/>
      <c r="FL66" s="154"/>
      <c r="FM66" s="154"/>
      <c r="FN66" s="154"/>
      <c r="FO66" s="154"/>
      <c r="FP66" s="154"/>
      <c r="FQ66" s="154"/>
      <c r="FR66" s="154"/>
      <c r="FS66" s="154"/>
      <c r="FT66" s="154"/>
      <c r="FU66" s="154"/>
      <c r="FV66" s="154"/>
      <c r="FW66" s="154"/>
      <c r="FX66" s="154"/>
      <c r="FY66" s="154"/>
      <c r="FZ66" s="154"/>
      <c r="GA66" s="154"/>
      <c r="GB66" s="154"/>
      <c r="GC66" s="154"/>
      <c r="GD66" s="154"/>
      <c r="GE66" s="154"/>
      <c r="GF66" s="154"/>
      <c r="GG66" s="154"/>
      <c r="GH66" s="154"/>
      <c r="GI66" s="154"/>
      <c r="GJ66" s="154"/>
      <c r="GK66" s="154"/>
      <c r="GL66" s="154"/>
      <c r="GM66" s="154"/>
      <c r="GN66" s="154"/>
      <c r="GO66" s="154"/>
      <c r="GP66" s="154"/>
      <c r="GQ66" s="154"/>
      <c r="GR66" s="154"/>
      <c r="GS66" s="154"/>
      <c r="GT66" s="154"/>
      <c r="GU66" s="154"/>
      <c r="GV66" s="154"/>
      <c r="GW66" s="154"/>
      <c r="GX66" s="154"/>
      <c r="GY66" s="154"/>
      <c r="GZ66" s="154"/>
      <c r="HA66" s="154"/>
      <c r="HB66" s="154"/>
      <c r="HC66" s="154"/>
      <c r="HD66" s="154"/>
      <c r="HE66" s="154"/>
      <c r="HF66" s="154"/>
      <c r="HG66" s="154"/>
      <c r="HH66" s="154"/>
      <c r="HI66" s="154"/>
      <c r="HJ66" s="154"/>
      <c r="HK66" s="154"/>
      <c r="HL66" s="154"/>
      <c r="HM66" s="154"/>
      <c r="HN66" s="154"/>
      <c r="HO66" s="154"/>
      <c r="HP66" s="154"/>
      <c r="HQ66" s="154"/>
      <c r="HR66" s="154"/>
      <c r="HS66" s="154"/>
      <c r="HT66" s="154"/>
      <c r="HU66" s="154"/>
      <c r="HV66" s="154"/>
    </row>
    <row r="67" spans="1:5" ht="33">
      <c r="A67" s="156" t="s">
        <v>653</v>
      </c>
      <c r="B67" s="158" t="s">
        <v>654</v>
      </c>
      <c r="C67" s="157">
        <f>C68</f>
        <v>5070.2</v>
      </c>
      <c r="D67" s="157">
        <f>D68</f>
        <v>3493.3</v>
      </c>
      <c r="E67" s="157">
        <f>E68</f>
        <v>6365.2</v>
      </c>
    </row>
    <row r="68" spans="1:5" ht="49.5">
      <c r="A68" s="156" t="s">
        <v>655</v>
      </c>
      <c r="B68" s="158" t="s">
        <v>656</v>
      </c>
      <c r="C68" s="157">
        <v>5070.2</v>
      </c>
      <c r="D68" s="157">
        <v>3493.3</v>
      </c>
      <c r="E68" s="157">
        <v>6365.2</v>
      </c>
    </row>
    <row r="69" spans="1:5" ht="49.5">
      <c r="A69" s="156" t="s">
        <v>657</v>
      </c>
      <c r="B69" s="158" t="s">
        <v>658</v>
      </c>
      <c r="C69" s="157">
        <f>C70</f>
        <v>2900</v>
      </c>
      <c r="D69" s="157">
        <f>D70</f>
        <v>4935</v>
      </c>
      <c r="E69" s="157">
        <f>E70</f>
        <v>0</v>
      </c>
    </row>
    <row r="70" spans="1:5" ht="49.5">
      <c r="A70" s="156" t="s">
        <v>659</v>
      </c>
      <c r="B70" s="158" t="s">
        <v>660</v>
      </c>
      <c r="C70" s="157">
        <v>2900</v>
      </c>
      <c r="D70" s="157">
        <v>4935</v>
      </c>
      <c r="E70" s="157">
        <v>0</v>
      </c>
    </row>
    <row r="71" spans="1:5" ht="12.75">
      <c r="A71" s="151" t="s">
        <v>661</v>
      </c>
      <c r="B71" s="152" t="s">
        <v>662</v>
      </c>
      <c r="C71" s="153">
        <f>C72+C76+C78+C79+C82+C84+C81+C75</f>
        <v>5231.9</v>
      </c>
      <c r="D71" s="153">
        <f>D72+D76+D78+D79+D82+D84+D81+D75</f>
        <v>5586</v>
      </c>
      <c r="E71" s="153">
        <f>E72+E76+E78+E79+E82+E84+E81+E75</f>
        <v>5998.099999999999</v>
      </c>
    </row>
    <row r="72" spans="1:5" ht="33">
      <c r="A72" s="151" t="s">
        <v>663</v>
      </c>
      <c r="B72" s="152" t="s">
        <v>664</v>
      </c>
      <c r="C72" s="153">
        <f>C73+C74</f>
        <v>47</v>
      </c>
      <c r="D72" s="153">
        <f>D73+D74</f>
        <v>46</v>
      </c>
      <c r="E72" s="153">
        <f>E73+E74</f>
        <v>46</v>
      </c>
    </row>
    <row r="73" spans="1:5" ht="66">
      <c r="A73" s="156" t="s">
        <v>665</v>
      </c>
      <c r="B73" s="158" t="s">
        <v>666</v>
      </c>
      <c r="C73" s="157">
        <v>32</v>
      </c>
      <c r="D73" s="157">
        <v>28.5</v>
      </c>
      <c r="E73" s="157">
        <v>25.5</v>
      </c>
    </row>
    <row r="74" spans="1:230" s="155" customFormat="1" ht="49.5">
      <c r="A74" s="156" t="s">
        <v>667</v>
      </c>
      <c r="B74" s="158" t="s">
        <v>668</v>
      </c>
      <c r="C74" s="157">
        <v>15</v>
      </c>
      <c r="D74" s="157">
        <v>17.5</v>
      </c>
      <c r="E74" s="157">
        <v>20.5</v>
      </c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4"/>
      <c r="DE74" s="154"/>
      <c r="DF74" s="154"/>
      <c r="DG74" s="154"/>
      <c r="DH74" s="154"/>
      <c r="DI74" s="154"/>
      <c r="DJ74" s="154"/>
      <c r="DK74" s="154"/>
      <c r="DL74" s="154"/>
      <c r="DM74" s="154"/>
      <c r="DN74" s="154"/>
      <c r="DO74" s="154"/>
      <c r="DP74" s="154"/>
      <c r="DQ74" s="154"/>
      <c r="DR74" s="154"/>
      <c r="DS74" s="154"/>
      <c r="DT74" s="154"/>
      <c r="DU74" s="154"/>
      <c r="DV74" s="154"/>
      <c r="DW74" s="154"/>
      <c r="DX74" s="154"/>
      <c r="DY74" s="154"/>
      <c r="DZ74" s="154"/>
      <c r="EA74" s="154"/>
      <c r="EB74" s="154"/>
      <c r="EC74" s="154"/>
      <c r="ED74" s="154"/>
      <c r="EE74" s="154"/>
      <c r="EF74" s="154"/>
      <c r="EG74" s="154"/>
      <c r="EH74" s="154"/>
      <c r="EI74" s="154"/>
      <c r="EJ74" s="154"/>
      <c r="EK74" s="154"/>
      <c r="EL74" s="154"/>
      <c r="EM74" s="154"/>
      <c r="EN74" s="154"/>
      <c r="EO74" s="154"/>
      <c r="EP74" s="154"/>
      <c r="EQ74" s="154"/>
      <c r="ER74" s="154"/>
      <c r="ES74" s="154"/>
      <c r="ET74" s="154"/>
      <c r="EU74" s="154"/>
      <c r="EV74" s="154"/>
      <c r="EW74" s="154"/>
      <c r="EX74" s="154"/>
      <c r="EY74" s="154"/>
      <c r="EZ74" s="154"/>
      <c r="FA74" s="154"/>
      <c r="FB74" s="154"/>
      <c r="FC74" s="154"/>
      <c r="FD74" s="154"/>
      <c r="FE74" s="154"/>
      <c r="FF74" s="154"/>
      <c r="FG74" s="154"/>
      <c r="FH74" s="154"/>
      <c r="FI74" s="154"/>
      <c r="FJ74" s="154"/>
      <c r="FK74" s="154"/>
      <c r="FL74" s="154"/>
      <c r="FM74" s="154"/>
      <c r="FN74" s="154"/>
      <c r="FO74" s="154"/>
      <c r="FP74" s="154"/>
      <c r="FQ74" s="154"/>
      <c r="FR74" s="154"/>
      <c r="FS74" s="154"/>
      <c r="FT74" s="154"/>
      <c r="FU74" s="154"/>
      <c r="FV74" s="154"/>
      <c r="FW74" s="154"/>
      <c r="FX74" s="154"/>
      <c r="FY74" s="154"/>
      <c r="FZ74" s="154"/>
      <c r="GA74" s="154"/>
      <c r="GB74" s="154"/>
      <c r="GC74" s="154"/>
      <c r="GD74" s="154"/>
      <c r="GE74" s="154"/>
      <c r="GF74" s="154"/>
      <c r="GG74" s="154"/>
      <c r="GH74" s="154"/>
      <c r="GI74" s="154"/>
      <c r="GJ74" s="154"/>
      <c r="GK74" s="154"/>
      <c r="GL74" s="154"/>
      <c r="GM74" s="154"/>
      <c r="GN74" s="154"/>
      <c r="GO74" s="154"/>
      <c r="GP74" s="154"/>
      <c r="GQ74" s="154"/>
      <c r="GR74" s="154"/>
      <c r="GS74" s="154"/>
      <c r="GT74" s="154"/>
      <c r="GU74" s="154"/>
      <c r="GV74" s="154"/>
      <c r="GW74" s="154"/>
      <c r="GX74" s="154"/>
      <c r="GY74" s="154"/>
      <c r="GZ74" s="154"/>
      <c r="HA74" s="154"/>
      <c r="HB74" s="154"/>
      <c r="HC74" s="154"/>
      <c r="HD74" s="154"/>
      <c r="HE74" s="154"/>
      <c r="HF74" s="154"/>
      <c r="HG74" s="154"/>
      <c r="HH74" s="154"/>
      <c r="HI74" s="154"/>
      <c r="HJ74" s="154"/>
      <c r="HK74" s="154"/>
      <c r="HL74" s="154"/>
      <c r="HM74" s="154"/>
      <c r="HN74" s="154"/>
      <c r="HO74" s="154"/>
      <c r="HP74" s="154"/>
      <c r="HQ74" s="154"/>
      <c r="HR74" s="154"/>
      <c r="HS74" s="154"/>
      <c r="HT74" s="154"/>
      <c r="HU74" s="154"/>
      <c r="HV74" s="154"/>
    </row>
    <row r="75" spans="1:5" ht="66">
      <c r="A75" s="164" t="s">
        <v>669</v>
      </c>
      <c r="B75" s="152" t="s">
        <v>670</v>
      </c>
      <c r="C75" s="153">
        <v>20</v>
      </c>
      <c r="D75" s="153">
        <v>13</v>
      </c>
      <c r="E75" s="153">
        <v>8</v>
      </c>
    </row>
    <row r="76" spans="1:5" ht="115.5">
      <c r="A76" s="151" t="s">
        <v>671</v>
      </c>
      <c r="B76" s="152" t="s">
        <v>672</v>
      </c>
      <c r="C76" s="153">
        <v>64.5</v>
      </c>
      <c r="D76" s="153">
        <v>58.1</v>
      </c>
      <c r="E76" s="153">
        <v>52.2</v>
      </c>
    </row>
    <row r="77" spans="1:5" ht="33">
      <c r="A77" s="156" t="s">
        <v>673</v>
      </c>
      <c r="B77" s="158" t="s">
        <v>674</v>
      </c>
      <c r="C77" s="157">
        <v>64.5</v>
      </c>
      <c r="D77" s="157">
        <v>58.1</v>
      </c>
      <c r="E77" s="157">
        <v>52.2</v>
      </c>
    </row>
    <row r="78" spans="1:5" ht="66">
      <c r="A78" s="151" t="s">
        <v>675</v>
      </c>
      <c r="B78" s="152" t="s">
        <v>676</v>
      </c>
      <c r="C78" s="153">
        <v>2296.1</v>
      </c>
      <c r="D78" s="153">
        <v>2296.1</v>
      </c>
      <c r="E78" s="153">
        <v>2296.1</v>
      </c>
    </row>
    <row r="79" spans="1:5" ht="66">
      <c r="A79" s="151" t="s">
        <v>677</v>
      </c>
      <c r="B79" s="152" t="s">
        <v>678</v>
      </c>
      <c r="C79" s="153">
        <f>C80</f>
        <v>211.1</v>
      </c>
      <c r="D79" s="153">
        <f>D80</f>
        <v>211.1</v>
      </c>
      <c r="E79" s="153">
        <f>E80</f>
        <v>211.1</v>
      </c>
    </row>
    <row r="80" spans="1:5" ht="66">
      <c r="A80" s="165" t="s">
        <v>679</v>
      </c>
      <c r="B80" s="158" t="s">
        <v>680</v>
      </c>
      <c r="C80" s="157">
        <v>211.1</v>
      </c>
      <c r="D80" s="157">
        <v>211.1</v>
      </c>
      <c r="E80" s="157">
        <v>211.1</v>
      </c>
    </row>
    <row r="81" spans="1:5" s="144" customFormat="1" ht="66">
      <c r="A81" s="166" t="s">
        <v>681</v>
      </c>
      <c r="B81" s="152" t="s">
        <v>682</v>
      </c>
      <c r="C81" s="153">
        <v>3</v>
      </c>
      <c r="D81" s="153">
        <v>3</v>
      </c>
      <c r="E81" s="153">
        <v>3</v>
      </c>
    </row>
    <row r="82" spans="1:5" s="144" customFormat="1" ht="49.5">
      <c r="A82" s="164" t="s">
        <v>683</v>
      </c>
      <c r="B82" s="152" t="s">
        <v>684</v>
      </c>
      <c r="C82" s="153">
        <f>C83</f>
        <v>20</v>
      </c>
      <c r="D82" s="153">
        <f>D83</f>
        <v>20</v>
      </c>
      <c r="E82" s="153">
        <f>E83</f>
        <v>20</v>
      </c>
    </row>
    <row r="83" spans="1:5" s="144" customFormat="1" ht="49.5">
      <c r="A83" s="163" t="s">
        <v>685</v>
      </c>
      <c r="B83" s="158" t="s">
        <v>686</v>
      </c>
      <c r="C83" s="157">
        <v>20</v>
      </c>
      <c r="D83" s="157">
        <v>20</v>
      </c>
      <c r="E83" s="157">
        <v>20</v>
      </c>
    </row>
    <row r="84" spans="1:5" s="144" customFormat="1" ht="33">
      <c r="A84" s="151" t="s">
        <v>687</v>
      </c>
      <c r="B84" s="152" t="s">
        <v>688</v>
      </c>
      <c r="C84" s="153">
        <f>C85</f>
        <v>2570.2</v>
      </c>
      <c r="D84" s="153">
        <f>D85</f>
        <v>2938.7</v>
      </c>
      <c r="E84" s="153">
        <f>E85</f>
        <v>3361.7</v>
      </c>
    </row>
    <row r="85" spans="1:5" s="144" customFormat="1" ht="33">
      <c r="A85" s="156" t="s">
        <v>689</v>
      </c>
      <c r="B85" s="158" t="s">
        <v>690</v>
      </c>
      <c r="C85" s="157">
        <v>2570.2</v>
      </c>
      <c r="D85" s="157">
        <v>2938.7</v>
      </c>
      <c r="E85" s="157">
        <v>3361.7</v>
      </c>
    </row>
    <row r="86" spans="1:5" s="144" customFormat="1" ht="12.75">
      <c r="A86" s="151" t="s">
        <v>691</v>
      </c>
      <c r="B86" s="152" t="s">
        <v>692</v>
      </c>
      <c r="C86" s="153">
        <f>C87+C121</f>
        <v>341439.1</v>
      </c>
      <c r="D86" s="153">
        <f>D87+D121</f>
        <v>269697.6</v>
      </c>
      <c r="E86" s="153">
        <f>E87+E121</f>
        <v>273046.6</v>
      </c>
    </row>
    <row r="87" spans="1:5" s="144" customFormat="1" ht="33">
      <c r="A87" s="167" t="s">
        <v>693</v>
      </c>
      <c r="B87" s="168" t="s">
        <v>694</v>
      </c>
      <c r="C87" s="153">
        <f>C103+C91+C118+C88</f>
        <v>339539.1</v>
      </c>
      <c r="D87" s="153">
        <f aca="true" t="shared" si="3" ref="D87:E87">D103+D91+D118+D88</f>
        <v>269697.6</v>
      </c>
      <c r="E87" s="153">
        <f t="shared" si="3"/>
        <v>273046.6</v>
      </c>
    </row>
    <row r="88" spans="1:5" s="144" customFormat="1" ht="33">
      <c r="A88" s="169" t="s">
        <v>695</v>
      </c>
      <c r="B88" s="170" t="s">
        <v>696</v>
      </c>
      <c r="C88" s="153">
        <f>C89</f>
        <v>4800</v>
      </c>
      <c r="D88" s="153">
        <f aca="true" t="shared" si="4" ref="D88:E88">D93+D91+D89</f>
        <v>0</v>
      </c>
      <c r="E88" s="153">
        <f t="shared" si="4"/>
        <v>0</v>
      </c>
    </row>
    <row r="89" spans="1:5" s="144" customFormat="1" ht="33">
      <c r="A89" s="156" t="s">
        <v>697</v>
      </c>
      <c r="B89" s="171" t="s">
        <v>698</v>
      </c>
      <c r="C89" s="157">
        <f>C90</f>
        <v>4800</v>
      </c>
      <c r="D89" s="157">
        <f aca="true" t="shared" si="5" ref="D89:E89">D90</f>
        <v>0</v>
      </c>
      <c r="E89" s="157">
        <f t="shared" si="5"/>
        <v>0</v>
      </c>
    </row>
    <row r="90" spans="1:5" s="144" customFormat="1" ht="33">
      <c r="A90" s="156" t="s">
        <v>699</v>
      </c>
      <c r="B90" s="171" t="s">
        <v>700</v>
      </c>
      <c r="C90" s="157">
        <v>4800</v>
      </c>
      <c r="D90" s="157">
        <v>0</v>
      </c>
      <c r="E90" s="157">
        <v>0</v>
      </c>
    </row>
    <row r="91" spans="1:5" s="144" customFormat="1" ht="33">
      <c r="A91" s="169" t="s">
        <v>701</v>
      </c>
      <c r="B91" s="170" t="s">
        <v>702</v>
      </c>
      <c r="C91" s="153">
        <f>C96+C94+C92</f>
        <v>48670.799999999996</v>
      </c>
      <c r="D91" s="153">
        <f aca="true" t="shared" si="6" ref="D91:E91">D96+D94+D92</f>
        <v>0</v>
      </c>
      <c r="E91" s="153">
        <f t="shared" si="6"/>
        <v>0</v>
      </c>
    </row>
    <row r="92" spans="1:5" s="144" customFormat="1" ht="33">
      <c r="A92" s="156" t="s">
        <v>703</v>
      </c>
      <c r="B92" s="171" t="s">
        <v>704</v>
      </c>
      <c r="C92" s="157">
        <f>C93</f>
        <v>1747.4</v>
      </c>
      <c r="D92" s="157">
        <f aca="true" t="shared" si="7" ref="D92:E92">D93</f>
        <v>0</v>
      </c>
      <c r="E92" s="157">
        <f t="shared" si="7"/>
        <v>0</v>
      </c>
    </row>
    <row r="93" spans="1:5" s="144" customFormat="1" ht="33">
      <c r="A93" s="156" t="s">
        <v>705</v>
      </c>
      <c r="B93" s="171" t="s">
        <v>706</v>
      </c>
      <c r="C93" s="157">
        <v>1747.4</v>
      </c>
      <c r="D93" s="157">
        <v>0</v>
      </c>
      <c r="E93" s="157">
        <v>0</v>
      </c>
    </row>
    <row r="94" spans="1:5" s="144" customFormat="1" ht="82.5">
      <c r="A94" s="156" t="s">
        <v>707</v>
      </c>
      <c r="B94" s="171" t="s">
        <v>708</v>
      </c>
      <c r="C94" s="157">
        <f>C95</f>
        <v>27407.3</v>
      </c>
      <c r="D94" s="157">
        <f aca="true" t="shared" si="8" ref="D94:E94">D95</f>
        <v>0</v>
      </c>
      <c r="E94" s="157">
        <f t="shared" si="8"/>
        <v>0</v>
      </c>
    </row>
    <row r="95" spans="1:5" s="144" customFormat="1" ht="82.5">
      <c r="A95" s="156" t="s">
        <v>709</v>
      </c>
      <c r="B95" s="171" t="s">
        <v>710</v>
      </c>
      <c r="C95" s="157">
        <v>27407.3</v>
      </c>
      <c r="D95" s="157">
        <v>0</v>
      </c>
      <c r="E95" s="157">
        <v>0</v>
      </c>
    </row>
    <row r="96" spans="1:5" s="144" customFormat="1" ht="12.75">
      <c r="A96" s="172" t="s">
        <v>711</v>
      </c>
      <c r="B96" s="171" t="s">
        <v>712</v>
      </c>
      <c r="C96" s="157">
        <f>SUM(C97:C102)</f>
        <v>19516.1</v>
      </c>
      <c r="D96" s="157">
        <f aca="true" t="shared" si="9" ref="D96:E96">SUM(D97:D102)</f>
        <v>0</v>
      </c>
      <c r="E96" s="157">
        <f t="shared" si="9"/>
        <v>0</v>
      </c>
    </row>
    <row r="97" spans="1:5" s="144" customFormat="1" ht="82.5">
      <c r="A97" s="156" t="s">
        <v>713</v>
      </c>
      <c r="B97" s="171" t="s">
        <v>714</v>
      </c>
      <c r="C97" s="157">
        <v>5837.7</v>
      </c>
      <c r="D97" s="157">
        <v>0</v>
      </c>
      <c r="E97" s="157">
        <v>0</v>
      </c>
    </row>
    <row r="98" spans="1:5" s="144" customFormat="1" ht="33">
      <c r="A98" s="172" t="s">
        <v>713</v>
      </c>
      <c r="B98" s="171" t="s">
        <v>715</v>
      </c>
      <c r="C98" s="157">
        <v>4218</v>
      </c>
      <c r="D98" s="157">
        <v>0</v>
      </c>
      <c r="E98" s="157">
        <v>0</v>
      </c>
    </row>
    <row r="99" spans="1:5" s="144" customFormat="1" ht="12.75">
      <c r="A99" s="172" t="s">
        <v>713</v>
      </c>
      <c r="B99" s="171" t="s">
        <v>481</v>
      </c>
      <c r="C99" s="157">
        <v>494.6</v>
      </c>
      <c r="D99" s="157">
        <v>0</v>
      </c>
      <c r="E99" s="157">
        <v>0</v>
      </c>
    </row>
    <row r="100" spans="1:5" s="144" customFormat="1" ht="33">
      <c r="A100" s="172" t="s">
        <v>713</v>
      </c>
      <c r="B100" s="171" t="s">
        <v>716</v>
      </c>
      <c r="C100" s="157">
        <v>192.9</v>
      </c>
      <c r="D100" s="157">
        <v>0</v>
      </c>
      <c r="E100" s="157">
        <v>0</v>
      </c>
    </row>
    <row r="101" spans="1:5" s="144" customFormat="1" ht="12.75">
      <c r="A101" s="172" t="s">
        <v>713</v>
      </c>
      <c r="B101" s="171" t="s">
        <v>717</v>
      </c>
      <c r="C101" s="157">
        <v>2847.8</v>
      </c>
      <c r="D101" s="157">
        <v>0</v>
      </c>
      <c r="E101" s="157">
        <v>0</v>
      </c>
    </row>
    <row r="102" spans="1:5" s="144" customFormat="1" ht="66">
      <c r="A102" s="172" t="s">
        <v>713</v>
      </c>
      <c r="B102" s="171" t="s">
        <v>718</v>
      </c>
      <c r="C102" s="157">
        <v>5925.1</v>
      </c>
      <c r="D102" s="157">
        <v>0</v>
      </c>
      <c r="E102" s="157">
        <v>0</v>
      </c>
    </row>
    <row r="103" spans="1:5" s="144" customFormat="1" ht="33">
      <c r="A103" s="167" t="s">
        <v>719</v>
      </c>
      <c r="B103" s="168" t="s">
        <v>720</v>
      </c>
      <c r="C103" s="153">
        <f>C104+C106+C110+C112+C108</f>
        <v>286053.8</v>
      </c>
      <c r="D103" s="153">
        <f aca="true" t="shared" si="10" ref="D103:E103">D104+D106+D110+D112+D108</f>
        <v>269697.6</v>
      </c>
      <c r="E103" s="153">
        <f t="shared" si="10"/>
        <v>273046.6</v>
      </c>
    </row>
    <row r="104" spans="1:5" s="144" customFormat="1" ht="33">
      <c r="A104" s="156" t="s">
        <v>721</v>
      </c>
      <c r="B104" s="173" t="s">
        <v>722</v>
      </c>
      <c r="C104" s="157">
        <f>C105</f>
        <v>1232.4</v>
      </c>
      <c r="D104" s="157">
        <f>D105</f>
        <v>1342</v>
      </c>
      <c r="E104" s="157">
        <f>E105</f>
        <v>1473</v>
      </c>
    </row>
    <row r="105" spans="1:5" s="144" customFormat="1" ht="33">
      <c r="A105" s="156" t="s">
        <v>723</v>
      </c>
      <c r="B105" s="173" t="s">
        <v>724</v>
      </c>
      <c r="C105" s="157">
        <v>1232.4</v>
      </c>
      <c r="D105" s="157">
        <v>1342</v>
      </c>
      <c r="E105" s="157">
        <v>1473</v>
      </c>
    </row>
    <row r="106" spans="1:5" s="144" customFormat="1" ht="49.5">
      <c r="A106" s="156" t="s">
        <v>725</v>
      </c>
      <c r="B106" s="173" t="s">
        <v>726</v>
      </c>
      <c r="C106" s="157">
        <f>C107</f>
        <v>0</v>
      </c>
      <c r="D106" s="157">
        <f>D107</f>
        <v>43.6</v>
      </c>
      <c r="E106" s="157">
        <f>E107</f>
        <v>0</v>
      </c>
    </row>
    <row r="107" spans="1:5" s="144" customFormat="1" ht="49.5">
      <c r="A107" s="156" t="s">
        <v>727</v>
      </c>
      <c r="B107" s="173" t="s">
        <v>728</v>
      </c>
      <c r="C107" s="157">
        <v>0</v>
      </c>
      <c r="D107" s="157">
        <v>43.6</v>
      </c>
      <c r="E107" s="157">
        <v>0</v>
      </c>
    </row>
    <row r="108" spans="1:5" s="144" customFormat="1" ht="66">
      <c r="A108" s="156" t="s">
        <v>729</v>
      </c>
      <c r="B108" s="173" t="s">
        <v>730</v>
      </c>
      <c r="C108" s="157">
        <f>C109</f>
        <v>6210.5</v>
      </c>
      <c r="D108" s="157">
        <f aca="true" t="shared" si="11" ref="D108:E108">D109</f>
        <v>6210.5</v>
      </c>
      <c r="E108" s="157">
        <f t="shared" si="11"/>
        <v>6210.5</v>
      </c>
    </row>
    <row r="109" spans="1:5" s="144" customFormat="1" ht="66">
      <c r="A109" s="172" t="s">
        <v>731</v>
      </c>
      <c r="B109" s="173" t="s">
        <v>732</v>
      </c>
      <c r="C109" s="157">
        <v>6210.5</v>
      </c>
      <c r="D109" s="157">
        <v>6210.5</v>
      </c>
      <c r="E109" s="157">
        <v>6210.5</v>
      </c>
    </row>
    <row r="110" spans="1:5" s="144" customFormat="1" ht="66">
      <c r="A110" s="156" t="s">
        <v>733</v>
      </c>
      <c r="B110" s="173" t="s">
        <v>734</v>
      </c>
      <c r="C110" s="157">
        <f>C111</f>
        <v>17395.5</v>
      </c>
      <c r="D110" s="157">
        <f>D111</f>
        <v>1087.2</v>
      </c>
      <c r="E110" s="157">
        <f>E111</f>
        <v>4348.8</v>
      </c>
    </row>
    <row r="111" spans="1:5" s="144" customFormat="1" ht="66">
      <c r="A111" s="156" t="s">
        <v>735</v>
      </c>
      <c r="B111" s="173" t="s">
        <v>736</v>
      </c>
      <c r="C111" s="157">
        <v>17395.5</v>
      </c>
      <c r="D111" s="157">
        <v>1087.2</v>
      </c>
      <c r="E111" s="157">
        <v>4348.8</v>
      </c>
    </row>
    <row r="112" spans="1:5" s="144" customFormat="1" ht="12.75">
      <c r="A112" s="156" t="s">
        <v>737</v>
      </c>
      <c r="B112" s="173" t="s">
        <v>738</v>
      </c>
      <c r="C112" s="157">
        <f>SUM(C113:C117)</f>
        <v>261215.4</v>
      </c>
      <c r="D112" s="157">
        <f>SUM(D113:D117)</f>
        <v>261014.3</v>
      </c>
      <c r="E112" s="157">
        <f>SUM(E113:E117)</f>
        <v>261014.3</v>
      </c>
    </row>
    <row r="113" spans="1:5" s="144" customFormat="1" ht="82.5">
      <c r="A113" s="156" t="s">
        <v>737</v>
      </c>
      <c r="B113" s="173" t="s">
        <v>739</v>
      </c>
      <c r="C113" s="157">
        <f>171899</f>
        <v>171899</v>
      </c>
      <c r="D113" s="157">
        <v>171899</v>
      </c>
      <c r="E113" s="157">
        <v>171899</v>
      </c>
    </row>
    <row r="114" spans="1:5" s="144" customFormat="1" ht="66">
      <c r="A114" s="156" t="s">
        <v>737</v>
      </c>
      <c r="B114" s="173" t="s">
        <v>740</v>
      </c>
      <c r="C114" s="157">
        <f>87935</f>
        <v>87935</v>
      </c>
      <c r="D114" s="157">
        <v>87935</v>
      </c>
      <c r="E114" s="157">
        <v>87935</v>
      </c>
    </row>
    <row r="115" spans="1:5" s="144" customFormat="1" ht="49.5">
      <c r="A115" s="156" t="s">
        <v>737</v>
      </c>
      <c r="B115" s="173" t="s">
        <v>741</v>
      </c>
      <c r="C115" s="157">
        <v>650</v>
      </c>
      <c r="D115" s="157">
        <v>650</v>
      </c>
      <c r="E115" s="157">
        <v>650</v>
      </c>
    </row>
    <row r="116" spans="1:5" s="144" customFormat="1" ht="66">
      <c r="A116" s="156" t="s">
        <v>737</v>
      </c>
      <c r="B116" s="173" t="s">
        <v>742</v>
      </c>
      <c r="C116" s="157">
        <v>264</v>
      </c>
      <c r="D116" s="157">
        <v>264</v>
      </c>
      <c r="E116" s="157">
        <v>264</v>
      </c>
    </row>
    <row r="117" spans="1:5" s="144" customFormat="1" ht="99">
      <c r="A117" s="156" t="s">
        <v>737</v>
      </c>
      <c r="B117" s="173" t="s">
        <v>743</v>
      </c>
      <c r="C117" s="157">
        <v>467.4</v>
      </c>
      <c r="D117" s="157">
        <v>266.3</v>
      </c>
      <c r="E117" s="157">
        <v>266.3</v>
      </c>
    </row>
    <row r="118" spans="1:5" s="144" customFormat="1" ht="12.75">
      <c r="A118" s="167" t="s">
        <v>744</v>
      </c>
      <c r="B118" s="168" t="s">
        <v>745</v>
      </c>
      <c r="C118" s="153">
        <f>C119</f>
        <v>14.5</v>
      </c>
      <c r="D118" s="153">
        <f aca="true" t="shared" si="12" ref="D118:E119">D119</f>
        <v>0</v>
      </c>
      <c r="E118" s="153">
        <f t="shared" si="12"/>
        <v>0</v>
      </c>
    </row>
    <row r="119" spans="1:5" s="144" customFormat="1" ht="58.15" customHeight="1">
      <c r="A119" s="172" t="s">
        <v>746</v>
      </c>
      <c r="B119" s="173" t="s">
        <v>747</v>
      </c>
      <c r="C119" s="157">
        <f>C120</f>
        <v>14.5</v>
      </c>
      <c r="D119" s="157">
        <f t="shared" si="12"/>
        <v>0</v>
      </c>
      <c r="E119" s="157">
        <f t="shared" si="12"/>
        <v>0</v>
      </c>
    </row>
    <row r="120" spans="1:5" s="144" customFormat="1" ht="49.5">
      <c r="A120" s="172" t="s">
        <v>748</v>
      </c>
      <c r="B120" s="173" t="s">
        <v>749</v>
      </c>
      <c r="C120" s="157">
        <v>14.5</v>
      </c>
      <c r="D120" s="157">
        <v>0</v>
      </c>
      <c r="E120" s="157">
        <v>0</v>
      </c>
    </row>
    <row r="121" spans="1:5" s="144" customFormat="1" ht="12.75">
      <c r="A121" s="167" t="s">
        <v>750</v>
      </c>
      <c r="B121" s="168" t="s">
        <v>751</v>
      </c>
      <c r="C121" s="153">
        <f aca="true" t="shared" si="13" ref="C121:E122">C122</f>
        <v>1900</v>
      </c>
      <c r="D121" s="153">
        <f t="shared" si="13"/>
        <v>0</v>
      </c>
      <c r="E121" s="153">
        <f t="shared" si="13"/>
        <v>0</v>
      </c>
    </row>
    <row r="122" spans="1:5" s="144" customFormat="1" ht="12.75">
      <c r="A122" s="172" t="s">
        <v>752</v>
      </c>
      <c r="B122" s="173" t="s">
        <v>753</v>
      </c>
      <c r="C122" s="157">
        <f t="shared" si="13"/>
        <v>1900</v>
      </c>
      <c r="D122" s="157">
        <f t="shared" si="13"/>
        <v>0</v>
      </c>
      <c r="E122" s="157">
        <f t="shared" si="13"/>
        <v>0</v>
      </c>
    </row>
    <row r="123" spans="1:5" s="144" customFormat="1" ht="12.75">
      <c r="A123" s="172" t="s">
        <v>754</v>
      </c>
      <c r="B123" s="173" t="s">
        <v>755</v>
      </c>
      <c r="C123" s="157">
        <f>1200+200+200+300</f>
        <v>1900</v>
      </c>
      <c r="D123" s="157">
        <v>0</v>
      </c>
      <c r="E123" s="157">
        <v>0</v>
      </c>
    </row>
    <row r="124" spans="1:5" s="144" customFormat="1" ht="12.75">
      <c r="A124" s="174"/>
      <c r="B124" s="150" t="s">
        <v>756</v>
      </c>
      <c r="C124" s="153">
        <f>C9+C86</f>
        <v>663755.7</v>
      </c>
      <c r="D124" s="153">
        <f>D9+D86</f>
        <v>587048.7</v>
      </c>
      <c r="E124" s="153">
        <f>E9+E86</f>
        <v>590036.0999999999</v>
      </c>
    </row>
    <row r="125" spans="1:5" s="144" customFormat="1" ht="12.75">
      <c r="A125" s="142"/>
      <c r="B125" s="143"/>
      <c r="C125" s="175"/>
      <c r="D125" s="175"/>
      <c r="E125" s="175"/>
    </row>
    <row r="126" spans="1:5" s="144" customFormat="1" ht="12.75">
      <c r="A126" s="142"/>
      <c r="B126" s="143"/>
      <c r="C126" s="146"/>
      <c r="D126" s="146"/>
      <c r="E126" s="146"/>
    </row>
    <row r="127" spans="1:5" s="144" customFormat="1" ht="12.75">
      <c r="A127" s="142"/>
      <c r="B127" s="143"/>
      <c r="C127" s="146"/>
      <c r="D127" s="146"/>
      <c r="E127" s="146"/>
    </row>
    <row r="128" spans="1:5" s="144" customFormat="1" ht="12.75">
      <c r="A128" s="142"/>
      <c r="B128" s="143"/>
      <c r="C128" s="146"/>
      <c r="D128" s="146"/>
      <c r="E128" s="146"/>
    </row>
    <row r="129" spans="1:5" s="144" customFormat="1" ht="12.75">
      <c r="A129" s="142"/>
      <c r="B129" s="143"/>
      <c r="C129" s="146"/>
      <c r="D129" s="146"/>
      <c r="E129" s="146"/>
    </row>
    <row r="130" spans="1:5" s="144" customFormat="1" ht="12.75">
      <c r="A130" s="142"/>
      <c r="B130" s="143"/>
      <c r="C130" s="146"/>
      <c r="D130" s="146"/>
      <c r="E130" s="146"/>
    </row>
    <row r="131" spans="1:5" s="144" customFormat="1" ht="12.75">
      <c r="A131" s="142"/>
      <c r="B131" s="143"/>
      <c r="C131" s="146"/>
      <c r="D131" s="146"/>
      <c r="E131" s="146"/>
    </row>
    <row r="132" spans="1:5" s="144" customFormat="1" ht="12.75">
      <c r="A132" s="142"/>
      <c r="B132" s="143"/>
      <c r="C132" s="146"/>
      <c r="D132" s="146"/>
      <c r="E132" s="146"/>
    </row>
    <row r="133" spans="1:5" s="144" customFormat="1" ht="12.75">
      <c r="A133" s="142"/>
      <c r="B133" s="143"/>
      <c r="C133" s="146"/>
      <c r="D133" s="146"/>
      <c r="E133" s="146"/>
    </row>
    <row r="134" spans="1:230" s="146" customFormat="1" ht="12.75">
      <c r="A134" s="142"/>
      <c r="B134" s="143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  <c r="AQ134" s="144"/>
      <c r="AR134" s="144"/>
      <c r="AS134" s="144"/>
      <c r="AT134" s="144"/>
      <c r="AU134" s="144"/>
      <c r="AV134" s="144"/>
      <c r="AW134" s="144"/>
      <c r="AX134" s="144"/>
      <c r="AY134" s="144"/>
      <c r="AZ134" s="144"/>
      <c r="BA134" s="144"/>
      <c r="BB134" s="144"/>
      <c r="BC134" s="144"/>
      <c r="BD134" s="144"/>
      <c r="BE134" s="144"/>
      <c r="BF134" s="144"/>
      <c r="BG134" s="144"/>
      <c r="BH134" s="144"/>
      <c r="BI134" s="144"/>
      <c r="BJ134" s="144"/>
      <c r="BK134" s="144"/>
      <c r="BL134" s="144"/>
      <c r="BM134" s="144"/>
      <c r="BN134" s="144"/>
      <c r="BO134" s="144"/>
      <c r="BP134" s="144"/>
      <c r="BQ134" s="144"/>
      <c r="BR134" s="144"/>
      <c r="BS134" s="144"/>
      <c r="BT134" s="144"/>
      <c r="BU134" s="144"/>
      <c r="BV134" s="144"/>
      <c r="BW134" s="144"/>
      <c r="BX134" s="144"/>
      <c r="BY134" s="144"/>
      <c r="BZ134" s="144"/>
      <c r="CA134" s="144"/>
      <c r="CB134" s="144"/>
      <c r="CC134" s="144"/>
      <c r="CD134" s="144"/>
      <c r="CE134" s="144"/>
      <c r="CF134" s="144"/>
      <c r="CG134" s="144"/>
      <c r="CH134" s="144"/>
      <c r="CI134" s="144"/>
      <c r="CJ134" s="144"/>
      <c r="CK134" s="144"/>
      <c r="CL134" s="144"/>
      <c r="CM134" s="144"/>
      <c r="CN134" s="144"/>
      <c r="CO134" s="144"/>
      <c r="CP134" s="144"/>
      <c r="CQ134" s="144"/>
      <c r="CR134" s="144"/>
      <c r="CS134" s="144"/>
      <c r="CT134" s="144"/>
      <c r="CU134" s="144"/>
      <c r="CV134" s="144"/>
      <c r="CW134" s="144"/>
      <c r="CX134" s="144"/>
      <c r="CY134" s="144"/>
      <c r="CZ134" s="144"/>
      <c r="DA134" s="144"/>
      <c r="DB134" s="144"/>
      <c r="DC134" s="144"/>
      <c r="DD134" s="144"/>
      <c r="DE134" s="144"/>
      <c r="DF134" s="144"/>
      <c r="DG134" s="144"/>
      <c r="DH134" s="144"/>
      <c r="DI134" s="144"/>
      <c r="DJ134" s="144"/>
      <c r="DK134" s="144"/>
      <c r="DL134" s="144"/>
      <c r="DM134" s="144"/>
      <c r="DN134" s="144"/>
      <c r="DO134" s="144"/>
      <c r="DP134" s="144"/>
      <c r="DQ134" s="144"/>
      <c r="DR134" s="144"/>
      <c r="DS134" s="144"/>
      <c r="DT134" s="144"/>
      <c r="DU134" s="144"/>
      <c r="DV134" s="144"/>
      <c r="DW134" s="144"/>
      <c r="DX134" s="144"/>
      <c r="DY134" s="144"/>
      <c r="DZ134" s="144"/>
      <c r="EA134" s="144"/>
      <c r="EB134" s="144"/>
      <c r="EC134" s="144"/>
      <c r="ED134" s="144"/>
      <c r="EE134" s="144"/>
      <c r="EF134" s="144"/>
      <c r="EG134" s="144"/>
      <c r="EH134" s="144"/>
      <c r="EI134" s="144"/>
      <c r="EJ134" s="144"/>
      <c r="EK134" s="144"/>
      <c r="EL134" s="144"/>
      <c r="EM134" s="144"/>
      <c r="EN134" s="144"/>
      <c r="EO134" s="144"/>
      <c r="EP134" s="144"/>
      <c r="EQ134" s="144"/>
      <c r="ER134" s="144"/>
      <c r="ES134" s="144"/>
      <c r="ET134" s="144"/>
      <c r="EU134" s="144"/>
      <c r="EV134" s="144"/>
      <c r="EW134" s="144"/>
      <c r="EX134" s="144"/>
      <c r="EY134" s="144"/>
      <c r="EZ134" s="144"/>
      <c r="FA134" s="144"/>
      <c r="FB134" s="144"/>
      <c r="FC134" s="144"/>
      <c r="FD134" s="144"/>
      <c r="FE134" s="144"/>
      <c r="FF134" s="144"/>
      <c r="FG134" s="144"/>
      <c r="FH134" s="144"/>
      <c r="FI134" s="144"/>
      <c r="FJ134" s="144"/>
      <c r="FK134" s="144"/>
      <c r="FL134" s="144"/>
      <c r="FM134" s="144"/>
      <c r="FN134" s="144"/>
      <c r="FO134" s="144"/>
      <c r="FP134" s="144"/>
      <c r="FQ134" s="144"/>
      <c r="FR134" s="144"/>
      <c r="FS134" s="144"/>
      <c r="FT134" s="144"/>
      <c r="FU134" s="144"/>
      <c r="FV134" s="144"/>
      <c r="FW134" s="144"/>
      <c r="FX134" s="144"/>
      <c r="FY134" s="144"/>
      <c r="FZ134" s="144"/>
      <c r="GA134" s="144"/>
      <c r="GB134" s="144"/>
      <c r="GC134" s="144"/>
      <c r="GD134" s="144"/>
      <c r="GE134" s="144"/>
      <c r="GF134" s="144"/>
      <c r="GG134" s="144"/>
      <c r="GH134" s="144"/>
      <c r="GI134" s="144"/>
      <c r="GJ134" s="144"/>
      <c r="GK134" s="144"/>
      <c r="GL134" s="144"/>
      <c r="GM134" s="144"/>
      <c r="GN134" s="144"/>
      <c r="GO134" s="144"/>
      <c r="GP134" s="144"/>
      <c r="GQ134" s="144"/>
      <c r="GR134" s="144"/>
      <c r="GS134" s="144"/>
      <c r="GT134" s="144"/>
      <c r="GU134" s="144"/>
      <c r="GV134" s="144"/>
      <c r="GW134" s="144"/>
      <c r="GX134" s="144"/>
      <c r="GY134" s="144"/>
      <c r="GZ134" s="144"/>
      <c r="HA134" s="144"/>
      <c r="HB134" s="144"/>
      <c r="HC134" s="144"/>
      <c r="HD134" s="144"/>
      <c r="HE134" s="144"/>
      <c r="HF134" s="144"/>
      <c r="HG134" s="144"/>
      <c r="HH134" s="144"/>
      <c r="HI134" s="144"/>
      <c r="HJ134" s="144"/>
      <c r="HK134" s="144"/>
      <c r="HL134" s="144"/>
      <c r="HM134" s="144"/>
      <c r="HN134" s="144"/>
      <c r="HO134" s="144"/>
      <c r="HP134" s="144"/>
      <c r="HQ134" s="144"/>
      <c r="HR134" s="144"/>
      <c r="HS134" s="144"/>
      <c r="HT134" s="144"/>
      <c r="HU134" s="144"/>
      <c r="HV134" s="144"/>
    </row>
    <row r="135" spans="1:230" s="146" customFormat="1" ht="12.75">
      <c r="A135" s="142"/>
      <c r="B135" s="143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4"/>
      <c r="AW135" s="144"/>
      <c r="AX135" s="144"/>
      <c r="AY135" s="144"/>
      <c r="AZ135" s="144"/>
      <c r="BA135" s="144"/>
      <c r="BB135" s="144"/>
      <c r="BC135" s="144"/>
      <c r="BD135" s="144"/>
      <c r="BE135" s="144"/>
      <c r="BF135" s="144"/>
      <c r="BG135" s="144"/>
      <c r="BH135" s="144"/>
      <c r="BI135" s="144"/>
      <c r="BJ135" s="144"/>
      <c r="BK135" s="144"/>
      <c r="BL135" s="144"/>
      <c r="BM135" s="144"/>
      <c r="BN135" s="144"/>
      <c r="BO135" s="144"/>
      <c r="BP135" s="144"/>
      <c r="BQ135" s="144"/>
      <c r="BR135" s="144"/>
      <c r="BS135" s="144"/>
      <c r="BT135" s="144"/>
      <c r="BU135" s="144"/>
      <c r="BV135" s="144"/>
      <c r="BW135" s="144"/>
      <c r="BX135" s="144"/>
      <c r="BY135" s="144"/>
      <c r="BZ135" s="144"/>
      <c r="CA135" s="144"/>
      <c r="CB135" s="144"/>
      <c r="CC135" s="144"/>
      <c r="CD135" s="144"/>
      <c r="CE135" s="144"/>
      <c r="CF135" s="144"/>
      <c r="CG135" s="144"/>
      <c r="CH135" s="144"/>
      <c r="CI135" s="144"/>
      <c r="CJ135" s="144"/>
      <c r="CK135" s="144"/>
      <c r="CL135" s="144"/>
      <c r="CM135" s="144"/>
      <c r="CN135" s="144"/>
      <c r="CO135" s="144"/>
      <c r="CP135" s="144"/>
      <c r="CQ135" s="144"/>
      <c r="CR135" s="144"/>
      <c r="CS135" s="144"/>
      <c r="CT135" s="144"/>
      <c r="CU135" s="144"/>
      <c r="CV135" s="144"/>
      <c r="CW135" s="144"/>
      <c r="CX135" s="144"/>
      <c r="CY135" s="144"/>
      <c r="CZ135" s="144"/>
      <c r="DA135" s="144"/>
      <c r="DB135" s="144"/>
      <c r="DC135" s="144"/>
      <c r="DD135" s="144"/>
      <c r="DE135" s="144"/>
      <c r="DF135" s="144"/>
      <c r="DG135" s="144"/>
      <c r="DH135" s="144"/>
      <c r="DI135" s="144"/>
      <c r="DJ135" s="144"/>
      <c r="DK135" s="144"/>
      <c r="DL135" s="144"/>
      <c r="DM135" s="144"/>
      <c r="DN135" s="144"/>
      <c r="DO135" s="144"/>
      <c r="DP135" s="144"/>
      <c r="DQ135" s="144"/>
      <c r="DR135" s="144"/>
      <c r="DS135" s="144"/>
      <c r="DT135" s="144"/>
      <c r="DU135" s="144"/>
      <c r="DV135" s="144"/>
      <c r="DW135" s="144"/>
      <c r="DX135" s="144"/>
      <c r="DY135" s="144"/>
      <c r="DZ135" s="144"/>
      <c r="EA135" s="144"/>
      <c r="EB135" s="144"/>
      <c r="EC135" s="144"/>
      <c r="ED135" s="144"/>
      <c r="EE135" s="144"/>
      <c r="EF135" s="144"/>
      <c r="EG135" s="144"/>
      <c r="EH135" s="144"/>
      <c r="EI135" s="144"/>
      <c r="EJ135" s="144"/>
      <c r="EK135" s="144"/>
      <c r="EL135" s="144"/>
      <c r="EM135" s="144"/>
      <c r="EN135" s="144"/>
      <c r="EO135" s="144"/>
      <c r="EP135" s="144"/>
      <c r="EQ135" s="144"/>
      <c r="ER135" s="144"/>
      <c r="ES135" s="144"/>
      <c r="ET135" s="144"/>
      <c r="EU135" s="144"/>
      <c r="EV135" s="144"/>
      <c r="EW135" s="144"/>
      <c r="EX135" s="144"/>
      <c r="EY135" s="144"/>
      <c r="EZ135" s="144"/>
      <c r="FA135" s="144"/>
      <c r="FB135" s="144"/>
      <c r="FC135" s="144"/>
      <c r="FD135" s="144"/>
      <c r="FE135" s="144"/>
      <c r="FF135" s="144"/>
      <c r="FG135" s="144"/>
      <c r="FH135" s="144"/>
      <c r="FI135" s="144"/>
      <c r="FJ135" s="144"/>
      <c r="FK135" s="144"/>
      <c r="FL135" s="144"/>
      <c r="FM135" s="144"/>
      <c r="FN135" s="144"/>
      <c r="FO135" s="144"/>
      <c r="FP135" s="144"/>
      <c r="FQ135" s="144"/>
      <c r="FR135" s="144"/>
      <c r="FS135" s="144"/>
      <c r="FT135" s="144"/>
      <c r="FU135" s="144"/>
      <c r="FV135" s="144"/>
      <c r="FW135" s="144"/>
      <c r="FX135" s="144"/>
      <c r="FY135" s="144"/>
      <c r="FZ135" s="144"/>
      <c r="GA135" s="144"/>
      <c r="GB135" s="144"/>
      <c r="GC135" s="144"/>
      <c r="GD135" s="144"/>
      <c r="GE135" s="144"/>
      <c r="GF135" s="144"/>
      <c r="GG135" s="144"/>
      <c r="GH135" s="144"/>
      <c r="GI135" s="144"/>
      <c r="GJ135" s="144"/>
      <c r="GK135" s="144"/>
      <c r="GL135" s="144"/>
      <c r="GM135" s="144"/>
      <c r="GN135" s="144"/>
      <c r="GO135" s="144"/>
      <c r="GP135" s="144"/>
      <c r="GQ135" s="144"/>
      <c r="GR135" s="144"/>
      <c r="GS135" s="144"/>
      <c r="GT135" s="144"/>
      <c r="GU135" s="144"/>
      <c r="GV135" s="144"/>
      <c r="GW135" s="144"/>
      <c r="GX135" s="144"/>
      <c r="GY135" s="144"/>
      <c r="GZ135" s="144"/>
      <c r="HA135" s="144"/>
      <c r="HB135" s="144"/>
      <c r="HC135" s="144"/>
      <c r="HD135" s="144"/>
      <c r="HE135" s="144"/>
      <c r="HF135" s="144"/>
      <c r="HG135" s="144"/>
      <c r="HH135" s="144"/>
      <c r="HI135" s="144"/>
      <c r="HJ135" s="144"/>
      <c r="HK135" s="144"/>
      <c r="HL135" s="144"/>
      <c r="HM135" s="144"/>
      <c r="HN135" s="144"/>
      <c r="HO135" s="144"/>
      <c r="HP135" s="144"/>
      <c r="HQ135" s="144"/>
      <c r="HR135" s="144"/>
      <c r="HS135" s="144"/>
      <c r="HT135" s="144"/>
      <c r="HU135" s="144"/>
      <c r="HV135" s="144"/>
    </row>
    <row r="136" spans="1:230" s="146" customFormat="1" ht="12.75">
      <c r="A136" s="142"/>
      <c r="B136" s="143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4"/>
      <c r="AT136" s="144"/>
      <c r="AU136" s="144"/>
      <c r="AV136" s="144"/>
      <c r="AW136" s="144"/>
      <c r="AX136" s="144"/>
      <c r="AY136" s="144"/>
      <c r="AZ136" s="144"/>
      <c r="BA136" s="144"/>
      <c r="BB136" s="144"/>
      <c r="BC136" s="144"/>
      <c r="BD136" s="144"/>
      <c r="BE136" s="144"/>
      <c r="BF136" s="144"/>
      <c r="BG136" s="144"/>
      <c r="BH136" s="144"/>
      <c r="BI136" s="144"/>
      <c r="BJ136" s="144"/>
      <c r="BK136" s="144"/>
      <c r="BL136" s="144"/>
      <c r="BM136" s="144"/>
      <c r="BN136" s="144"/>
      <c r="BO136" s="144"/>
      <c r="BP136" s="144"/>
      <c r="BQ136" s="144"/>
      <c r="BR136" s="144"/>
      <c r="BS136" s="144"/>
      <c r="BT136" s="144"/>
      <c r="BU136" s="144"/>
      <c r="BV136" s="144"/>
      <c r="BW136" s="144"/>
      <c r="BX136" s="144"/>
      <c r="BY136" s="144"/>
      <c r="BZ136" s="144"/>
      <c r="CA136" s="144"/>
      <c r="CB136" s="144"/>
      <c r="CC136" s="144"/>
      <c r="CD136" s="144"/>
      <c r="CE136" s="144"/>
      <c r="CF136" s="144"/>
      <c r="CG136" s="144"/>
      <c r="CH136" s="144"/>
      <c r="CI136" s="144"/>
      <c r="CJ136" s="144"/>
      <c r="CK136" s="144"/>
      <c r="CL136" s="144"/>
      <c r="CM136" s="144"/>
      <c r="CN136" s="144"/>
      <c r="CO136" s="144"/>
      <c r="CP136" s="144"/>
      <c r="CQ136" s="144"/>
      <c r="CR136" s="144"/>
      <c r="CS136" s="144"/>
      <c r="CT136" s="144"/>
      <c r="CU136" s="144"/>
      <c r="CV136" s="144"/>
      <c r="CW136" s="144"/>
      <c r="CX136" s="144"/>
      <c r="CY136" s="144"/>
      <c r="CZ136" s="144"/>
      <c r="DA136" s="144"/>
      <c r="DB136" s="144"/>
      <c r="DC136" s="144"/>
      <c r="DD136" s="144"/>
      <c r="DE136" s="144"/>
      <c r="DF136" s="144"/>
      <c r="DG136" s="144"/>
      <c r="DH136" s="144"/>
      <c r="DI136" s="144"/>
      <c r="DJ136" s="144"/>
      <c r="DK136" s="144"/>
      <c r="DL136" s="144"/>
      <c r="DM136" s="144"/>
      <c r="DN136" s="144"/>
      <c r="DO136" s="144"/>
      <c r="DP136" s="144"/>
      <c r="DQ136" s="144"/>
      <c r="DR136" s="144"/>
      <c r="DS136" s="144"/>
      <c r="DT136" s="144"/>
      <c r="DU136" s="144"/>
      <c r="DV136" s="144"/>
      <c r="DW136" s="144"/>
      <c r="DX136" s="144"/>
      <c r="DY136" s="144"/>
      <c r="DZ136" s="144"/>
      <c r="EA136" s="144"/>
      <c r="EB136" s="144"/>
      <c r="EC136" s="144"/>
      <c r="ED136" s="144"/>
      <c r="EE136" s="144"/>
      <c r="EF136" s="144"/>
      <c r="EG136" s="144"/>
      <c r="EH136" s="144"/>
      <c r="EI136" s="144"/>
      <c r="EJ136" s="144"/>
      <c r="EK136" s="144"/>
      <c r="EL136" s="144"/>
      <c r="EM136" s="144"/>
      <c r="EN136" s="144"/>
      <c r="EO136" s="144"/>
      <c r="EP136" s="144"/>
      <c r="EQ136" s="144"/>
      <c r="ER136" s="144"/>
      <c r="ES136" s="144"/>
      <c r="ET136" s="144"/>
      <c r="EU136" s="144"/>
      <c r="EV136" s="144"/>
      <c r="EW136" s="144"/>
      <c r="EX136" s="144"/>
      <c r="EY136" s="144"/>
      <c r="EZ136" s="144"/>
      <c r="FA136" s="144"/>
      <c r="FB136" s="144"/>
      <c r="FC136" s="144"/>
      <c r="FD136" s="144"/>
      <c r="FE136" s="144"/>
      <c r="FF136" s="144"/>
      <c r="FG136" s="144"/>
      <c r="FH136" s="144"/>
      <c r="FI136" s="144"/>
      <c r="FJ136" s="144"/>
      <c r="FK136" s="144"/>
      <c r="FL136" s="144"/>
      <c r="FM136" s="144"/>
      <c r="FN136" s="144"/>
      <c r="FO136" s="144"/>
      <c r="FP136" s="144"/>
      <c r="FQ136" s="144"/>
      <c r="FR136" s="144"/>
      <c r="FS136" s="144"/>
      <c r="FT136" s="144"/>
      <c r="FU136" s="144"/>
      <c r="FV136" s="144"/>
      <c r="FW136" s="144"/>
      <c r="FX136" s="144"/>
      <c r="FY136" s="144"/>
      <c r="FZ136" s="144"/>
      <c r="GA136" s="144"/>
      <c r="GB136" s="144"/>
      <c r="GC136" s="144"/>
      <c r="GD136" s="144"/>
      <c r="GE136" s="144"/>
      <c r="GF136" s="144"/>
      <c r="GG136" s="144"/>
      <c r="GH136" s="144"/>
      <c r="GI136" s="144"/>
      <c r="GJ136" s="144"/>
      <c r="GK136" s="144"/>
      <c r="GL136" s="144"/>
      <c r="GM136" s="144"/>
      <c r="GN136" s="144"/>
      <c r="GO136" s="144"/>
      <c r="GP136" s="144"/>
      <c r="GQ136" s="144"/>
      <c r="GR136" s="144"/>
      <c r="GS136" s="144"/>
      <c r="GT136" s="144"/>
      <c r="GU136" s="144"/>
      <c r="GV136" s="144"/>
      <c r="GW136" s="144"/>
      <c r="GX136" s="144"/>
      <c r="GY136" s="144"/>
      <c r="GZ136" s="144"/>
      <c r="HA136" s="144"/>
      <c r="HB136" s="144"/>
      <c r="HC136" s="144"/>
      <c r="HD136" s="144"/>
      <c r="HE136" s="144"/>
      <c r="HF136" s="144"/>
      <c r="HG136" s="144"/>
      <c r="HH136" s="144"/>
      <c r="HI136" s="144"/>
      <c r="HJ136" s="144"/>
      <c r="HK136" s="144"/>
      <c r="HL136" s="144"/>
      <c r="HM136" s="144"/>
      <c r="HN136" s="144"/>
      <c r="HO136" s="144"/>
      <c r="HP136" s="144"/>
      <c r="HQ136" s="144"/>
      <c r="HR136" s="144"/>
      <c r="HS136" s="144"/>
      <c r="HT136" s="144"/>
      <c r="HU136" s="144"/>
      <c r="HV136" s="144"/>
    </row>
    <row r="137" spans="1:230" s="146" customFormat="1" ht="12.75">
      <c r="A137" s="142"/>
      <c r="B137" s="143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  <c r="BI137" s="144"/>
      <c r="BJ137" s="144"/>
      <c r="BK137" s="144"/>
      <c r="BL137" s="144"/>
      <c r="BM137" s="144"/>
      <c r="BN137" s="144"/>
      <c r="BO137" s="144"/>
      <c r="BP137" s="144"/>
      <c r="BQ137" s="144"/>
      <c r="BR137" s="144"/>
      <c r="BS137" s="144"/>
      <c r="BT137" s="144"/>
      <c r="BU137" s="144"/>
      <c r="BV137" s="144"/>
      <c r="BW137" s="144"/>
      <c r="BX137" s="144"/>
      <c r="BY137" s="144"/>
      <c r="BZ137" s="144"/>
      <c r="CA137" s="144"/>
      <c r="CB137" s="144"/>
      <c r="CC137" s="144"/>
      <c r="CD137" s="144"/>
      <c r="CE137" s="144"/>
      <c r="CF137" s="144"/>
      <c r="CG137" s="144"/>
      <c r="CH137" s="144"/>
      <c r="CI137" s="144"/>
      <c r="CJ137" s="144"/>
      <c r="CK137" s="144"/>
      <c r="CL137" s="144"/>
      <c r="CM137" s="144"/>
      <c r="CN137" s="144"/>
      <c r="CO137" s="144"/>
      <c r="CP137" s="144"/>
      <c r="CQ137" s="144"/>
      <c r="CR137" s="144"/>
      <c r="CS137" s="144"/>
      <c r="CT137" s="144"/>
      <c r="CU137" s="144"/>
      <c r="CV137" s="144"/>
      <c r="CW137" s="144"/>
      <c r="CX137" s="144"/>
      <c r="CY137" s="144"/>
      <c r="CZ137" s="144"/>
      <c r="DA137" s="144"/>
      <c r="DB137" s="144"/>
      <c r="DC137" s="144"/>
      <c r="DD137" s="144"/>
      <c r="DE137" s="144"/>
      <c r="DF137" s="144"/>
      <c r="DG137" s="144"/>
      <c r="DH137" s="144"/>
      <c r="DI137" s="144"/>
      <c r="DJ137" s="144"/>
      <c r="DK137" s="144"/>
      <c r="DL137" s="144"/>
      <c r="DM137" s="144"/>
      <c r="DN137" s="144"/>
      <c r="DO137" s="144"/>
      <c r="DP137" s="144"/>
      <c r="DQ137" s="144"/>
      <c r="DR137" s="144"/>
      <c r="DS137" s="144"/>
      <c r="DT137" s="144"/>
      <c r="DU137" s="144"/>
      <c r="DV137" s="144"/>
      <c r="DW137" s="144"/>
      <c r="DX137" s="144"/>
      <c r="DY137" s="144"/>
      <c r="DZ137" s="144"/>
      <c r="EA137" s="144"/>
      <c r="EB137" s="144"/>
      <c r="EC137" s="144"/>
      <c r="ED137" s="144"/>
      <c r="EE137" s="144"/>
      <c r="EF137" s="144"/>
      <c r="EG137" s="144"/>
      <c r="EH137" s="144"/>
      <c r="EI137" s="144"/>
      <c r="EJ137" s="144"/>
      <c r="EK137" s="144"/>
      <c r="EL137" s="144"/>
      <c r="EM137" s="144"/>
      <c r="EN137" s="144"/>
      <c r="EO137" s="144"/>
      <c r="EP137" s="144"/>
      <c r="EQ137" s="144"/>
      <c r="ER137" s="144"/>
      <c r="ES137" s="144"/>
      <c r="ET137" s="144"/>
      <c r="EU137" s="144"/>
      <c r="EV137" s="144"/>
      <c r="EW137" s="144"/>
      <c r="EX137" s="144"/>
      <c r="EY137" s="144"/>
      <c r="EZ137" s="144"/>
      <c r="FA137" s="144"/>
      <c r="FB137" s="144"/>
      <c r="FC137" s="144"/>
      <c r="FD137" s="144"/>
      <c r="FE137" s="144"/>
      <c r="FF137" s="144"/>
      <c r="FG137" s="144"/>
      <c r="FH137" s="144"/>
      <c r="FI137" s="144"/>
      <c r="FJ137" s="144"/>
      <c r="FK137" s="144"/>
      <c r="FL137" s="144"/>
      <c r="FM137" s="144"/>
      <c r="FN137" s="144"/>
      <c r="FO137" s="144"/>
      <c r="FP137" s="144"/>
      <c r="FQ137" s="144"/>
      <c r="FR137" s="144"/>
      <c r="FS137" s="144"/>
      <c r="FT137" s="144"/>
      <c r="FU137" s="144"/>
      <c r="FV137" s="144"/>
      <c r="FW137" s="144"/>
      <c r="FX137" s="144"/>
      <c r="FY137" s="144"/>
      <c r="FZ137" s="144"/>
      <c r="GA137" s="144"/>
      <c r="GB137" s="144"/>
      <c r="GC137" s="144"/>
      <c r="GD137" s="144"/>
      <c r="GE137" s="144"/>
      <c r="GF137" s="144"/>
      <c r="GG137" s="144"/>
      <c r="GH137" s="144"/>
      <c r="GI137" s="144"/>
      <c r="GJ137" s="144"/>
      <c r="GK137" s="144"/>
      <c r="GL137" s="144"/>
      <c r="GM137" s="144"/>
      <c r="GN137" s="144"/>
      <c r="GO137" s="144"/>
      <c r="GP137" s="144"/>
      <c r="GQ137" s="144"/>
      <c r="GR137" s="144"/>
      <c r="GS137" s="144"/>
      <c r="GT137" s="144"/>
      <c r="GU137" s="144"/>
      <c r="GV137" s="144"/>
      <c r="GW137" s="144"/>
      <c r="GX137" s="144"/>
      <c r="GY137" s="144"/>
      <c r="GZ137" s="144"/>
      <c r="HA137" s="144"/>
      <c r="HB137" s="144"/>
      <c r="HC137" s="144"/>
      <c r="HD137" s="144"/>
      <c r="HE137" s="144"/>
      <c r="HF137" s="144"/>
      <c r="HG137" s="144"/>
      <c r="HH137" s="144"/>
      <c r="HI137" s="144"/>
      <c r="HJ137" s="144"/>
      <c r="HK137" s="144"/>
      <c r="HL137" s="144"/>
      <c r="HM137" s="144"/>
      <c r="HN137" s="144"/>
      <c r="HO137" s="144"/>
      <c r="HP137" s="144"/>
      <c r="HQ137" s="144"/>
      <c r="HR137" s="144"/>
      <c r="HS137" s="144"/>
      <c r="HT137" s="144"/>
      <c r="HU137" s="144"/>
      <c r="HV137" s="144"/>
    </row>
    <row r="138" spans="1:230" s="146" customFormat="1" ht="12.75">
      <c r="A138" s="142"/>
      <c r="B138" s="143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  <c r="AO138" s="144"/>
      <c r="AP138" s="144"/>
      <c r="AQ138" s="144"/>
      <c r="AR138" s="144"/>
      <c r="AS138" s="144"/>
      <c r="AT138" s="144"/>
      <c r="AU138" s="144"/>
      <c r="AV138" s="144"/>
      <c r="AW138" s="144"/>
      <c r="AX138" s="144"/>
      <c r="AY138" s="144"/>
      <c r="AZ138" s="144"/>
      <c r="BA138" s="144"/>
      <c r="BB138" s="144"/>
      <c r="BC138" s="144"/>
      <c r="BD138" s="144"/>
      <c r="BE138" s="144"/>
      <c r="BF138" s="144"/>
      <c r="BG138" s="144"/>
      <c r="BH138" s="144"/>
      <c r="BI138" s="144"/>
      <c r="BJ138" s="144"/>
      <c r="BK138" s="144"/>
      <c r="BL138" s="144"/>
      <c r="BM138" s="144"/>
      <c r="BN138" s="144"/>
      <c r="BO138" s="144"/>
      <c r="BP138" s="144"/>
      <c r="BQ138" s="144"/>
      <c r="BR138" s="144"/>
      <c r="BS138" s="144"/>
      <c r="BT138" s="144"/>
      <c r="BU138" s="144"/>
      <c r="BV138" s="144"/>
      <c r="BW138" s="144"/>
      <c r="BX138" s="144"/>
      <c r="BY138" s="144"/>
      <c r="BZ138" s="144"/>
      <c r="CA138" s="144"/>
      <c r="CB138" s="144"/>
      <c r="CC138" s="144"/>
      <c r="CD138" s="144"/>
      <c r="CE138" s="144"/>
      <c r="CF138" s="144"/>
      <c r="CG138" s="144"/>
      <c r="CH138" s="144"/>
      <c r="CI138" s="144"/>
      <c r="CJ138" s="144"/>
      <c r="CK138" s="144"/>
      <c r="CL138" s="144"/>
      <c r="CM138" s="144"/>
      <c r="CN138" s="144"/>
      <c r="CO138" s="144"/>
      <c r="CP138" s="144"/>
      <c r="CQ138" s="144"/>
      <c r="CR138" s="144"/>
      <c r="CS138" s="144"/>
      <c r="CT138" s="144"/>
      <c r="CU138" s="144"/>
      <c r="CV138" s="144"/>
      <c r="CW138" s="144"/>
      <c r="CX138" s="144"/>
      <c r="CY138" s="144"/>
      <c r="CZ138" s="144"/>
      <c r="DA138" s="144"/>
      <c r="DB138" s="144"/>
      <c r="DC138" s="144"/>
      <c r="DD138" s="144"/>
      <c r="DE138" s="144"/>
      <c r="DF138" s="144"/>
      <c r="DG138" s="144"/>
      <c r="DH138" s="144"/>
      <c r="DI138" s="144"/>
      <c r="DJ138" s="144"/>
      <c r="DK138" s="144"/>
      <c r="DL138" s="144"/>
      <c r="DM138" s="144"/>
      <c r="DN138" s="144"/>
      <c r="DO138" s="144"/>
      <c r="DP138" s="144"/>
      <c r="DQ138" s="144"/>
      <c r="DR138" s="144"/>
      <c r="DS138" s="144"/>
      <c r="DT138" s="144"/>
      <c r="DU138" s="144"/>
      <c r="DV138" s="144"/>
      <c r="DW138" s="144"/>
      <c r="DX138" s="144"/>
      <c r="DY138" s="144"/>
      <c r="DZ138" s="144"/>
      <c r="EA138" s="144"/>
      <c r="EB138" s="144"/>
      <c r="EC138" s="144"/>
      <c r="ED138" s="144"/>
      <c r="EE138" s="144"/>
      <c r="EF138" s="144"/>
      <c r="EG138" s="144"/>
      <c r="EH138" s="144"/>
      <c r="EI138" s="144"/>
      <c r="EJ138" s="144"/>
      <c r="EK138" s="144"/>
      <c r="EL138" s="144"/>
      <c r="EM138" s="144"/>
      <c r="EN138" s="144"/>
      <c r="EO138" s="144"/>
      <c r="EP138" s="144"/>
      <c r="EQ138" s="144"/>
      <c r="ER138" s="144"/>
      <c r="ES138" s="144"/>
      <c r="ET138" s="144"/>
      <c r="EU138" s="144"/>
      <c r="EV138" s="144"/>
      <c r="EW138" s="144"/>
      <c r="EX138" s="144"/>
      <c r="EY138" s="144"/>
      <c r="EZ138" s="144"/>
      <c r="FA138" s="144"/>
      <c r="FB138" s="144"/>
      <c r="FC138" s="144"/>
      <c r="FD138" s="144"/>
      <c r="FE138" s="144"/>
      <c r="FF138" s="144"/>
      <c r="FG138" s="144"/>
      <c r="FH138" s="144"/>
      <c r="FI138" s="144"/>
      <c r="FJ138" s="144"/>
      <c r="FK138" s="144"/>
      <c r="FL138" s="144"/>
      <c r="FM138" s="144"/>
      <c r="FN138" s="144"/>
      <c r="FO138" s="144"/>
      <c r="FP138" s="144"/>
      <c r="FQ138" s="144"/>
      <c r="FR138" s="144"/>
      <c r="FS138" s="144"/>
      <c r="FT138" s="144"/>
      <c r="FU138" s="144"/>
      <c r="FV138" s="144"/>
      <c r="FW138" s="144"/>
      <c r="FX138" s="144"/>
      <c r="FY138" s="144"/>
      <c r="FZ138" s="144"/>
      <c r="GA138" s="144"/>
      <c r="GB138" s="144"/>
      <c r="GC138" s="144"/>
      <c r="GD138" s="144"/>
      <c r="GE138" s="144"/>
      <c r="GF138" s="144"/>
      <c r="GG138" s="144"/>
      <c r="GH138" s="144"/>
      <c r="GI138" s="144"/>
      <c r="GJ138" s="144"/>
      <c r="GK138" s="144"/>
      <c r="GL138" s="144"/>
      <c r="GM138" s="144"/>
      <c r="GN138" s="144"/>
      <c r="GO138" s="144"/>
      <c r="GP138" s="144"/>
      <c r="GQ138" s="144"/>
      <c r="GR138" s="144"/>
      <c r="GS138" s="144"/>
      <c r="GT138" s="144"/>
      <c r="GU138" s="144"/>
      <c r="GV138" s="144"/>
      <c r="GW138" s="144"/>
      <c r="GX138" s="144"/>
      <c r="GY138" s="144"/>
      <c r="GZ138" s="144"/>
      <c r="HA138" s="144"/>
      <c r="HB138" s="144"/>
      <c r="HC138" s="144"/>
      <c r="HD138" s="144"/>
      <c r="HE138" s="144"/>
      <c r="HF138" s="144"/>
      <c r="HG138" s="144"/>
      <c r="HH138" s="144"/>
      <c r="HI138" s="144"/>
      <c r="HJ138" s="144"/>
      <c r="HK138" s="144"/>
      <c r="HL138" s="144"/>
      <c r="HM138" s="144"/>
      <c r="HN138" s="144"/>
      <c r="HO138" s="144"/>
      <c r="HP138" s="144"/>
      <c r="HQ138" s="144"/>
      <c r="HR138" s="144"/>
      <c r="HS138" s="144"/>
      <c r="HT138" s="144"/>
      <c r="HU138" s="144"/>
      <c r="HV138" s="144"/>
    </row>
    <row r="139" spans="1:230" s="146" customFormat="1" ht="12.75">
      <c r="A139" s="142"/>
      <c r="B139" s="143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4"/>
      <c r="AY139" s="144"/>
      <c r="AZ139" s="144"/>
      <c r="BA139" s="144"/>
      <c r="BB139" s="144"/>
      <c r="BC139" s="144"/>
      <c r="BD139" s="144"/>
      <c r="BE139" s="144"/>
      <c r="BF139" s="144"/>
      <c r="BG139" s="144"/>
      <c r="BH139" s="144"/>
      <c r="BI139" s="144"/>
      <c r="BJ139" s="144"/>
      <c r="BK139" s="144"/>
      <c r="BL139" s="144"/>
      <c r="BM139" s="144"/>
      <c r="BN139" s="144"/>
      <c r="BO139" s="144"/>
      <c r="BP139" s="144"/>
      <c r="BQ139" s="144"/>
      <c r="BR139" s="144"/>
      <c r="BS139" s="144"/>
      <c r="BT139" s="144"/>
      <c r="BU139" s="144"/>
      <c r="BV139" s="144"/>
      <c r="BW139" s="144"/>
      <c r="BX139" s="144"/>
      <c r="BY139" s="144"/>
      <c r="BZ139" s="144"/>
      <c r="CA139" s="144"/>
      <c r="CB139" s="144"/>
      <c r="CC139" s="144"/>
      <c r="CD139" s="144"/>
      <c r="CE139" s="144"/>
      <c r="CF139" s="144"/>
      <c r="CG139" s="144"/>
      <c r="CH139" s="144"/>
      <c r="CI139" s="144"/>
      <c r="CJ139" s="144"/>
      <c r="CK139" s="144"/>
      <c r="CL139" s="144"/>
      <c r="CM139" s="144"/>
      <c r="CN139" s="144"/>
      <c r="CO139" s="144"/>
      <c r="CP139" s="144"/>
      <c r="CQ139" s="144"/>
      <c r="CR139" s="144"/>
      <c r="CS139" s="144"/>
      <c r="CT139" s="144"/>
      <c r="CU139" s="144"/>
      <c r="CV139" s="144"/>
      <c r="CW139" s="144"/>
      <c r="CX139" s="144"/>
      <c r="CY139" s="144"/>
      <c r="CZ139" s="144"/>
      <c r="DA139" s="144"/>
      <c r="DB139" s="144"/>
      <c r="DC139" s="144"/>
      <c r="DD139" s="144"/>
      <c r="DE139" s="144"/>
      <c r="DF139" s="144"/>
      <c r="DG139" s="144"/>
      <c r="DH139" s="144"/>
      <c r="DI139" s="144"/>
      <c r="DJ139" s="144"/>
      <c r="DK139" s="144"/>
      <c r="DL139" s="144"/>
      <c r="DM139" s="144"/>
      <c r="DN139" s="144"/>
      <c r="DO139" s="144"/>
      <c r="DP139" s="144"/>
      <c r="DQ139" s="144"/>
      <c r="DR139" s="144"/>
      <c r="DS139" s="144"/>
      <c r="DT139" s="144"/>
      <c r="DU139" s="144"/>
      <c r="DV139" s="144"/>
      <c r="DW139" s="144"/>
      <c r="DX139" s="144"/>
      <c r="DY139" s="144"/>
      <c r="DZ139" s="144"/>
      <c r="EA139" s="144"/>
      <c r="EB139" s="144"/>
      <c r="EC139" s="144"/>
      <c r="ED139" s="144"/>
      <c r="EE139" s="144"/>
      <c r="EF139" s="144"/>
      <c r="EG139" s="144"/>
      <c r="EH139" s="144"/>
      <c r="EI139" s="144"/>
      <c r="EJ139" s="144"/>
      <c r="EK139" s="144"/>
      <c r="EL139" s="144"/>
      <c r="EM139" s="144"/>
      <c r="EN139" s="144"/>
      <c r="EO139" s="144"/>
      <c r="EP139" s="144"/>
      <c r="EQ139" s="144"/>
      <c r="ER139" s="144"/>
      <c r="ES139" s="144"/>
      <c r="ET139" s="144"/>
      <c r="EU139" s="144"/>
      <c r="EV139" s="144"/>
      <c r="EW139" s="144"/>
      <c r="EX139" s="144"/>
      <c r="EY139" s="144"/>
      <c r="EZ139" s="144"/>
      <c r="FA139" s="144"/>
      <c r="FB139" s="144"/>
      <c r="FC139" s="144"/>
      <c r="FD139" s="144"/>
      <c r="FE139" s="144"/>
      <c r="FF139" s="144"/>
      <c r="FG139" s="144"/>
      <c r="FH139" s="144"/>
      <c r="FI139" s="144"/>
      <c r="FJ139" s="144"/>
      <c r="FK139" s="144"/>
      <c r="FL139" s="144"/>
      <c r="FM139" s="144"/>
      <c r="FN139" s="144"/>
      <c r="FO139" s="144"/>
      <c r="FP139" s="144"/>
      <c r="FQ139" s="144"/>
      <c r="FR139" s="144"/>
      <c r="FS139" s="144"/>
      <c r="FT139" s="144"/>
      <c r="FU139" s="144"/>
      <c r="FV139" s="144"/>
      <c r="FW139" s="144"/>
      <c r="FX139" s="144"/>
      <c r="FY139" s="144"/>
      <c r="FZ139" s="144"/>
      <c r="GA139" s="144"/>
      <c r="GB139" s="144"/>
      <c r="GC139" s="144"/>
      <c r="GD139" s="144"/>
      <c r="GE139" s="144"/>
      <c r="GF139" s="144"/>
      <c r="GG139" s="144"/>
      <c r="GH139" s="144"/>
      <c r="GI139" s="144"/>
      <c r="GJ139" s="144"/>
      <c r="GK139" s="144"/>
      <c r="GL139" s="144"/>
      <c r="GM139" s="144"/>
      <c r="GN139" s="144"/>
      <c r="GO139" s="144"/>
      <c r="GP139" s="144"/>
      <c r="GQ139" s="144"/>
      <c r="GR139" s="144"/>
      <c r="GS139" s="144"/>
      <c r="GT139" s="144"/>
      <c r="GU139" s="144"/>
      <c r="GV139" s="144"/>
      <c r="GW139" s="144"/>
      <c r="GX139" s="144"/>
      <c r="GY139" s="144"/>
      <c r="GZ139" s="144"/>
      <c r="HA139" s="144"/>
      <c r="HB139" s="144"/>
      <c r="HC139" s="144"/>
      <c r="HD139" s="144"/>
      <c r="HE139" s="144"/>
      <c r="HF139" s="144"/>
      <c r="HG139" s="144"/>
      <c r="HH139" s="144"/>
      <c r="HI139" s="144"/>
      <c r="HJ139" s="144"/>
      <c r="HK139" s="144"/>
      <c r="HL139" s="144"/>
      <c r="HM139" s="144"/>
      <c r="HN139" s="144"/>
      <c r="HO139" s="144"/>
      <c r="HP139" s="144"/>
      <c r="HQ139" s="144"/>
      <c r="HR139" s="144"/>
      <c r="HS139" s="144"/>
      <c r="HT139" s="144"/>
      <c r="HU139" s="144"/>
      <c r="HV139" s="144"/>
    </row>
    <row r="140" spans="1:230" s="146" customFormat="1" ht="12.75">
      <c r="A140" s="142"/>
      <c r="B140" s="143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44"/>
      <c r="AV140" s="144"/>
      <c r="AW140" s="144"/>
      <c r="AX140" s="144"/>
      <c r="AY140" s="144"/>
      <c r="AZ140" s="144"/>
      <c r="BA140" s="144"/>
      <c r="BB140" s="144"/>
      <c r="BC140" s="144"/>
      <c r="BD140" s="144"/>
      <c r="BE140" s="144"/>
      <c r="BF140" s="144"/>
      <c r="BG140" s="144"/>
      <c r="BH140" s="144"/>
      <c r="BI140" s="144"/>
      <c r="BJ140" s="144"/>
      <c r="BK140" s="144"/>
      <c r="BL140" s="144"/>
      <c r="BM140" s="144"/>
      <c r="BN140" s="144"/>
      <c r="BO140" s="144"/>
      <c r="BP140" s="144"/>
      <c r="BQ140" s="144"/>
      <c r="BR140" s="144"/>
      <c r="BS140" s="144"/>
      <c r="BT140" s="144"/>
      <c r="BU140" s="144"/>
      <c r="BV140" s="144"/>
      <c r="BW140" s="144"/>
      <c r="BX140" s="144"/>
      <c r="BY140" s="144"/>
      <c r="BZ140" s="144"/>
      <c r="CA140" s="144"/>
      <c r="CB140" s="144"/>
      <c r="CC140" s="144"/>
      <c r="CD140" s="144"/>
      <c r="CE140" s="144"/>
      <c r="CF140" s="144"/>
      <c r="CG140" s="144"/>
      <c r="CH140" s="144"/>
      <c r="CI140" s="144"/>
      <c r="CJ140" s="144"/>
      <c r="CK140" s="144"/>
      <c r="CL140" s="144"/>
      <c r="CM140" s="144"/>
      <c r="CN140" s="144"/>
      <c r="CO140" s="144"/>
      <c r="CP140" s="144"/>
      <c r="CQ140" s="144"/>
      <c r="CR140" s="144"/>
      <c r="CS140" s="144"/>
      <c r="CT140" s="144"/>
      <c r="CU140" s="144"/>
      <c r="CV140" s="144"/>
      <c r="CW140" s="144"/>
      <c r="CX140" s="144"/>
      <c r="CY140" s="144"/>
      <c r="CZ140" s="144"/>
      <c r="DA140" s="144"/>
      <c r="DB140" s="144"/>
      <c r="DC140" s="144"/>
      <c r="DD140" s="144"/>
      <c r="DE140" s="144"/>
      <c r="DF140" s="144"/>
      <c r="DG140" s="144"/>
      <c r="DH140" s="144"/>
      <c r="DI140" s="144"/>
      <c r="DJ140" s="144"/>
      <c r="DK140" s="144"/>
      <c r="DL140" s="144"/>
      <c r="DM140" s="144"/>
      <c r="DN140" s="144"/>
      <c r="DO140" s="144"/>
      <c r="DP140" s="144"/>
      <c r="DQ140" s="144"/>
      <c r="DR140" s="144"/>
      <c r="DS140" s="144"/>
      <c r="DT140" s="144"/>
      <c r="DU140" s="144"/>
      <c r="DV140" s="144"/>
      <c r="DW140" s="144"/>
      <c r="DX140" s="144"/>
      <c r="DY140" s="144"/>
      <c r="DZ140" s="144"/>
      <c r="EA140" s="144"/>
      <c r="EB140" s="144"/>
      <c r="EC140" s="144"/>
      <c r="ED140" s="144"/>
      <c r="EE140" s="144"/>
      <c r="EF140" s="144"/>
      <c r="EG140" s="144"/>
      <c r="EH140" s="144"/>
      <c r="EI140" s="144"/>
      <c r="EJ140" s="144"/>
      <c r="EK140" s="144"/>
      <c r="EL140" s="144"/>
      <c r="EM140" s="144"/>
      <c r="EN140" s="144"/>
      <c r="EO140" s="144"/>
      <c r="EP140" s="144"/>
      <c r="EQ140" s="144"/>
      <c r="ER140" s="144"/>
      <c r="ES140" s="144"/>
      <c r="ET140" s="144"/>
      <c r="EU140" s="144"/>
      <c r="EV140" s="144"/>
      <c r="EW140" s="144"/>
      <c r="EX140" s="144"/>
      <c r="EY140" s="144"/>
      <c r="EZ140" s="144"/>
      <c r="FA140" s="144"/>
      <c r="FB140" s="144"/>
      <c r="FC140" s="144"/>
      <c r="FD140" s="144"/>
      <c r="FE140" s="144"/>
      <c r="FF140" s="144"/>
      <c r="FG140" s="144"/>
      <c r="FH140" s="144"/>
      <c r="FI140" s="144"/>
      <c r="FJ140" s="144"/>
      <c r="FK140" s="144"/>
      <c r="FL140" s="144"/>
      <c r="FM140" s="144"/>
      <c r="FN140" s="144"/>
      <c r="FO140" s="144"/>
      <c r="FP140" s="144"/>
      <c r="FQ140" s="144"/>
      <c r="FR140" s="144"/>
      <c r="FS140" s="144"/>
      <c r="FT140" s="144"/>
      <c r="FU140" s="144"/>
      <c r="FV140" s="144"/>
      <c r="FW140" s="144"/>
      <c r="FX140" s="144"/>
      <c r="FY140" s="144"/>
      <c r="FZ140" s="144"/>
      <c r="GA140" s="144"/>
      <c r="GB140" s="144"/>
      <c r="GC140" s="144"/>
      <c r="GD140" s="144"/>
      <c r="GE140" s="144"/>
      <c r="GF140" s="144"/>
      <c r="GG140" s="144"/>
      <c r="GH140" s="144"/>
      <c r="GI140" s="144"/>
      <c r="GJ140" s="144"/>
      <c r="GK140" s="144"/>
      <c r="GL140" s="144"/>
      <c r="GM140" s="144"/>
      <c r="GN140" s="144"/>
      <c r="GO140" s="144"/>
      <c r="GP140" s="144"/>
      <c r="GQ140" s="144"/>
      <c r="GR140" s="144"/>
      <c r="GS140" s="144"/>
      <c r="GT140" s="144"/>
      <c r="GU140" s="144"/>
      <c r="GV140" s="144"/>
      <c r="GW140" s="144"/>
      <c r="GX140" s="144"/>
      <c r="GY140" s="144"/>
      <c r="GZ140" s="144"/>
      <c r="HA140" s="144"/>
      <c r="HB140" s="144"/>
      <c r="HC140" s="144"/>
      <c r="HD140" s="144"/>
      <c r="HE140" s="144"/>
      <c r="HF140" s="144"/>
      <c r="HG140" s="144"/>
      <c r="HH140" s="144"/>
      <c r="HI140" s="144"/>
      <c r="HJ140" s="144"/>
      <c r="HK140" s="144"/>
      <c r="HL140" s="144"/>
      <c r="HM140" s="144"/>
      <c r="HN140" s="144"/>
      <c r="HO140" s="144"/>
      <c r="HP140" s="144"/>
      <c r="HQ140" s="144"/>
      <c r="HR140" s="144"/>
      <c r="HS140" s="144"/>
      <c r="HT140" s="144"/>
      <c r="HU140" s="144"/>
      <c r="HV140" s="144"/>
    </row>
    <row r="141" spans="1:230" s="146" customFormat="1" ht="12.75">
      <c r="A141" s="142"/>
      <c r="B141" s="143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4"/>
      <c r="AV141" s="144"/>
      <c r="AW141" s="144"/>
      <c r="AX141" s="144"/>
      <c r="AY141" s="144"/>
      <c r="AZ141" s="144"/>
      <c r="BA141" s="144"/>
      <c r="BB141" s="144"/>
      <c r="BC141" s="144"/>
      <c r="BD141" s="144"/>
      <c r="BE141" s="144"/>
      <c r="BF141" s="144"/>
      <c r="BG141" s="144"/>
      <c r="BH141" s="144"/>
      <c r="BI141" s="144"/>
      <c r="BJ141" s="144"/>
      <c r="BK141" s="144"/>
      <c r="BL141" s="144"/>
      <c r="BM141" s="144"/>
      <c r="BN141" s="144"/>
      <c r="BO141" s="144"/>
      <c r="BP141" s="144"/>
      <c r="BQ141" s="144"/>
      <c r="BR141" s="144"/>
      <c r="BS141" s="144"/>
      <c r="BT141" s="144"/>
      <c r="BU141" s="144"/>
      <c r="BV141" s="144"/>
      <c r="BW141" s="144"/>
      <c r="BX141" s="144"/>
      <c r="BY141" s="144"/>
      <c r="BZ141" s="144"/>
      <c r="CA141" s="144"/>
      <c r="CB141" s="144"/>
      <c r="CC141" s="144"/>
      <c r="CD141" s="144"/>
      <c r="CE141" s="144"/>
      <c r="CF141" s="144"/>
      <c r="CG141" s="144"/>
      <c r="CH141" s="144"/>
      <c r="CI141" s="144"/>
      <c r="CJ141" s="144"/>
      <c r="CK141" s="144"/>
      <c r="CL141" s="144"/>
      <c r="CM141" s="144"/>
      <c r="CN141" s="144"/>
      <c r="CO141" s="144"/>
      <c r="CP141" s="144"/>
      <c r="CQ141" s="144"/>
      <c r="CR141" s="144"/>
      <c r="CS141" s="144"/>
      <c r="CT141" s="144"/>
      <c r="CU141" s="144"/>
      <c r="CV141" s="144"/>
      <c r="CW141" s="144"/>
      <c r="CX141" s="144"/>
      <c r="CY141" s="144"/>
      <c r="CZ141" s="144"/>
      <c r="DA141" s="144"/>
      <c r="DB141" s="144"/>
      <c r="DC141" s="144"/>
      <c r="DD141" s="144"/>
      <c r="DE141" s="144"/>
      <c r="DF141" s="144"/>
      <c r="DG141" s="144"/>
      <c r="DH141" s="144"/>
      <c r="DI141" s="144"/>
      <c r="DJ141" s="144"/>
      <c r="DK141" s="144"/>
      <c r="DL141" s="144"/>
      <c r="DM141" s="144"/>
      <c r="DN141" s="144"/>
      <c r="DO141" s="144"/>
      <c r="DP141" s="144"/>
      <c r="DQ141" s="144"/>
      <c r="DR141" s="144"/>
      <c r="DS141" s="144"/>
      <c r="DT141" s="144"/>
      <c r="DU141" s="144"/>
      <c r="DV141" s="144"/>
      <c r="DW141" s="144"/>
      <c r="DX141" s="144"/>
      <c r="DY141" s="144"/>
      <c r="DZ141" s="144"/>
      <c r="EA141" s="144"/>
      <c r="EB141" s="144"/>
      <c r="EC141" s="144"/>
      <c r="ED141" s="144"/>
      <c r="EE141" s="144"/>
      <c r="EF141" s="144"/>
      <c r="EG141" s="144"/>
      <c r="EH141" s="144"/>
      <c r="EI141" s="144"/>
      <c r="EJ141" s="144"/>
      <c r="EK141" s="144"/>
      <c r="EL141" s="144"/>
      <c r="EM141" s="144"/>
      <c r="EN141" s="144"/>
      <c r="EO141" s="144"/>
      <c r="EP141" s="144"/>
      <c r="EQ141" s="144"/>
      <c r="ER141" s="144"/>
      <c r="ES141" s="144"/>
      <c r="ET141" s="144"/>
      <c r="EU141" s="144"/>
      <c r="EV141" s="144"/>
      <c r="EW141" s="144"/>
      <c r="EX141" s="144"/>
      <c r="EY141" s="144"/>
      <c r="EZ141" s="144"/>
      <c r="FA141" s="144"/>
      <c r="FB141" s="144"/>
      <c r="FC141" s="144"/>
      <c r="FD141" s="144"/>
      <c r="FE141" s="144"/>
      <c r="FF141" s="144"/>
      <c r="FG141" s="144"/>
      <c r="FH141" s="144"/>
      <c r="FI141" s="144"/>
      <c r="FJ141" s="144"/>
      <c r="FK141" s="144"/>
      <c r="FL141" s="144"/>
      <c r="FM141" s="144"/>
      <c r="FN141" s="144"/>
      <c r="FO141" s="144"/>
      <c r="FP141" s="144"/>
      <c r="FQ141" s="144"/>
      <c r="FR141" s="144"/>
      <c r="FS141" s="144"/>
      <c r="FT141" s="144"/>
      <c r="FU141" s="144"/>
      <c r="FV141" s="144"/>
      <c r="FW141" s="144"/>
      <c r="FX141" s="144"/>
      <c r="FY141" s="144"/>
      <c r="FZ141" s="144"/>
      <c r="GA141" s="144"/>
      <c r="GB141" s="144"/>
      <c r="GC141" s="144"/>
      <c r="GD141" s="144"/>
      <c r="GE141" s="144"/>
      <c r="GF141" s="144"/>
      <c r="GG141" s="144"/>
      <c r="GH141" s="144"/>
      <c r="GI141" s="144"/>
      <c r="GJ141" s="144"/>
      <c r="GK141" s="144"/>
      <c r="GL141" s="144"/>
      <c r="GM141" s="144"/>
      <c r="GN141" s="144"/>
      <c r="GO141" s="144"/>
      <c r="GP141" s="144"/>
      <c r="GQ141" s="144"/>
      <c r="GR141" s="144"/>
      <c r="GS141" s="144"/>
      <c r="GT141" s="144"/>
      <c r="GU141" s="144"/>
      <c r="GV141" s="144"/>
      <c r="GW141" s="144"/>
      <c r="GX141" s="144"/>
      <c r="GY141" s="144"/>
      <c r="GZ141" s="144"/>
      <c r="HA141" s="144"/>
      <c r="HB141" s="144"/>
      <c r="HC141" s="144"/>
      <c r="HD141" s="144"/>
      <c r="HE141" s="144"/>
      <c r="HF141" s="144"/>
      <c r="HG141" s="144"/>
      <c r="HH141" s="144"/>
      <c r="HI141" s="144"/>
      <c r="HJ141" s="144"/>
      <c r="HK141" s="144"/>
      <c r="HL141" s="144"/>
      <c r="HM141" s="144"/>
      <c r="HN141" s="144"/>
      <c r="HO141" s="144"/>
      <c r="HP141" s="144"/>
      <c r="HQ141" s="144"/>
      <c r="HR141" s="144"/>
      <c r="HS141" s="144"/>
      <c r="HT141" s="144"/>
      <c r="HU141" s="144"/>
      <c r="HV141" s="144"/>
    </row>
    <row r="142" spans="1:230" s="146" customFormat="1" ht="12.75">
      <c r="A142" s="142"/>
      <c r="B142" s="143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144"/>
      <c r="AU142" s="144"/>
      <c r="AV142" s="144"/>
      <c r="AW142" s="144"/>
      <c r="AX142" s="144"/>
      <c r="AY142" s="144"/>
      <c r="AZ142" s="144"/>
      <c r="BA142" s="144"/>
      <c r="BB142" s="144"/>
      <c r="BC142" s="144"/>
      <c r="BD142" s="144"/>
      <c r="BE142" s="144"/>
      <c r="BF142" s="144"/>
      <c r="BG142" s="144"/>
      <c r="BH142" s="144"/>
      <c r="BI142" s="144"/>
      <c r="BJ142" s="144"/>
      <c r="BK142" s="144"/>
      <c r="BL142" s="144"/>
      <c r="BM142" s="144"/>
      <c r="BN142" s="144"/>
      <c r="BO142" s="144"/>
      <c r="BP142" s="144"/>
      <c r="BQ142" s="144"/>
      <c r="BR142" s="144"/>
      <c r="BS142" s="144"/>
      <c r="BT142" s="144"/>
      <c r="BU142" s="144"/>
      <c r="BV142" s="144"/>
      <c r="BW142" s="144"/>
      <c r="BX142" s="144"/>
      <c r="BY142" s="144"/>
      <c r="BZ142" s="144"/>
      <c r="CA142" s="144"/>
      <c r="CB142" s="144"/>
      <c r="CC142" s="144"/>
      <c r="CD142" s="144"/>
      <c r="CE142" s="144"/>
      <c r="CF142" s="144"/>
      <c r="CG142" s="144"/>
      <c r="CH142" s="144"/>
      <c r="CI142" s="144"/>
      <c r="CJ142" s="144"/>
      <c r="CK142" s="144"/>
      <c r="CL142" s="144"/>
      <c r="CM142" s="144"/>
      <c r="CN142" s="144"/>
      <c r="CO142" s="144"/>
      <c r="CP142" s="144"/>
      <c r="CQ142" s="144"/>
      <c r="CR142" s="144"/>
      <c r="CS142" s="144"/>
      <c r="CT142" s="144"/>
      <c r="CU142" s="144"/>
      <c r="CV142" s="144"/>
      <c r="CW142" s="144"/>
      <c r="CX142" s="144"/>
      <c r="CY142" s="144"/>
      <c r="CZ142" s="144"/>
      <c r="DA142" s="144"/>
      <c r="DB142" s="144"/>
      <c r="DC142" s="144"/>
      <c r="DD142" s="144"/>
      <c r="DE142" s="144"/>
      <c r="DF142" s="144"/>
      <c r="DG142" s="144"/>
      <c r="DH142" s="144"/>
      <c r="DI142" s="144"/>
      <c r="DJ142" s="144"/>
      <c r="DK142" s="144"/>
      <c r="DL142" s="144"/>
      <c r="DM142" s="144"/>
      <c r="DN142" s="144"/>
      <c r="DO142" s="144"/>
      <c r="DP142" s="144"/>
      <c r="DQ142" s="144"/>
      <c r="DR142" s="144"/>
      <c r="DS142" s="144"/>
      <c r="DT142" s="144"/>
      <c r="DU142" s="144"/>
      <c r="DV142" s="144"/>
      <c r="DW142" s="144"/>
      <c r="DX142" s="144"/>
      <c r="DY142" s="144"/>
      <c r="DZ142" s="144"/>
      <c r="EA142" s="144"/>
      <c r="EB142" s="144"/>
      <c r="EC142" s="144"/>
      <c r="ED142" s="144"/>
      <c r="EE142" s="144"/>
      <c r="EF142" s="144"/>
      <c r="EG142" s="144"/>
      <c r="EH142" s="144"/>
      <c r="EI142" s="144"/>
      <c r="EJ142" s="144"/>
      <c r="EK142" s="144"/>
      <c r="EL142" s="144"/>
      <c r="EM142" s="144"/>
      <c r="EN142" s="144"/>
      <c r="EO142" s="144"/>
      <c r="EP142" s="144"/>
      <c r="EQ142" s="144"/>
      <c r="ER142" s="144"/>
      <c r="ES142" s="144"/>
      <c r="ET142" s="144"/>
      <c r="EU142" s="144"/>
      <c r="EV142" s="144"/>
      <c r="EW142" s="144"/>
      <c r="EX142" s="144"/>
      <c r="EY142" s="144"/>
      <c r="EZ142" s="144"/>
      <c r="FA142" s="144"/>
      <c r="FB142" s="144"/>
      <c r="FC142" s="144"/>
      <c r="FD142" s="144"/>
      <c r="FE142" s="144"/>
      <c r="FF142" s="144"/>
      <c r="FG142" s="144"/>
      <c r="FH142" s="144"/>
      <c r="FI142" s="144"/>
      <c r="FJ142" s="144"/>
      <c r="FK142" s="144"/>
      <c r="FL142" s="144"/>
      <c r="FM142" s="144"/>
      <c r="FN142" s="144"/>
      <c r="FO142" s="144"/>
      <c r="FP142" s="144"/>
      <c r="FQ142" s="144"/>
      <c r="FR142" s="144"/>
      <c r="FS142" s="144"/>
      <c r="FT142" s="144"/>
      <c r="FU142" s="144"/>
      <c r="FV142" s="144"/>
      <c r="FW142" s="144"/>
      <c r="FX142" s="144"/>
      <c r="FY142" s="144"/>
      <c r="FZ142" s="144"/>
      <c r="GA142" s="144"/>
      <c r="GB142" s="144"/>
      <c r="GC142" s="144"/>
      <c r="GD142" s="144"/>
      <c r="GE142" s="144"/>
      <c r="GF142" s="144"/>
      <c r="GG142" s="144"/>
      <c r="GH142" s="144"/>
      <c r="GI142" s="144"/>
      <c r="GJ142" s="144"/>
      <c r="GK142" s="144"/>
      <c r="GL142" s="144"/>
      <c r="GM142" s="144"/>
      <c r="GN142" s="144"/>
      <c r="GO142" s="144"/>
      <c r="GP142" s="144"/>
      <c r="GQ142" s="144"/>
      <c r="GR142" s="144"/>
      <c r="GS142" s="144"/>
      <c r="GT142" s="144"/>
      <c r="GU142" s="144"/>
      <c r="GV142" s="144"/>
      <c r="GW142" s="144"/>
      <c r="GX142" s="144"/>
      <c r="GY142" s="144"/>
      <c r="GZ142" s="144"/>
      <c r="HA142" s="144"/>
      <c r="HB142" s="144"/>
      <c r="HC142" s="144"/>
      <c r="HD142" s="144"/>
      <c r="HE142" s="144"/>
      <c r="HF142" s="144"/>
      <c r="HG142" s="144"/>
      <c r="HH142" s="144"/>
      <c r="HI142" s="144"/>
      <c r="HJ142" s="144"/>
      <c r="HK142" s="144"/>
      <c r="HL142" s="144"/>
      <c r="HM142" s="144"/>
      <c r="HN142" s="144"/>
      <c r="HO142" s="144"/>
      <c r="HP142" s="144"/>
      <c r="HQ142" s="144"/>
      <c r="HR142" s="144"/>
      <c r="HS142" s="144"/>
      <c r="HT142" s="144"/>
      <c r="HU142" s="144"/>
      <c r="HV142" s="144"/>
    </row>
    <row r="143" spans="1:230" s="146" customFormat="1" ht="12.75">
      <c r="A143" s="142"/>
      <c r="B143" s="143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144"/>
      <c r="BF143" s="144"/>
      <c r="BG143" s="144"/>
      <c r="BH143" s="144"/>
      <c r="BI143" s="144"/>
      <c r="BJ143" s="144"/>
      <c r="BK143" s="144"/>
      <c r="BL143" s="144"/>
      <c r="BM143" s="144"/>
      <c r="BN143" s="144"/>
      <c r="BO143" s="144"/>
      <c r="BP143" s="144"/>
      <c r="BQ143" s="144"/>
      <c r="BR143" s="144"/>
      <c r="BS143" s="144"/>
      <c r="BT143" s="144"/>
      <c r="BU143" s="144"/>
      <c r="BV143" s="144"/>
      <c r="BW143" s="144"/>
      <c r="BX143" s="144"/>
      <c r="BY143" s="144"/>
      <c r="BZ143" s="144"/>
      <c r="CA143" s="144"/>
      <c r="CB143" s="144"/>
      <c r="CC143" s="144"/>
      <c r="CD143" s="144"/>
      <c r="CE143" s="144"/>
      <c r="CF143" s="144"/>
      <c r="CG143" s="144"/>
      <c r="CH143" s="144"/>
      <c r="CI143" s="144"/>
      <c r="CJ143" s="144"/>
      <c r="CK143" s="144"/>
      <c r="CL143" s="144"/>
      <c r="CM143" s="144"/>
      <c r="CN143" s="144"/>
      <c r="CO143" s="144"/>
      <c r="CP143" s="144"/>
      <c r="CQ143" s="144"/>
      <c r="CR143" s="144"/>
      <c r="CS143" s="144"/>
      <c r="CT143" s="144"/>
      <c r="CU143" s="144"/>
      <c r="CV143" s="144"/>
      <c r="CW143" s="144"/>
      <c r="CX143" s="144"/>
      <c r="CY143" s="144"/>
      <c r="CZ143" s="144"/>
      <c r="DA143" s="144"/>
      <c r="DB143" s="144"/>
      <c r="DC143" s="144"/>
      <c r="DD143" s="144"/>
      <c r="DE143" s="144"/>
      <c r="DF143" s="144"/>
      <c r="DG143" s="144"/>
      <c r="DH143" s="144"/>
      <c r="DI143" s="144"/>
      <c r="DJ143" s="144"/>
      <c r="DK143" s="144"/>
      <c r="DL143" s="144"/>
      <c r="DM143" s="144"/>
      <c r="DN143" s="144"/>
      <c r="DO143" s="144"/>
      <c r="DP143" s="144"/>
      <c r="DQ143" s="144"/>
      <c r="DR143" s="144"/>
      <c r="DS143" s="144"/>
      <c r="DT143" s="144"/>
      <c r="DU143" s="144"/>
      <c r="DV143" s="144"/>
      <c r="DW143" s="144"/>
      <c r="DX143" s="144"/>
      <c r="DY143" s="144"/>
      <c r="DZ143" s="144"/>
      <c r="EA143" s="144"/>
      <c r="EB143" s="144"/>
      <c r="EC143" s="144"/>
      <c r="ED143" s="144"/>
      <c r="EE143" s="144"/>
      <c r="EF143" s="144"/>
      <c r="EG143" s="144"/>
      <c r="EH143" s="144"/>
      <c r="EI143" s="144"/>
      <c r="EJ143" s="144"/>
      <c r="EK143" s="144"/>
      <c r="EL143" s="144"/>
      <c r="EM143" s="144"/>
      <c r="EN143" s="144"/>
      <c r="EO143" s="144"/>
      <c r="EP143" s="144"/>
      <c r="EQ143" s="144"/>
      <c r="ER143" s="144"/>
      <c r="ES143" s="144"/>
      <c r="ET143" s="144"/>
      <c r="EU143" s="144"/>
      <c r="EV143" s="144"/>
      <c r="EW143" s="144"/>
      <c r="EX143" s="144"/>
      <c r="EY143" s="144"/>
      <c r="EZ143" s="144"/>
      <c r="FA143" s="144"/>
      <c r="FB143" s="144"/>
      <c r="FC143" s="144"/>
      <c r="FD143" s="144"/>
      <c r="FE143" s="144"/>
      <c r="FF143" s="144"/>
      <c r="FG143" s="144"/>
      <c r="FH143" s="144"/>
      <c r="FI143" s="144"/>
      <c r="FJ143" s="144"/>
      <c r="FK143" s="144"/>
      <c r="FL143" s="144"/>
      <c r="FM143" s="144"/>
      <c r="FN143" s="144"/>
      <c r="FO143" s="144"/>
      <c r="FP143" s="144"/>
      <c r="FQ143" s="144"/>
      <c r="FR143" s="144"/>
      <c r="FS143" s="144"/>
      <c r="FT143" s="144"/>
      <c r="FU143" s="144"/>
      <c r="FV143" s="144"/>
      <c r="FW143" s="144"/>
      <c r="FX143" s="144"/>
      <c r="FY143" s="144"/>
      <c r="FZ143" s="144"/>
      <c r="GA143" s="144"/>
      <c r="GB143" s="144"/>
      <c r="GC143" s="144"/>
      <c r="GD143" s="144"/>
      <c r="GE143" s="144"/>
      <c r="GF143" s="144"/>
      <c r="GG143" s="144"/>
      <c r="GH143" s="144"/>
      <c r="GI143" s="144"/>
      <c r="GJ143" s="144"/>
      <c r="GK143" s="144"/>
      <c r="GL143" s="144"/>
      <c r="GM143" s="144"/>
      <c r="GN143" s="144"/>
      <c r="GO143" s="144"/>
      <c r="GP143" s="144"/>
      <c r="GQ143" s="144"/>
      <c r="GR143" s="144"/>
      <c r="GS143" s="144"/>
      <c r="GT143" s="144"/>
      <c r="GU143" s="144"/>
      <c r="GV143" s="144"/>
      <c r="GW143" s="144"/>
      <c r="GX143" s="144"/>
      <c r="GY143" s="144"/>
      <c r="GZ143" s="144"/>
      <c r="HA143" s="144"/>
      <c r="HB143" s="144"/>
      <c r="HC143" s="144"/>
      <c r="HD143" s="144"/>
      <c r="HE143" s="144"/>
      <c r="HF143" s="144"/>
      <c r="HG143" s="144"/>
      <c r="HH143" s="144"/>
      <c r="HI143" s="144"/>
      <c r="HJ143" s="144"/>
      <c r="HK143" s="144"/>
      <c r="HL143" s="144"/>
      <c r="HM143" s="144"/>
      <c r="HN143" s="144"/>
      <c r="HO143" s="144"/>
      <c r="HP143" s="144"/>
      <c r="HQ143" s="144"/>
      <c r="HR143" s="144"/>
      <c r="HS143" s="144"/>
      <c r="HT143" s="144"/>
      <c r="HU143" s="144"/>
      <c r="HV143" s="144"/>
    </row>
    <row r="144" spans="1:230" s="146" customFormat="1" ht="12.75">
      <c r="A144" s="142"/>
      <c r="B144" s="143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44"/>
      <c r="AV144" s="144"/>
      <c r="AW144" s="144"/>
      <c r="AX144" s="144"/>
      <c r="AY144" s="144"/>
      <c r="AZ144" s="144"/>
      <c r="BA144" s="144"/>
      <c r="BB144" s="144"/>
      <c r="BC144" s="144"/>
      <c r="BD144" s="144"/>
      <c r="BE144" s="144"/>
      <c r="BF144" s="144"/>
      <c r="BG144" s="144"/>
      <c r="BH144" s="144"/>
      <c r="BI144" s="144"/>
      <c r="BJ144" s="144"/>
      <c r="BK144" s="144"/>
      <c r="BL144" s="144"/>
      <c r="BM144" s="144"/>
      <c r="BN144" s="144"/>
      <c r="BO144" s="144"/>
      <c r="BP144" s="144"/>
      <c r="BQ144" s="144"/>
      <c r="BR144" s="144"/>
      <c r="BS144" s="144"/>
      <c r="BT144" s="144"/>
      <c r="BU144" s="144"/>
      <c r="BV144" s="144"/>
      <c r="BW144" s="144"/>
      <c r="BX144" s="144"/>
      <c r="BY144" s="144"/>
      <c r="BZ144" s="144"/>
      <c r="CA144" s="144"/>
      <c r="CB144" s="144"/>
      <c r="CC144" s="144"/>
      <c r="CD144" s="144"/>
      <c r="CE144" s="144"/>
      <c r="CF144" s="144"/>
      <c r="CG144" s="144"/>
      <c r="CH144" s="144"/>
      <c r="CI144" s="144"/>
      <c r="CJ144" s="144"/>
      <c r="CK144" s="144"/>
      <c r="CL144" s="144"/>
      <c r="CM144" s="144"/>
      <c r="CN144" s="144"/>
      <c r="CO144" s="144"/>
      <c r="CP144" s="144"/>
      <c r="CQ144" s="144"/>
      <c r="CR144" s="144"/>
      <c r="CS144" s="144"/>
      <c r="CT144" s="144"/>
      <c r="CU144" s="144"/>
      <c r="CV144" s="144"/>
      <c r="CW144" s="144"/>
      <c r="CX144" s="144"/>
      <c r="CY144" s="144"/>
      <c r="CZ144" s="144"/>
      <c r="DA144" s="144"/>
      <c r="DB144" s="144"/>
      <c r="DC144" s="144"/>
      <c r="DD144" s="144"/>
      <c r="DE144" s="144"/>
      <c r="DF144" s="144"/>
      <c r="DG144" s="144"/>
      <c r="DH144" s="144"/>
      <c r="DI144" s="144"/>
      <c r="DJ144" s="144"/>
      <c r="DK144" s="144"/>
      <c r="DL144" s="144"/>
      <c r="DM144" s="144"/>
      <c r="DN144" s="144"/>
      <c r="DO144" s="144"/>
      <c r="DP144" s="144"/>
      <c r="DQ144" s="144"/>
      <c r="DR144" s="144"/>
      <c r="DS144" s="144"/>
      <c r="DT144" s="144"/>
      <c r="DU144" s="144"/>
      <c r="DV144" s="144"/>
      <c r="DW144" s="144"/>
      <c r="DX144" s="144"/>
      <c r="DY144" s="144"/>
      <c r="DZ144" s="144"/>
      <c r="EA144" s="144"/>
      <c r="EB144" s="144"/>
      <c r="EC144" s="144"/>
      <c r="ED144" s="144"/>
      <c r="EE144" s="144"/>
      <c r="EF144" s="144"/>
      <c r="EG144" s="144"/>
      <c r="EH144" s="144"/>
      <c r="EI144" s="144"/>
      <c r="EJ144" s="144"/>
      <c r="EK144" s="144"/>
      <c r="EL144" s="144"/>
      <c r="EM144" s="144"/>
      <c r="EN144" s="144"/>
      <c r="EO144" s="144"/>
      <c r="EP144" s="144"/>
      <c r="EQ144" s="144"/>
      <c r="ER144" s="144"/>
      <c r="ES144" s="144"/>
      <c r="ET144" s="144"/>
      <c r="EU144" s="144"/>
      <c r="EV144" s="144"/>
      <c r="EW144" s="144"/>
      <c r="EX144" s="144"/>
      <c r="EY144" s="144"/>
      <c r="EZ144" s="144"/>
      <c r="FA144" s="144"/>
      <c r="FB144" s="144"/>
      <c r="FC144" s="144"/>
      <c r="FD144" s="144"/>
      <c r="FE144" s="144"/>
      <c r="FF144" s="144"/>
      <c r="FG144" s="144"/>
      <c r="FH144" s="144"/>
      <c r="FI144" s="144"/>
      <c r="FJ144" s="144"/>
      <c r="FK144" s="144"/>
      <c r="FL144" s="144"/>
      <c r="FM144" s="144"/>
      <c r="FN144" s="144"/>
      <c r="FO144" s="144"/>
      <c r="FP144" s="144"/>
      <c r="FQ144" s="144"/>
      <c r="FR144" s="144"/>
      <c r="FS144" s="144"/>
      <c r="FT144" s="144"/>
      <c r="FU144" s="144"/>
      <c r="FV144" s="144"/>
      <c r="FW144" s="144"/>
      <c r="FX144" s="144"/>
      <c r="FY144" s="144"/>
      <c r="FZ144" s="144"/>
      <c r="GA144" s="144"/>
      <c r="GB144" s="144"/>
      <c r="GC144" s="144"/>
      <c r="GD144" s="144"/>
      <c r="GE144" s="144"/>
      <c r="GF144" s="144"/>
      <c r="GG144" s="144"/>
      <c r="GH144" s="144"/>
      <c r="GI144" s="144"/>
      <c r="GJ144" s="144"/>
      <c r="GK144" s="144"/>
      <c r="GL144" s="144"/>
      <c r="GM144" s="144"/>
      <c r="GN144" s="144"/>
      <c r="GO144" s="144"/>
      <c r="GP144" s="144"/>
      <c r="GQ144" s="144"/>
      <c r="GR144" s="144"/>
      <c r="GS144" s="144"/>
      <c r="GT144" s="144"/>
      <c r="GU144" s="144"/>
      <c r="GV144" s="144"/>
      <c r="GW144" s="144"/>
      <c r="GX144" s="144"/>
      <c r="GY144" s="144"/>
      <c r="GZ144" s="144"/>
      <c r="HA144" s="144"/>
      <c r="HB144" s="144"/>
      <c r="HC144" s="144"/>
      <c r="HD144" s="144"/>
      <c r="HE144" s="144"/>
      <c r="HF144" s="144"/>
      <c r="HG144" s="144"/>
      <c r="HH144" s="144"/>
      <c r="HI144" s="144"/>
      <c r="HJ144" s="144"/>
      <c r="HK144" s="144"/>
      <c r="HL144" s="144"/>
      <c r="HM144" s="144"/>
      <c r="HN144" s="144"/>
      <c r="HO144" s="144"/>
      <c r="HP144" s="144"/>
      <c r="HQ144" s="144"/>
      <c r="HR144" s="144"/>
      <c r="HS144" s="144"/>
      <c r="HT144" s="144"/>
      <c r="HU144" s="144"/>
      <c r="HV144" s="144"/>
    </row>
    <row r="145" spans="1:230" s="146" customFormat="1" ht="12.75">
      <c r="A145" s="142"/>
      <c r="B145" s="143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4"/>
      <c r="AV145" s="144"/>
      <c r="AW145" s="144"/>
      <c r="AX145" s="144"/>
      <c r="AY145" s="144"/>
      <c r="AZ145" s="144"/>
      <c r="BA145" s="144"/>
      <c r="BB145" s="144"/>
      <c r="BC145" s="144"/>
      <c r="BD145" s="144"/>
      <c r="BE145" s="144"/>
      <c r="BF145" s="144"/>
      <c r="BG145" s="144"/>
      <c r="BH145" s="144"/>
      <c r="BI145" s="144"/>
      <c r="BJ145" s="144"/>
      <c r="BK145" s="144"/>
      <c r="BL145" s="144"/>
      <c r="BM145" s="144"/>
      <c r="BN145" s="144"/>
      <c r="BO145" s="144"/>
      <c r="BP145" s="144"/>
      <c r="BQ145" s="144"/>
      <c r="BR145" s="144"/>
      <c r="BS145" s="144"/>
      <c r="BT145" s="144"/>
      <c r="BU145" s="144"/>
      <c r="BV145" s="144"/>
      <c r="BW145" s="144"/>
      <c r="BX145" s="144"/>
      <c r="BY145" s="144"/>
      <c r="BZ145" s="144"/>
      <c r="CA145" s="144"/>
      <c r="CB145" s="144"/>
      <c r="CC145" s="144"/>
      <c r="CD145" s="144"/>
      <c r="CE145" s="144"/>
      <c r="CF145" s="144"/>
      <c r="CG145" s="144"/>
      <c r="CH145" s="144"/>
      <c r="CI145" s="144"/>
      <c r="CJ145" s="144"/>
      <c r="CK145" s="144"/>
      <c r="CL145" s="144"/>
      <c r="CM145" s="144"/>
      <c r="CN145" s="144"/>
      <c r="CO145" s="144"/>
      <c r="CP145" s="144"/>
      <c r="CQ145" s="144"/>
      <c r="CR145" s="144"/>
      <c r="CS145" s="144"/>
      <c r="CT145" s="144"/>
      <c r="CU145" s="144"/>
      <c r="CV145" s="144"/>
      <c r="CW145" s="144"/>
      <c r="CX145" s="144"/>
      <c r="CY145" s="144"/>
      <c r="CZ145" s="144"/>
      <c r="DA145" s="144"/>
      <c r="DB145" s="144"/>
      <c r="DC145" s="144"/>
      <c r="DD145" s="144"/>
      <c r="DE145" s="144"/>
      <c r="DF145" s="144"/>
      <c r="DG145" s="144"/>
      <c r="DH145" s="144"/>
      <c r="DI145" s="144"/>
      <c r="DJ145" s="144"/>
      <c r="DK145" s="144"/>
      <c r="DL145" s="144"/>
      <c r="DM145" s="144"/>
      <c r="DN145" s="144"/>
      <c r="DO145" s="144"/>
      <c r="DP145" s="144"/>
      <c r="DQ145" s="144"/>
      <c r="DR145" s="144"/>
      <c r="DS145" s="144"/>
      <c r="DT145" s="144"/>
      <c r="DU145" s="144"/>
      <c r="DV145" s="144"/>
      <c r="DW145" s="144"/>
      <c r="DX145" s="144"/>
      <c r="DY145" s="144"/>
      <c r="DZ145" s="144"/>
      <c r="EA145" s="144"/>
      <c r="EB145" s="144"/>
      <c r="EC145" s="144"/>
      <c r="ED145" s="144"/>
      <c r="EE145" s="144"/>
      <c r="EF145" s="144"/>
      <c r="EG145" s="144"/>
      <c r="EH145" s="144"/>
      <c r="EI145" s="144"/>
      <c r="EJ145" s="144"/>
      <c r="EK145" s="144"/>
      <c r="EL145" s="144"/>
      <c r="EM145" s="144"/>
      <c r="EN145" s="144"/>
      <c r="EO145" s="144"/>
      <c r="EP145" s="144"/>
      <c r="EQ145" s="144"/>
      <c r="ER145" s="144"/>
      <c r="ES145" s="144"/>
      <c r="ET145" s="144"/>
      <c r="EU145" s="144"/>
      <c r="EV145" s="144"/>
      <c r="EW145" s="144"/>
      <c r="EX145" s="144"/>
      <c r="EY145" s="144"/>
      <c r="EZ145" s="144"/>
      <c r="FA145" s="144"/>
      <c r="FB145" s="144"/>
      <c r="FC145" s="144"/>
      <c r="FD145" s="144"/>
      <c r="FE145" s="144"/>
      <c r="FF145" s="144"/>
      <c r="FG145" s="144"/>
      <c r="FH145" s="144"/>
      <c r="FI145" s="144"/>
      <c r="FJ145" s="144"/>
      <c r="FK145" s="144"/>
      <c r="FL145" s="144"/>
      <c r="FM145" s="144"/>
      <c r="FN145" s="144"/>
      <c r="FO145" s="144"/>
      <c r="FP145" s="144"/>
      <c r="FQ145" s="144"/>
      <c r="FR145" s="144"/>
      <c r="FS145" s="144"/>
      <c r="FT145" s="144"/>
      <c r="FU145" s="144"/>
      <c r="FV145" s="144"/>
      <c r="FW145" s="144"/>
      <c r="FX145" s="144"/>
      <c r="FY145" s="144"/>
      <c r="FZ145" s="144"/>
      <c r="GA145" s="144"/>
      <c r="GB145" s="144"/>
      <c r="GC145" s="144"/>
      <c r="GD145" s="144"/>
      <c r="GE145" s="144"/>
      <c r="GF145" s="144"/>
      <c r="GG145" s="144"/>
      <c r="GH145" s="144"/>
      <c r="GI145" s="144"/>
      <c r="GJ145" s="144"/>
      <c r="GK145" s="144"/>
      <c r="GL145" s="144"/>
      <c r="GM145" s="144"/>
      <c r="GN145" s="144"/>
      <c r="GO145" s="144"/>
      <c r="GP145" s="144"/>
      <c r="GQ145" s="144"/>
      <c r="GR145" s="144"/>
      <c r="GS145" s="144"/>
      <c r="GT145" s="144"/>
      <c r="GU145" s="144"/>
      <c r="GV145" s="144"/>
      <c r="GW145" s="144"/>
      <c r="GX145" s="144"/>
      <c r="GY145" s="144"/>
      <c r="GZ145" s="144"/>
      <c r="HA145" s="144"/>
      <c r="HB145" s="144"/>
      <c r="HC145" s="144"/>
      <c r="HD145" s="144"/>
      <c r="HE145" s="144"/>
      <c r="HF145" s="144"/>
      <c r="HG145" s="144"/>
      <c r="HH145" s="144"/>
      <c r="HI145" s="144"/>
      <c r="HJ145" s="144"/>
      <c r="HK145" s="144"/>
      <c r="HL145" s="144"/>
      <c r="HM145" s="144"/>
      <c r="HN145" s="144"/>
      <c r="HO145" s="144"/>
      <c r="HP145" s="144"/>
      <c r="HQ145" s="144"/>
      <c r="HR145" s="144"/>
      <c r="HS145" s="144"/>
      <c r="HT145" s="144"/>
      <c r="HU145" s="144"/>
      <c r="HV145" s="144"/>
    </row>
    <row r="146" spans="1:230" s="146" customFormat="1" ht="12.75">
      <c r="A146" s="142"/>
      <c r="B146" s="143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  <c r="BO146" s="144"/>
      <c r="BP146" s="144"/>
      <c r="BQ146" s="144"/>
      <c r="BR146" s="144"/>
      <c r="BS146" s="144"/>
      <c r="BT146" s="144"/>
      <c r="BU146" s="144"/>
      <c r="BV146" s="144"/>
      <c r="BW146" s="144"/>
      <c r="BX146" s="144"/>
      <c r="BY146" s="144"/>
      <c r="BZ146" s="144"/>
      <c r="CA146" s="144"/>
      <c r="CB146" s="144"/>
      <c r="CC146" s="144"/>
      <c r="CD146" s="144"/>
      <c r="CE146" s="144"/>
      <c r="CF146" s="144"/>
      <c r="CG146" s="144"/>
      <c r="CH146" s="144"/>
      <c r="CI146" s="144"/>
      <c r="CJ146" s="144"/>
      <c r="CK146" s="144"/>
      <c r="CL146" s="144"/>
      <c r="CM146" s="144"/>
      <c r="CN146" s="144"/>
      <c r="CO146" s="144"/>
      <c r="CP146" s="144"/>
      <c r="CQ146" s="144"/>
      <c r="CR146" s="144"/>
      <c r="CS146" s="144"/>
      <c r="CT146" s="144"/>
      <c r="CU146" s="144"/>
      <c r="CV146" s="144"/>
      <c r="CW146" s="144"/>
      <c r="CX146" s="144"/>
      <c r="CY146" s="144"/>
      <c r="CZ146" s="144"/>
      <c r="DA146" s="144"/>
      <c r="DB146" s="144"/>
      <c r="DC146" s="144"/>
      <c r="DD146" s="144"/>
      <c r="DE146" s="144"/>
      <c r="DF146" s="144"/>
      <c r="DG146" s="144"/>
      <c r="DH146" s="144"/>
      <c r="DI146" s="144"/>
      <c r="DJ146" s="144"/>
      <c r="DK146" s="144"/>
      <c r="DL146" s="144"/>
      <c r="DM146" s="144"/>
      <c r="DN146" s="144"/>
      <c r="DO146" s="144"/>
      <c r="DP146" s="144"/>
      <c r="DQ146" s="144"/>
      <c r="DR146" s="144"/>
      <c r="DS146" s="144"/>
      <c r="DT146" s="144"/>
      <c r="DU146" s="144"/>
      <c r="DV146" s="144"/>
      <c r="DW146" s="144"/>
      <c r="DX146" s="144"/>
      <c r="DY146" s="144"/>
      <c r="DZ146" s="144"/>
      <c r="EA146" s="144"/>
      <c r="EB146" s="144"/>
      <c r="EC146" s="144"/>
      <c r="ED146" s="144"/>
      <c r="EE146" s="144"/>
      <c r="EF146" s="144"/>
      <c r="EG146" s="144"/>
      <c r="EH146" s="144"/>
      <c r="EI146" s="144"/>
      <c r="EJ146" s="144"/>
      <c r="EK146" s="144"/>
      <c r="EL146" s="144"/>
      <c r="EM146" s="144"/>
      <c r="EN146" s="144"/>
      <c r="EO146" s="144"/>
      <c r="EP146" s="144"/>
      <c r="EQ146" s="144"/>
      <c r="ER146" s="144"/>
      <c r="ES146" s="144"/>
      <c r="ET146" s="144"/>
      <c r="EU146" s="144"/>
      <c r="EV146" s="144"/>
      <c r="EW146" s="144"/>
      <c r="EX146" s="144"/>
      <c r="EY146" s="144"/>
      <c r="EZ146" s="144"/>
      <c r="FA146" s="144"/>
      <c r="FB146" s="144"/>
      <c r="FC146" s="144"/>
      <c r="FD146" s="144"/>
      <c r="FE146" s="144"/>
      <c r="FF146" s="144"/>
      <c r="FG146" s="144"/>
      <c r="FH146" s="144"/>
      <c r="FI146" s="144"/>
      <c r="FJ146" s="144"/>
      <c r="FK146" s="144"/>
      <c r="FL146" s="144"/>
      <c r="FM146" s="144"/>
      <c r="FN146" s="144"/>
      <c r="FO146" s="144"/>
      <c r="FP146" s="144"/>
      <c r="FQ146" s="144"/>
      <c r="FR146" s="144"/>
      <c r="FS146" s="144"/>
      <c r="FT146" s="144"/>
      <c r="FU146" s="144"/>
      <c r="FV146" s="144"/>
      <c r="FW146" s="144"/>
      <c r="FX146" s="144"/>
      <c r="FY146" s="144"/>
      <c r="FZ146" s="144"/>
      <c r="GA146" s="144"/>
      <c r="GB146" s="144"/>
      <c r="GC146" s="144"/>
      <c r="GD146" s="144"/>
      <c r="GE146" s="144"/>
      <c r="GF146" s="144"/>
      <c r="GG146" s="144"/>
      <c r="GH146" s="144"/>
      <c r="GI146" s="144"/>
      <c r="GJ146" s="144"/>
      <c r="GK146" s="144"/>
      <c r="GL146" s="144"/>
      <c r="GM146" s="144"/>
      <c r="GN146" s="144"/>
      <c r="GO146" s="144"/>
      <c r="GP146" s="144"/>
      <c r="GQ146" s="144"/>
      <c r="GR146" s="144"/>
      <c r="GS146" s="144"/>
      <c r="GT146" s="144"/>
      <c r="GU146" s="144"/>
      <c r="GV146" s="144"/>
      <c r="GW146" s="144"/>
      <c r="GX146" s="144"/>
      <c r="GY146" s="144"/>
      <c r="GZ146" s="144"/>
      <c r="HA146" s="144"/>
      <c r="HB146" s="144"/>
      <c r="HC146" s="144"/>
      <c r="HD146" s="144"/>
      <c r="HE146" s="144"/>
      <c r="HF146" s="144"/>
      <c r="HG146" s="144"/>
      <c r="HH146" s="144"/>
      <c r="HI146" s="144"/>
      <c r="HJ146" s="144"/>
      <c r="HK146" s="144"/>
      <c r="HL146" s="144"/>
      <c r="HM146" s="144"/>
      <c r="HN146" s="144"/>
      <c r="HO146" s="144"/>
      <c r="HP146" s="144"/>
      <c r="HQ146" s="144"/>
      <c r="HR146" s="144"/>
      <c r="HS146" s="144"/>
      <c r="HT146" s="144"/>
      <c r="HU146" s="144"/>
      <c r="HV146" s="144"/>
    </row>
    <row r="147" spans="1:230" s="146" customFormat="1" ht="12.75">
      <c r="A147" s="142"/>
      <c r="B147" s="143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144"/>
      <c r="BF147" s="144"/>
      <c r="BG147" s="144"/>
      <c r="BH147" s="144"/>
      <c r="BI147" s="144"/>
      <c r="BJ147" s="144"/>
      <c r="BK147" s="144"/>
      <c r="BL147" s="144"/>
      <c r="BM147" s="144"/>
      <c r="BN147" s="144"/>
      <c r="BO147" s="144"/>
      <c r="BP147" s="144"/>
      <c r="BQ147" s="144"/>
      <c r="BR147" s="144"/>
      <c r="BS147" s="144"/>
      <c r="BT147" s="144"/>
      <c r="BU147" s="144"/>
      <c r="BV147" s="144"/>
      <c r="BW147" s="144"/>
      <c r="BX147" s="144"/>
      <c r="BY147" s="144"/>
      <c r="BZ147" s="144"/>
      <c r="CA147" s="144"/>
      <c r="CB147" s="144"/>
      <c r="CC147" s="144"/>
      <c r="CD147" s="144"/>
      <c r="CE147" s="144"/>
      <c r="CF147" s="144"/>
      <c r="CG147" s="144"/>
      <c r="CH147" s="144"/>
      <c r="CI147" s="144"/>
      <c r="CJ147" s="144"/>
      <c r="CK147" s="144"/>
      <c r="CL147" s="144"/>
      <c r="CM147" s="144"/>
      <c r="CN147" s="144"/>
      <c r="CO147" s="144"/>
      <c r="CP147" s="144"/>
      <c r="CQ147" s="144"/>
      <c r="CR147" s="144"/>
      <c r="CS147" s="144"/>
      <c r="CT147" s="144"/>
      <c r="CU147" s="144"/>
      <c r="CV147" s="144"/>
      <c r="CW147" s="144"/>
      <c r="CX147" s="144"/>
      <c r="CY147" s="144"/>
      <c r="CZ147" s="144"/>
      <c r="DA147" s="144"/>
      <c r="DB147" s="144"/>
      <c r="DC147" s="144"/>
      <c r="DD147" s="144"/>
      <c r="DE147" s="144"/>
      <c r="DF147" s="144"/>
      <c r="DG147" s="144"/>
      <c r="DH147" s="144"/>
      <c r="DI147" s="144"/>
      <c r="DJ147" s="144"/>
      <c r="DK147" s="144"/>
      <c r="DL147" s="144"/>
      <c r="DM147" s="144"/>
      <c r="DN147" s="144"/>
      <c r="DO147" s="144"/>
      <c r="DP147" s="144"/>
      <c r="DQ147" s="144"/>
      <c r="DR147" s="144"/>
      <c r="DS147" s="144"/>
      <c r="DT147" s="144"/>
      <c r="DU147" s="144"/>
      <c r="DV147" s="144"/>
      <c r="DW147" s="144"/>
      <c r="DX147" s="144"/>
      <c r="DY147" s="144"/>
      <c r="DZ147" s="144"/>
      <c r="EA147" s="144"/>
      <c r="EB147" s="144"/>
      <c r="EC147" s="144"/>
      <c r="ED147" s="144"/>
      <c r="EE147" s="144"/>
      <c r="EF147" s="144"/>
      <c r="EG147" s="144"/>
      <c r="EH147" s="144"/>
      <c r="EI147" s="144"/>
      <c r="EJ147" s="144"/>
      <c r="EK147" s="144"/>
      <c r="EL147" s="144"/>
      <c r="EM147" s="144"/>
      <c r="EN147" s="144"/>
      <c r="EO147" s="144"/>
      <c r="EP147" s="144"/>
      <c r="EQ147" s="144"/>
      <c r="ER147" s="144"/>
      <c r="ES147" s="144"/>
      <c r="ET147" s="144"/>
      <c r="EU147" s="144"/>
      <c r="EV147" s="144"/>
      <c r="EW147" s="144"/>
      <c r="EX147" s="144"/>
      <c r="EY147" s="144"/>
      <c r="EZ147" s="144"/>
      <c r="FA147" s="144"/>
      <c r="FB147" s="144"/>
      <c r="FC147" s="144"/>
      <c r="FD147" s="144"/>
      <c r="FE147" s="144"/>
      <c r="FF147" s="144"/>
      <c r="FG147" s="144"/>
      <c r="FH147" s="144"/>
      <c r="FI147" s="144"/>
      <c r="FJ147" s="144"/>
      <c r="FK147" s="144"/>
      <c r="FL147" s="144"/>
      <c r="FM147" s="144"/>
      <c r="FN147" s="144"/>
      <c r="FO147" s="144"/>
      <c r="FP147" s="144"/>
      <c r="FQ147" s="144"/>
      <c r="FR147" s="144"/>
      <c r="FS147" s="144"/>
      <c r="FT147" s="144"/>
      <c r="FU147" s="144"/>
      <c r="FV147" s="144"/>
      <c r="FW147" s="144"/>
      <c r="FX147" s="144"/>
      <c r="FY147" s="144"/>
      <c r="FZ147" s="144"/>
      <c r="GA147" s="144"/>
      <c r="GB147" s="144"/>
      <c r="GC147" s="144"/>
      <c r="GD147" s="144"/>
      <c r="GE147" s="144"/>
      <c r="GF147" s="144"/>
      <c r="GG147" s="144"/>
      <c r="GH147" s="144"/>
      <c r="GI147" s="144"/>
      <c r="GJ147" s="144"/>
      <c r="GK147" s="144"/>
      <c r="GL147" s="144"/>
      <c r="GM147" s="144"/>
      <c r="GN147" s="144"/>
      <c r="GO147" s="144"/>
      <c r="GP147" s="144"/>
      <c r="GQ147" s="144"/>
      <c r="GR147" s="144"/>
      <c r="GS147" s="144"/>
      <c r="GT147" s="144"/>
      <c r="GU147" s="144"/>
      <c r="GV147" s="144"/>
      <c r="GW147" s="144"/>
      <c r="GX147" s="144"/>
      <c r="GY147" s="144"/>
      <c r="GZ147" s="144"/>
      <c r="HA147" s="144"/>
      <c r="HB147" s="144"/>
      <c r="HC147" s="144"/>
      <c r="HD147" s="144"/>
      <c r="HE147" s="144"/>
      <c r="HF147" s="144"/>
      <c r="HG147" s="144"/>
      <c r="HH147" s="144"/>
      <c r="HI147" s="144"/>
      <c r="HJ147" s="144"/>
      <c r="HK147" s="144"/>
      <c r="HL147" s="144"/>
      <c r="HM147" s="144"/>
      <c r="HN147" s="144"/>
      <c r="HO147" s="144"/>
      <c r="HP147" s="144"/>
      <c r="HQ147" s="144"/>
      <c r="HR147" s="144"/>
      <c r="HS147" s="144"/>
      <c r="HT147" s="144"/>
      <c r="HU147" s="144"/>
      <c r="HV147" s="144"/>
    </row>
    <row r="148" spans="1:230" s="146" customFormat="1" ht="12.75">
      <c r="A148" s="142"/>
      <c r="B148" s="143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  <c r="BI148" s="144"/>
      <c r="BJ148" s="144"/>
      <c r="BK148" s="144"/>
      <c r="BL148" s="144"/>
      <c r="BM148" s="144"/>
      <c r="BN148" s="144"/>
      <c r="BO148" s="144"/>
      <c r="BP148" s="144"/>
      <c r="BQ148" s="144"/>
      <c r="BR148" s="144"/>
      <c r="BS148" s="144"/>
      <c r="BT148" s="144"/>
      <c r="BU148" s="144"/>
      <c r="BV148" s="144"/>
      <c r="BW148" s="144"/>
      <c r="BX148" s="144"/>
      <c r="BY148" s="144"/>
      <c r="BZ148" s="144"/>
      <c r="CA148" s="144"/>
      <c r="CB148" s="144"/>
      <c r="CC148" s="144"/>
      <c r="CD148" s="144"/>
      <c r="CE148" s="144"/>
      <c r="CF148" s="144"/>
      <c r="CG148" s="144"/>
      <c r="CH148" s="144"/>
      <c r="CI148" s="144"/>
      <c r="CJ148" s="144"/>
      <c r="CK148" s="144"/>
      <c r="CL148" s="144"/>
      <c r="CM148" s="144"/>
      <c r="CN148" s="144"/>
      <c r="CO148" s="144"/>
      <c r="CP148" s="144"/>
      <c r="CQ148" s="144"/>
      <c r="CR148" s="144"/>
      <c r="CS148" s="144"/>
      <c r="CT148" s="144"/>
      <c r="CU148" s="144"/>
      <c r="CV148" s="144"/>
      <c r="CW148" s="144"/>
      <c r="CX148" s="144"/>
      <c r="CY148" s="144"/>
      <c r="CZ148" s="144"/>
      <c r="DA148" s="144"/>
      <c r="DB148" s="144"/>
      <c r="DC148" s="144"/>
      <c r="DD148" s="144"/>
      <c r="DE148" s="144"/>
      <c r="DF148" s="144"/>
      <c r="DG148" s="144"/>
      <c r="DH148" s="144"/>
      <c r="DI148" s="144"/>
      <c r="DJ148" s="144"/>
      <c r="DK148" s="144"/>
      <c r="DL148" s="144"/>
      <c r="DM148" s="144"/>
      <c r="DN148" s="144"/>
      <c r="DO148" s="144"/>
      <c r="DP148" s="144"/>
      <c r="DQ148" s="144"/>
      <c r="DR148" s="144"/>
      <c r="DS148" s="144"/>
      <c r="DT148" s="144"/>
      <c r="DU148" s="144"/>
      <c r="DV148" s="144"/>
      <c r="DW148" s="144"/>
      <c r="DX148" s="144"/>
      <c r="DY148" s="144"/>
      <c r="DZ148" s="144"/>
      <c r="EA148" s="144"/>
      <c r="EB148" s="144"/>
      <c r="EC148" s="144"/>
      <c r="ED148" s="144"/>
      <c r="EE148" s="144"/>
      <c r="EF148" s="144"/>
      <c r="EG148" s="144"/>
      <c r="EH148" s="144"/>
      <c r="EI148" s="144"/>
      <c r="EJ148" s="144"/>
      <c r="EK148" s="144"/>
      <c r="EL148" s="144"/>
      <c r="EM148" s="144"/>
      <c r="EN148" s="144"/>
      <c r="EO148" s="144"/>
      <c r="EP148" s="144"/>
      <c r="EQ148" s="144"/>
      <c r="ER148" s="144"/>
      <c r="ES148" s="144"/>
      <c r="ET148" s="144"/>
      <c r="EU148" s="144"/>
      <c r="EV148" s="144"/>
      <c r="EW148" s="144"/>
      <c r="EX148" s="144"/>
      <c r="EY148" s="144"/>
      <c r="EZ148" s="144"/>
      <c r="FA148" s="144"/>
      <c r="FB148" s="144"/>
      <c r="FC148" s="144"/>
      <c r="FD148" s="144"/>
      <c r="FE148" s="144"/>
      <c r="FF148" s="144"/>
      <c r="FG148" s="144"/>
      <c r="FH148" s="144"/>
      <c r="FI148" s="144"/>
      <c r="FJ148" s="144"/>
      <c r="FK148" s="144"/>
      <c r="FL148" s="144"/>
      <c r="FM148" s="144"/>
      <c r="FN148" s="144"/>
      <c r="FO148" s="144"/>
      <c r="FP148" s="144"/>
      <c r="FQ148" s="144"/>
      <c r="FR148" s="144"/>
      <c r="FS148" s="144"/>
      <c r="FT148" s="144"/>
      <c r="FU148" s="144"/>
      <c r="FV148" s="144"/>
      <c r="FW148" s="144"/>
      <c r="FX148" s="144"/>
      <c r="FY148" s="144"/>
      <c r="FZ148" s="144"/>
      <c r="GA148" s="144"/>
      <c r="GB148" s="144"/>
      <c r="GC148" s="144"/>
      <c r="GD148" s="144"/>
      <c r="GE148" s="144"/>
      <c r="GF148" s="144"/>
      <c r="GG148" s="144"/>
      <c r="GH148" s="144"/>
      <c r="GI148" s="144"/>
      <c r="GJ148" s="144"/>
      <c r="GK148" s="144"/>
      <c r="GL148" s="144"/>
      <c r="GM148" s="144"/>
      <c r="GN148" s="144"/>
      <c r="GO148" s="144"/>
      <c r="GP148" s="144"/>
      <c r="GQ148" s="144"/>
      <c r="GR148" s="144"/>
      <c r="GS148" s="144"/>
      <c r="GT148" s="144"/>
      <c r="GU148" s="144"/>
      <c r="GV148" s="144"/>
      <c r="GW148" s="144"/>
      <c r="GX148" s="144"/>
      <c r="GY148" s="144"/>
      <c r="GZ148" s="144"/>
      <c r="HA148" s="144"/>
      <c r="HB148" s="144"/>
      <c r="HC148" s="144"/>
      <c r="HD148" s="144"/>
      <c r="HE148" s="144"/>
      <c r="HF148" s="144"/>
      <c r="HG148" s="144"/>
      <c r="HH148" s="144"/>
      <c r="HI148" s="144"/>
      <c r="HJ148" s="144"/>
      <c r="HK148" s="144"/>
      <c r="HL148" s="144"/>
      <c r="HM148" s="144"/>
      <c r="HN148" s="144"/>
      <c r="HO148" s="144"/>
      <c r="HP148" s="144"/>
      <c r="HQ148" s="144"/>
      <c r="HR148" s="144"/>
      <c r="HS148" s="144"/>
      <c r="HT148" s="144"/>
      <c r="HU148" s="144"/>
      <c r="HV148" s="144"/>
    </row>
    <row r="149" spans="1:230" s="146" customFormat="1" ht="12.75">
      <c r="A149" s="142"/>
      <c r="B149" s="143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  <c r="BI149" s="144"/>
      <c r="BJ149" s="144"/>
      <c r="BK149" s="144"/>
      <c r="BL149" s="144"/>
      <c r="BM149" s="144"/>
      <c r="BN149" s="144"/>
      <c r="BO149" s="144"/>
      <c r="BP149" s="144"/>
      <c r="BQ149" s="144"/>
      <c r="BR149" s="144"/>
      <c r="BS149" s="144"/>
      <c r="BT149" s="144"/>
      <c r="BU149" s="144"/>
      <c r="BV149" s="144"/>
      <c r="BW149" s="144"/>
      <c r="BX149" s="144"/>
      <c r="BY149" s="144"/>
      <c r="BZ149" s="144"/>
      <c r="CA149" s="144"/>
      <c r="CB149" s="144"/>
      <c r="CC149" s="144"/>
      <c r="CD149" s="144"/>
      <c r="CE149" s="144"/>
      <c r="CF149" s="144"/>
      <c r="CG149" s="144"/>
      <c r="CH149" s="144"/>
      <c r="CI149" s="144"/>
      <c r="CJ149" s="144"/>
      <c r="CK149" s="144"/>
      <c r="CL149" s="144"/>
      <c r="CM149" s="144"/>
      <c r="CN149" s="144"/>
      <c r="CO149" s="144"/>
      <c r="CP149" s="144"/>
      <c r="CQ149" s="144"/>
      <c r="CR149" s="144"/>
      <c r="CS149" s="144"/>
      <c r="CT149" s="144"/>
      <c r="CU149" s="144"/>
      <c r="CV149" s="144"/>
      <c r="CW149" s="144"/>
      <c r="CX149" s="144"/>
      <c r="CY149" s="144"/>
      <c r="CZ149" s="144"/>
      <c r="DA149" s="144"/>
      <c r="DB149" s="144"/>
      <c r="DC149" s="144"/>
      <c r="DD149" s="144"/>
      <c r="DE149" s="144"/>
      <c r="DF149" s="144"/>
      <c r="DG149" s="144"/>
      <c r="DH149" s="144"/>
      <c r="DI149" s="144"/>
      <c r="DJ149" s="144"/>
      <c r="DK149" s="144"/>
      <c r="DL149" s="144"/>
      <c r="DM149" s="144"/>
      <c r="DN149" s="144"/>
      <c r="DO149" s="144"/>
      <c r="DP149" s="144"/>
      <c r="DQ149" s="144"/>
      <c r="DR149" s="144"/>
      <c r="DS149" s="144"/>
      <c r="DT149" s="144"/>
      <c r="DU149" s="144"/>
      <c r="DV149" s="144"/>
      <c r="DW149" s="144"/>
      <c r="DX149" s="144"/>
      <c r="DY149" s="144"/>
      <c r="DZ149" s="144"/>
      <c r="EA149" s="144"/>
      <c r="EB149" s="144"/>
      <c r="EC149" s="144"/>
      <c r="ED149" s="144"/>
      <c r="EE149" s="144"/>
      <c r="EF149" s="144"/>
      <c r="EG149" s="144"/>
      <c r="EH149" s="144"/>
      <c r="EI149" s="144"/>
      <c r="EJ149" s="144"/>
      <c r="EK149" s="144"/>
      <c r="EL149" s="144"/>
      <c r="EM149" s="144"/>
      <c r="EN149" s="144"/>
      <c r="EO149" s="144"/>
      <c r="EP149" s="144"/>
      <c r="EQ149" s="144"/>
      <c r="ER149" s="144"/>
      <c r="ES149" s="144"/>
      <c r="ET149" s="144"/>
      <c r="EU149" s="144"/>
      <c r="EV149" s="144"/>
      <c r="EW149" s="144"/>
      <c r="EX149" s="144"/>
      <c r="EY149" s="144"/>
      <c r="EZ149" s="144"/>
      <c r="FA149" s="144"/>
      <c r="FB149" s="144"/>
      <c r="FC149" s="144"/>
      <c r="FD149" s="144"/>
      <c r="FE149" s="144"/>
      <c r="FF149" s="144"/>
      <c r="FG149" s="144"/>
      <c r="FH149" s="144"/>
      <c r="FI149" s="144"/>
      <c r="FJ149" s="144"/>
      <c r="FK149" s="144"/>
      <c r="FL149" s="144"/>
      <c r="FM149" s="144"/>
      <c r="FN149" s="144"/>
      <c r="FO149" s="144"/>
      <c r="FP149" s="144"/>
      <c r="FQ149" s="144"/>
      <c r="FR149" s="144"/>
      <c r="FS149" s="144"/>
      <c r="FT149" s="144"/>
      <c r="FU149" s="144"/>
      <c r="FV149" s="144"/>
      <c r="FW149" s="144"/>
      <c r="FX149" s="144"/>
      <c r="FY149" s="144"/>
      <c r="FZ149" s="144"/>
      <c r="GA149" s="144"/>
      <c r="GB149" s="144"/>
      <c r="GC149" s="144"/>
      <c r="GD149" s="144"/>
      <c r="GE149" s="144"/>
      <c r="GF149" s="144"/>
      <c r="GG149" s="144"/>
      <c r="GH149" s="144"/>
      <c r="GI149" s="144"/>
      <c r="GJ149" s="144"/>
      <c r="GK149" s="144"/>
      <c r="GL149" s="144"/>
      <c r="GM149" s="144"/>
      <c r="GN149" s="144"/>
      <c r="GO149" s="144"/>
      <c r="GP149" s="144"/>
      <c r="GQ149" s="144"/>
      <c r="GR149" s="144"/>
      <c r="GS149" s="144"/>
      <c r="GT149" s="144"/>
      <c r="GU149" s="144"/>
      <c r="GV149" s="144"/>
      <c r="GW149" s="144"/>
      <c r="GX149" s="144"/>
      <c r="GY149" s="144"/>
      <c r="GZ149" s="144"/>
      <c r="HA149" s="144"/>
      <c r="HB149" s="144"/>
      <c r="HC149" s="144"/>
      <c r="HD149" s="144"/>
      <c r="HE149" s="144"/>
      <c r="HF149" s="144"/>
      <c r="HG149" s="144"/>
      <c r="HH149" s="144"/>
      <c r="HI149" s="144"/>
      <c r="HJ149" s="144"/>
      <c r="HK149" s="144"/>
      <c r="HL149" s="144"/>
      <c r="HM149" s="144"/>
      <c r="HN149" s="144"/>
      <c r="HO149" s="144"/>
      <c r="HP149" s="144"/>
      <c r="HQ149" s="144"/>
      <c r="HR149" s="144"/>
      <c r="HS149" s="144"/>
      <c r="HT149" s="144"/>
      <c r="HU149" s="144"/>
      <c r="HV149" s="144"/>
    </row>
    <row r="150" spans="1:230" s="146" customFormat="1" ht="12.75">
      <c r="A150" s="142"/>
      <c r="B150" s="143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  <c r="BG150" s="144"/>
      <c r="BH150" s="144"/>
      <c r="BI150" s="144"/>
      <c r="BJ150" s="144"/>
      <c r="BK150" s="144"/>
      <c r="BL150" s="144"/>
      <c r="BM150" s="144"/>
      <c r="BN150" s="144"/>
      <c r="BO150" s="144"/>
      <c r="BP150" s="144"/>
      <c r="BQ150" s="144"/>
      <c r="BR150" s="144"/>
      <c r="BS150" s="144"/>
      <c r="BT150" s="144"/>
      <c r="BU150" s="144"/>
      <c r="BV150" s="144"/>
      <c r="BW150" s="144"/>
      <c r="BX150" s="144"/>
      <c r="BY150" s="144"/>
      <c r="BZ150" s="144"/>
      <c r="CA150" s="144"/>
      <c r="CB150" s="144"/>
      <c r="CC150" s="144"/>
      <c r="CD150" s="144"/>
      <c r="CE150" s="144"/>
      <c r="CF150" s="144"/>
      <c r="CG150" s="144"/>
      <c r="CH150" s="144"/>
      <c r="CI150" s="144"/>
      <c r="CJ150" s="144"/>
      <c r="CK150" s="144"/>
      <c r="CL150" s="144"/>
      <c r="CM150" s="144"/>
      <c r="CN150" s="144"/>
      <c r="CO150" s="144"/>
      <c r="CP150" s="144"/>
      <c r="CQ150" s="144"/>
      <c r="CR150" s="144"/>
      <c r="CS150" s="144"/>
      <c r="CT150" s="144"/>
      <c r="CU150" s="144"/>
      <c r="CV150" s="144"/>
      <c r="CW150" s="144"/>
      <c r="CX150" s="144"/>
      <c r="CY150" s="144"/>
      <c r="CZ150" s="144"/>
      <c r="DA150" s="144"/>
      <c r="DB150" s="144"/>
      <c r="DC150" s="144"/>
      <c r="DD150" s="144"/>
      <c r="DE150" s="144"/>
      <c r="DF150" s="144"/>
      <c r="DG150" s="144"/>
      <c r="DH150" s="144"/>
      <c r="DI150" s="144"/>
      <c r="DJ150" s="144"/>
      <c r="DK150" s="144"/>
      <c r="DL150" s="144"/>
      <c r="DM150" s="144"/>
      <c r="DN150" s="144"/>
      <c r="DO150" s="144"/>
      <c r="DP150" s="144"/>
      <c r="DQ150" s="144"/>
      <c r="DR150" s="144"/>
      <c r="DS150" s="144"/>
      <c r="DT150" s="144"/>
      <c r="DU150" s="144"/>
      <c r="DV150" s="144"/>
      <c r="DW150" s="144"/>
      <c r="DX150" s="144"/>
      <c r="DY150" s="144"/>
      <c r="DZ150" s="144"/>
      <c r="EA150" s="144"/>
      <c r="EB150" s="144"/>
      <c r="EC150" s="144"/>
      <c r="ED150" s="144"/>
      <c r="EE150" s="144"/>
      <c r="EF150" s="144"/>
      <c r="EG150" s="144"/>
      <c r="EH150" s="144"/>
      <c r="EI150" s="144"/>
      <c r="EJ150" s="144"/>
      <c r="EK150" s="144"/>
      <c r="EL150" s="144"/>
      <c r="EM150" s="144"/>
      <c r="EN150" s="144"/>
      <c r="EO150" s="144"/>
      <c r="EP150" s="144"/>
      <c r="EQ150" s="144"/>
      <c r="ER150" s="144"/>
      <c r="ES150" s="144"/>
      <c r="ET150" s="144"/>
      <c r="EU150" s="144"/>
      <c r="EV150" s="144"/>
      <c r="EW150" s="144"/>
      <c r="EX150" s="144"/>
      <c r="EY150" s="144"/>
      <c r="EZ150" s="144"/>
      <c r="FA150" s="144"/>
      <c r="FB150" s="144"/>
      <c r="FC150" s="144"/>
      <c r="FD150" s="144"/>
      <c r="FE150" s="144"/>
      <c r="FF150" s="144"/>
      <c r="FG150" s="144"/>
      <c r="FH150" s="144"/>
      <c r="FI150" s="144"/>
      <c r="FJ150" s="144"/>
      <c r="FK150" s="144"/>
      <c r="FL150" s="144"/>
      <c r="FM150" s="144"/>
      <c r="FN150" s="144"/>
      <c r="FO150" s="144"/>
      <c r="FP150" s="144"/>
      <c r="FQ150" s="144"/>
      <c r="FR150" s="144"/>
      <c r="FS150" s="144"/>
      <c r="FT150" s="144"/>
      <c r="FU150" s="144"/>
      <c r="FV150" s="144"/>
      <c r="FW150" s="144"/>
      <c r="FX150" s="144"/>
      <c r="FY150" s="144"/>
      <c r="FZ150" s="144"/>
      <c r="GA150" s="144"/>
      <c r="GB150" s="144"/>
      <c r="GC150" s="144"/>
      <c r="GD150" s="144"/>
      <c r="GE150" s="144"/>
      <c r="GF150" s="144"/>
      <c r="GG150" s="144"/>
      <c r="GH150" s="144"/>
      <c r="GI150" s="144"/>
      <c r="GJ150" s="144"/>
      <c r="GK150" s="144"/>
      <c r="GL150" s="144"/>
      <c r="GM150" s="144"/>
      <c r="GN150" s="144"/>
      <c r="GO150" s="144"/>
      <c r="GP150" s="144"/>
      <c r="GQ150" s="144"/>
      <c r="GR150" s="144"/>
      <c r="GS150" s="144"/>
      <c r="GT150" s="144"/>
      <c r="GU150" s="144"/>
      <c r="GV150" s="144"/>
      <c r="GW150" s="144"/>
      <c r="GX150" s="144"/>
      <c r="GY150" s="144"/>
      <c r="GZ150" s="144"/>
      <c r="HA150" s="144"/>
      <c r="HB150" s="144"/>
      <c r="HC150" s="144"/>
      <c r="HD150" s="144"/>
      <c r="HE150" s="144"/>
      <c r="HF150" s="144"/>
      <c r="HG150" s="144"/>
      <c r="HH150" s="144"/>
      <c r="HI150" s="144"/>
      <c r="HJ150" s="144"/>
      <c r="HK150" s="144"/>
      <c r="HL150" s="144"/>
      <c r="HM150" s="144"/>
      <c r="HN150" s="144"/>
      <c r="HO150" s="144"/>
      <c r="HP150" s="144"/>
      <c r="HQ150" s="144"/>
      <c r="HR150" s="144"/>
      <c r="HS150" s="144"/>
      <c r="HT150" s="144"/>
      <c r="HU150" s="144"/>
      <c r="HV150" s="144"/>
    </row>
    <row r="151" spans="1:230" s="146" customFormat="1" ht="12.75">
      <c r="A151" s="142"/>
      <c r="B151" s="143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144"/>
      <c r="BX151" s="144"/>
      <c r="BY151" s="144"/>
      <c r="BZ151" s="144"/>
      <c r="CA151" s="144"/>
      <c r="CB151" s="144"/>
      <c r="CC151" s="144"/>
      <c r="CD151" s="144"/>
      <c r="CE151" s="144"/>
      <c r="CF151" s="144"/>
      <c r="CG151" s="144"/>
      <c r="CH151" s="144"/>
      <c r="CI151" s="144"/>
      <c r="CJ151" s="144"/>
      <c r="CK151" s="144"/>
      <c r="CL151" s="144"/>
      <c r="CM151" s="144"/>
      <c r="CN151" s="144"/>
      <c r="CO151" s="144"/>
      <c r="CP151" s="144"/>
      <c r="CQ151" s="144"/>
      <c r="CR151" s="144"/>
      <c r="CS151" s="144"/>
      <c r="CT151" s="144"/>
      <c r="CU151" s="144"/>
      <c r="CV151" s="144"/>
      <c r="CW151" s="144"/>
      <c r="CX151" s="144"/>
      <c r="CY151" s="144"/>
      <c r="CZ151" s="144"/>
      <c r="DA151" s="144"/>
      <c r="DB151" s="144"/>
      <c r="DC151" s="144"/>
      <c r="DD151" s="144"/>
      <c r="DE151" s="144"/>
      <c r="DF151" s="144"/>
      <c r="DG151" s="144"/>
      <c r="DH151" s="144"/>
      <c r="DI151" s="144"/>
      <c r="DJ151" s="144"/>
      <c r="DK151" s="144"/>
      <c r="DL151" s="144"/>
      <c r="DM151" s="144"/>
      <c r="DN151" s="144"/>
      <c r="DO151" s="144"/>
      <c r="DP151" s="144"/>
      <c r="DQ151" s="144"/>
      <c r="DR151" s="144"/>
      <c r="DS151" s="144"/>
      <c r="DT151" s="144"/>
      <c r="DU151" s="144"/>
      <c r="DV151" s="144"/>
      <c r="DW151" s="144"/>
      <c r="DX151" s="144"/>
      <c r="DY151" s="144"/>
      <c r="DZ151" s="144"/>
      <c r="EA151" s="144"/>
      <c r="EB151" s="144"/>
      <c r="EC151" s="144"/>
      <c r="ED151" s="144"/>
      <c r="EE151" s="144"/>
      <c r="EF151" s="144"/>
      <c r="EG151" s="144"/>
      <c r="EH151" s="144"/>
      <c r="EI151" s="144"/>
      <c r="EJ151" s="144"/>
      <c r="EK151" s="144"/>
      <c r="EL151" s="144"/>
      <c r="EM151" s="144"/>
      <c r="EN151" s="144"/>
      <c r="EO151" s="144"/>
      <c r="EP151" s="144"/>
      <c r="EQ151" s="144"/>
      <c r="ER151" s="144"/>
      <c r="ES151" s="144"/>
      <c r="ET151" s="144"/>
      <c r="EU151" s="144"/>
      <c r="EV151" s="144"/>
      <c r="EW151" s="144"/>
      <c r="EX151" s="144"/>
      <c r="EY151" s="144"/>
      <c r="EZ151" s="144"/>
      <c r="FA151" s="144"/>
      <c r="FB151" s="144"/>
      <c r="FC151" s="144"/>
      <c r="FD151" s="144"/>
      <c r="FE151" s="144"/>
      <c r="FF151" s="144"/>
      <c r="FG151" s="144"/>
      <c r="FH151" s="144"/>
      <c r="FI151" s="144"/>
      <c r="FJ151" s="144"/>
      <c r="FK151" s="144"/>
      <c r="FL151" s="144"/>
      <c r="FM151" s="144"/>
      <c r="FN151" s="144"/>
      <c r="FO151" s="144"/>
      <c r="FP151" s="144"/>
      <c r="FQ151" s="144"/>
      <c r="FR151" s="144"/>
      <c r="FS151" s="144"/>
      <c r="FT151" s="144"/>
      <c r="FU151" s="144"/>
      <c r="FV151" s="144"/>
      <c r="FW151" s="144"/>
      <c r="FX151" s="144"/>
      <c r="FY151" s="144"/>
      <c r="FZ151" s="144"/>
      <c r="GA151" s="144"/>
      <c r="GB151" s="144"/>
      <c r="GC151" s="144"/>
      <c r="GD151" s="144"/>
      <c r="GE151" s="144"/>
      <c r="GF151" s="144"/>
      <c r="GG151" s="144"/>
      <c r="GH151" s="144"/>
      <c r="GI151" s="144"/>
      <c r="GJ151" s="144"/>
      <c r="GK151" s="144"/>
      <c r="GL151" s="144"/>
      <c r="GM151" s="144"/>
      <c r="GN151" s="144"/>
      <c r="GO151" s="144"/>
      <c r="GP151" s="144"/>
      <c r="GQ151" s="144"/>
      <c r="GR151" s="144"/>
      <c r="GS151" s="144"/>
      <c r="GT151" s="144"/>
      <c r="GU151" s="144"/>
      <c r="GV151" s="144"/>
      <c r="GW151" s="144"/>
      <c r="GX151" s="144"/>
      <c r="GY151" s="144"/>
      <c r="GZ151" s="144"/>
      <c r="HA151" s="144"/>
      <c r="HB151" s="144"/>
      <c r="HC151" s="144"/>
      <c r="HD151" s="144"/>
      <c r="HE151" s="144"/>
      <c r="HF151" s="144"/>
      <c r="HG151" s="144"/>
      <c r="HH151" s="144"/>
      <c r="HI151" s="144"/>
      <c r="HJ151" s="144"/>
      <c r="HK151" s="144"/>
      <c r="HL151" s="144"/>
      <c r="HM151" s="144"/>
      <c r="HN151" s="144"/>
      <c r="HO151" s="144"/>
      <c r="HP151" s="144"/>
      <c r="HQ151" s="144"/>
      <c r="HR151" s="144"/>
      <c r="HS151" s="144"/>
      <c r="HT151" s="144"/>
      <c r="HU151" s="144"/>
      <c r="HV151" s="144"/>
    </row>
    <row r="152" spans="1:230" s="146" customFormat="1" ht="12.75">
      <c r="A152" s="142"/>
      <c r="B152" s="143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144"/>
      <c r="BX152" s="144"/>
      <c r="BY152" s="144"/>
      <c r="BZ152" s="144"/>
      <c r="CA152" s="144"/>
      <c r="CB152" s="144"/>
      <c r="CC152" s="144"/>
      <c r="CD152" s="144"/>
      <c r="CE152" s="144"/>
      <c r="CF152" s="144"/>
      <c r="CG152" s="144"/>
      <c r="CH152" s="144"/>
      <c r="CI152" s="144"/>
      <c r="CJ152" s="144"/>
      <c r="CK152" s="144"/>
      <c r="CL152" s="144"/>
      <c r="CM152" s="144"/>
      <c r="CN152" s="144"/>
      <c r="CO152" s="144"/>
      <c r="CP152" s="144"/>
      <c r="CQ152" s="144"/>
      <c r="CR152" s="144"/>
      <c r="CS152" s="144"/>
      <c r="CT152" s="144"/>
      <c r="CU152" s="144"/>
      <c r="CV152" s="144"/>
      <c r="CW152" s="144"/>
      <c r="CX152" s="144"/>
      <c r="CY152" s="144"/>
      <c r="CZ152" s="144"/>
      <c r="DA152" s="144"/>
      <c r="DB152" s="144"/>
      <c r="DC152" s="144"/>
      <c r="DD152" s="144"/>
      <c r="DE152" s="144"/>
      <c r="DF152" s="144"/>
      <c r="DG152" s="144"/>
      <c r="DH152" s="144"/>
      <c r="DI152" s="144"/>
      <c r="DJ152" s="144"/>
      <c r="DK152" s="144"/>
      <c r="DL152" s="144"/>
      <c r="DM152" s="144"/>
      <c r="DN152" s="144"/>
      <c r="DO152" s="144"/>
      <c r="DP152" s="144"/>
      <c r="DQ152" s="144"/>
      <c r="DR152" s="144"/>
      <c r="DS152" s="144"/>
      <c r="DT152" s="144"/>
      <c r="DU152" s="144"/>
      <c r="DV152" s="144"/>
      <c r="DW152" s="144"/>
      <c r="DX152" s="144"/>
      <c r="DY152" s="144"/>
      <c r="DZ152" s="144"/>
      <c r="EA152" s="144"/>
      <c r="EB152" s="144"/>
      <c r="EC152" s="144"/>
      <c r="ED152" s="144"/>
      <c r="EE152" s="144"/>
      <c r="EF152" s="144"/>
      <c r="EG152" s="144"/>
      <c r="EH152" s="144"/>
      <c r="EI152" s="144"/>
      <c r="EJ152" s="144"/>
      <c r="EK152" s="144"/>
      <c r="EL152" s="144"/>
      <c r="EM152" s="144"/>
      <c r="EN152" s="144"/>
      <c r="EO152" s="144"/>
      <c r="EP152" s="144"/>
      <c r="EQ152" s="144"/>
      <c r="ER152" s="144"/>
      <c r="ES152" s="144"/>
      <c r="ET152" s="144"/>
      <c r="EU152" s="144"/>
      <c r="EV152" s="144"/>
      <c r="EW152" s="144"/>
      <c r="EX152" s="144"/>
      <c r="EY152" s="144"/>
      <c r="EZ152" s="144"/>
      <c r="FA152" s="144"/>
      <c r="FB152" s="144"/>
      <c r="FC152" s="144"/>
      <c r="FD152" s="144"/>
      <c r="FE152" s="144"/>
      <c r="FF152" s="144"/>
      <c r="FG152" s="144"/>
      <c r="FH152" s="144"/>
      <c r="FI152" s="144"/>
      <c r="FJ152" s="144"/>
      <c r="FK152" s="144"/>
      <c r="FL152" s="144"/>
      <c r="FM152" s="144"/>
      <c r="FN152" s="144"/>
      <c r="FO152" s="144"/>
      <c r="FP152" s="144"/>
      <c r="FQ152" s="144"/>
      <c r="FR152" s="144"/>
      <c r="FS152" s="144"/>
      <c r="FT152" s="144"/>
      <c r="FU152" s="144"/>
      <c r="FV152" s="144"/>
      <c r="FW152" s="144"/>
      <c r="FX152" s="144"/>
      <c r="FY152" s="144"/>
      <c r="FZ152" s="144"/>
      <c r="GA152" s="144"/>
      <c r="GB152" s="144"/>
      <c r="GC152" s="144"/>
      <c r="GD152" s="144"/>
      <c r="GE152" s="144"/>
      <c r="GF152" s="144"/>
      <c r="GG152" s="144"/>
      <c r="GH152" s="144"/>
      <c r="GI152" s="144"/>
      <c r="GJ152" s="144"/>
      <c r="GK152" s="144"/>
      <c r="GL152" s="144"/>
      <c r="GM152" s="144"/>
      <c r="GN152" s="144"/>
      <c r="GO152" s="144"/>
      <c r="GP152" s="144"/>
      <c r="GQ152" s="144"/>
      <c r="GR152" s="144"/>
      <c r="GS152" s="144"/>
      <c r="GT152" s="144"/>
      <c r="GU152" s="144"/>
      <c r="GV152" s="144"/>
      <c r="GW152" s="144"/>
      <c r="GX152" s="144"/>
      <c r="GY152" s="144"/>
      <c r="GZ152" s="144"/>
      <c r="HA152" s="144"/>
      <c r="HB152" s="144"/>
      <c r="HC152" s="144"/>
      <c r="HD152" s="144"/>
      <c r="HE152" s="144"/>
      <c r="HF152" s="144"/>
      <c r="HG152" s="144"/>
      <c r="HH152" s="144"/>
      <c r="HI152" s="144"/>
      <c r="HJ152" s="144"/>
      <c r="HK152" s="144"/>
      <c r="HL152" s="144"/>
      <c r="HM152" s="144"/>
      <c r="HN152" s="144"/>
      <c r="HO152" s="144"/>
      <c r="HP152" s="144"/>
      <c r="HQ152" s="144"/>
      <c r="HR152" s="144"/>
      <c r="HS152" s="144"/>
      <c r="HT152" s="144"/>
      <c r="HU152" s="144"/>
      <c r="HV152" s="144"/>
    </row>
    <row r="153" spans="1:230" s="146" customFormat="1" ht="12.75">
      <c r="A153" s="142"/>
      <c r="B153" s="143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144"/>
      <c r="BY153" s="144"/>
      <c r="BZ153" s="144"/>
      <c r="CA153" s="144"/>
      <c r="CB153" s="144"/>
      <c r="CC153" s="144"/>
      <c r="CD153" s="144"/>
      <c r="CE153" s="144"/>
      <c r="CF153" s="144"/>
      <c r="CG153" s="144"/>
      <c r="CH153" s="144"/>
      <c r="CI153" s="144"/>
      <c r="CJ153" s="144"/>
      <c r="CK153" s="144"/>
      <c r="CL153" s="144"/>
      <c r="CM153" s="144"/>
      <c r="CN153" s="144"/>
      <c r="CO153" s="144"/>
      <c r="CP153" s="144"/>
      <c r="CQ153" s="144"/>
      <c r="CR153" s="144"/>
      <c r="CS153" s="144"/>
      <c r="CT153" s="144"/>
      <c r="CU153" s="144"/>
      <c r="CV153" s="144"/>
      <c r="CW153" s="144"/>
      <c r="CX153" s="144"/>
      <c r="CY153" s="144"/>
      <c r="CZ153" s="144"/>
      <c r="DA153" s="144"/>
      <c r="DB153" s="144"/>
      <c r="DC153" s="144"/>
      <c r="DD153" s="144"/>
      <c r="DE153" s="144"/>
      <c r="DF153" s="144"/>
      <c r="DG153" s="144"/>
      <c r="DH153" s="144"/>
      <c r="DI153" s="144"/>
      <c r="DJ153" s="144"/>
      <c r="DK153" s="144"/>
      <c r="DL153" s="144"/>
      <c r="DM153" s="144"/>
      <c r="DN153" s="144"/>
      <c r="DO153" s="144"/>
      <c r="DP153" s="144"/>
      <c r="DQ153" s="144"/>
      <c r="DR153" s="144"/>
      <c r="DS153" s="144"/>
      <c r="DT153" s="144"/>
      <c r="DU153" s="144"/>
      <c r="DV153" s="144"/>
      <c r="DW153" s="144"/>
      <c r="DX153" s="144"/>
      <c r="DY153" s="144"/>
      <c r="DZ153" s="144"/>
      <c r="EA153" s="144"/>
      <c r="EB153" s="144"/>
      <c r="EC153" s="144"/>
      <c r="ED153" s="144"/>
      <c r="EE153" s="144"/>
      <c r="EF153" s="144"/>
      <c r="EG153" s="144"/>
      <c r="EH153" s="144"/>
      <c r="EI153" s="144"/>
      <c r="EJ153" s="144"/>
      <c r="EK153" s="144"/>
      <c r="EL153" s="144"/>
      <c r="EM153" s="144"/>
      <c r="EN153" s="144"/>
      <c r="EO153" s="144"/>
      <c r="EP153" s="144"/>
      <c r="EQ153" s="144"/>
      <c r="ER153" s="144"/>
      <c r="ES153" s="144"/>
      <c r="ET153" s="144"/>
      <c r="EU153" s="144"/>
      <c r="EV153" s="144"/>
      <c r="EW153" s="144"/>
      <c r="EX153" s="144"/>
      <c r="EY153" s="144"/>
      <c r="EZ153" s="144"/>
      <c r="FA153" s="144"/>
      <c r="FB153" s="144"/>
      <c r="FC153" s="144"/>
      <c r="FD153" s="144"/>
      <c r="FE153" s="144"/>
      <c r="FF153" s="144"/>
      <c r="FG153" s="144"/>
      <c r="FH153" s="144"/>
      <c r="FI153" s="144"/>
      <c r="FJ153" s="144"/>
      <c r="FK153" s="144"/>
      <c r="FL153" s="144"/>
      <c r="FM153" s="144"/>
      <c r="FN153" s="144"/>
      <c r="FO153" s="144"/>
      <c r="FP153" s="144"/>
      <c r="FQ153" s="144"/>
      <c r="FR153" s="144"/>
      <c r="FS153" s="144"/>
      <c r="FT153" s="144"/>
      <c r="FU153" s="144"/>
      <c r="FV153" s="144"/>
      <c r="FW153" s="144"/>
      <c r="FX153" s="144"/>
      <c r="FY153" s="144"/>
      <c r="FZ153" s="144"/>
      <c r="GA153" s="144"/>
      <c r="GB153" s="144"/>
      <c r="GC153" s="144"/>
      <c r="GD153" s="144"/>
      <c r="GE153" s="144"/>
      <c r="GF153" s="144"/>
      <c r="GG153" s="144"/>
      <c r="GH153" s="144"/>
      <c r="GI153" s="144"/>
      <c r="GJ153" s="144"/>
      <c r="GK153" s="144"/>
      <c r="GL153" s="144"/>
      <c r="GM153" s="144"/>
      <c r="GN153" s="144"/>
      <c r="GO153" s="144"/>
      <c r="GP153" s="144"/>
      <c r="GQ153" s="144"/>
      <c r="GR153" s="144"/>
      <c r="GS153" s="144"/>
      <c r="GT153" s="144"/>
      <c r="GU153" s="144"/>
      <c r="GV153" s="144"/>
      <c r="GW153" s="144"/>
      <c r="GX153" s="144"/>
      <c r="GY153" s="144"/>
      <c r="GZ153" s="144"/>
      <c r="HA153" s="144"/>
      <c r="HB153" s="144"/>
      <c r="HC153" s="144"/>
      <c r="HD153" s="144"/>
      <c r="HE153" s="144"/>
      <c r="HF153" s="144"/>
      <c r="HG153" s="144"/>
      <c r="HH153" s="144"/>
      <c r="HI153" s="144"/>
      <c r="HJ153" s="144"/>
      <c r="HK153" s="144"/>
      <c r="HL153" s="144"/>
      <c r="HM153" s="144"/>
      <c r="HN153" s="144"/>
      <c r="HO153" s="144"/>
      <c r="HP153" s="144"/>
      <c r="HQ153" s="144"/>
      <c r="HR153" s="144"/>
      <c r="HS153" s="144"/>
      <c r="HT153" s="144"/>
      <c r="HU153" s="144"/>
      <c r="HV153" s="144"/>
    </row>
    <row r="154" spans="1:230" s="146" customFormat="1" ht="12.75">
      <c r="A154" s="142"/>
      <c r="B154" s="143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4"/>
      <c r="BJ154" s="144"/>
      <c r="BK154" s="144"/>
      <c r="BL154" s="144"/>
      <c r="BM154" s="144"/>
      <c r="BN154" s="144"/>
      <c r="BO154" s="144"/>
      <c r="BP154" s="144"/>
      <c r="BQ154" s="144"/>
      <c r="BR154" s="144"/>
      <c r="BS154" s="144"/>
      <c r="BT154" s="144"/>
      <c r="BU154" s="144"/>
      <c r="BV154" s="144"/>
      <c r="BW154" s="144"/>
      <c r="BX154" s="144"/>
      <c r="BY154" s="144"/>
      <c r="BZ154" s="144"/>
      <c r="CA154" s="144"/>
      <c r="CB154" s="144"/>
      <c r="CC154" s="144"/>
      <c r="CD154" s="144"/>
      <c r="CE154" s="144"/>
      <c r="CF154" s="144"/>
      <c r="CG154" s="144"/>
      <c r="CH154" s="144"/>
      <c r="CI154" s="144"/>
      <c r="CJ154" s="144"/>
      <c r="CK154" s="144"/>
      <c r="CL154" s="144"/>
      <c r="CM154" s="144"/>
      <c r="CN154" s="144"/>
      <c r="CO154" s="144"/>
      <c r="CP154" s="144"/>
      <c r="CQ154" s="144"/>
      <c r="CR154" s="144"/>
      <c r="CS154" s="144"/>
      <c r="CT154" s="144"/>
      <c r="CU154" s="144"/>
      <c r="CV154" s="144"/>
      <c r="CW154" s="144"/>
      <c r="CX154" s="144"/>
      <c r="CY154" s="144"/>
      <c r="CZ154" s="144"/>
      <c r="DA154" s="144"/>
      <c r="DB154" s="144"/>
      <c r="DC154" s="144"/>
      <c r="DD154" s="144"/>
      <c r="DE154" s="144"/>
      <c r="DF154" s="144"/>
      <c r="DG154" s="144"/>
      <c r="DH154" s="144"/>
      <c r="DI154" s="144"/>
      <c r="DJ154" s="144"/>
      <c r="DK154" s="144"/>
      <c r="DL154" s="144"/>
      <c r="DM154" s="144"/>
      <c r="DN154" s="144"/>
      <c r="DO154" s="144"/>
      <c r="DP154" s="144"/>
      <c r="DQ154" s="144"/>
      <c r="DR154" s="144"/>
      <c r="DS154" s="144"/>
      <c r="DT154" s="144"/>
      <c r="DU154" s="144"/>
      <c r="DV154" s="144"/>
      <c r="DW154" s="144"/>
      <c r="DX154" s="144"/>
      <c r="DY154" s="144"/>
      <c r="DZ154" s="144"/>
      <c r="EA154" s="144"/>
      <c r="EB154" s="144"/>
      <c r="EC154" s="144"/>
      <c r="ED154" s="144"/>
      <c r="EE154" s="144"/>
      <c r="EF154" s="144"/>
      <c r="EG154" s="144"/>
      <c r="EH154" s="144"/>
      <c r="EI154" s="144"/>
      <c r="EJ154" s="144"/>
      <c r="EK154" s="144"/>
      <c r="EL154" s="144"/>
      <c r="EM154" s="144"/>
      <c r="EN154" s="144"/>
      <c r="EO154" s="144"/>
      <c r="EP154" s="144"/>
      <c r="EQ154" s="144"/>
      <c r="ER154" s="144"/>
      <c r="ES154" s="144"/>
      <c r="ET154" s="144"/>
      <c r="EU154" s="144"/>
      <c r="EV154" s="144"/>
      <c r="EW154" s="144"/>
      <c r="EX154" s="144"/>
      <c r="EY154" s="144"/>
      <c r="EZ154" s="144"/>
      <c r="FA154" s="144"/>
      <c r="FB154" s="144"/>
      <c r="FC154" s="144"/>
      <c r="FD154" s="144"/>
      <c r="FE154" s="144"/>
      <c r="FF154" s="144"/>
      <c r="FG154" s="144"/>
      <c r="FH154" s="144"/>
      <c r="FI154" s="144"/>
      <c r="FJ154" s="144"/>
      <c r="FK154" s="144"/>
      <c r="FL154" s="144"/>
      <c r="FM154" s="144"/>
      <c r="FN154" s="144"/>
      <c r="FO154" s="144"/>
      <c r="FP154" s="144"/>
      <c r="FQ154" s="144"/>
      <c r="FR154" s="144"/>
      <c r="FS154" s="144"/>
      <c r="FT154" s="144"/>
      <c r="FU154" s="144"/>
      <c r="FV154" s="144"/>
      <c r="FW154" s="144"/>
      <c r="FX154" s="144"/>
      <c r="FY154" s="144"/>
      <c r="FZ154" s="144"/>
      <c r="GA154" s="144"/>
      <c r="GB154" s="144"/>
      <c r="GC154" s="144"/>
      <c r="GD154" s="144"/>
      <c r="GE154" s="144"/>
      <c r="GF154" s="144"/>
      <c r="GG154" s="144"/>
      <c r="GH154" s="144"/>
      <c r="GI154" s="144"/>
      <c r="GJ154" s="144"/>
      <c r="GK154" s="144"/>
      <c r="GL154" s="144"/>
      <c r="GM154" s="144"/>
      <c r="GN154" s="144"/>
      <c r="GO154" s="144"/>
      <c r="GP154" s="144"/>
      <c r="GQ154" s="144"/>
      <c r="GR154" s="144"/>
      <c r="GS154" s="144"/>
      <c r="GT154" s="144"/>
      <c r="GU154" s="144"/>
      <c r="GV154" s="144"/>
      <c r="GW154" s="144"/>
      <c r="GX154" s="144"/>
      <c r="GY154" s="144"/>
      <c r="GZ154" s="144"/>
      <c r="HA154" s="144"/>
      <c r="HB154" s="144"/>
      <c r="HC154" s="144"/>
      <c r="HD154" s="144"/>
      <c r="HE154" s="144"/>
      <c r="HF154" s="144"/>
      <c r="HG154" s="144"/>
      <c r="HH154" s="144"/>
      <c r="HI154" s="144"/>
      <c r="HJ154" s="144"/>
      <c r="HK154" s="144"/>
      <c r="HL154" s="144"/>
      <c r="HM154" s="144"/>
      <c r="HN154" s="144"/>
      <c r="HO154" s="144"/>
      <c r="HP154" s="144"/>
      <c r="HQ154" s="144"/>
      <c r="HR154" s="144"/>
      <c r="HS154" s="144"/>
      <c r="HT154" s="144"/>
      <c r="HU154" s="144"/>
      <c r="HV154" s="144"/>
    </row>
    <row r="155" spans="1:230" s="146" customFormat="1" ht="12.75">
      <c r="A155" s="142"/>
      <c r="B155" s="143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  <c r="BI155" s="144"/>
      <c r="BJ155" s="144"/>
      <c r="BK155" s="144"/>
      <c r="BL155" s="144"/>
      <c r="BM155" s="144"/>
      <c r="BN155" s="144"/>
      <c r="BO155" s="144"/>
      <c r="BP155" s="144"/>
      <c r="BQ155" s="144"/>
      <c r="BR155" s="144"/>
      <c r="BS155" s="144"/>
      <c r="BT155" s="144"/>
      <c r="BU155" s="144"/>
      <c r="BV155" s="144"/>
      <c r="BW155" s="144"/>
      <c r="BX155" s="144"/>
      <c r="BY155" s="144"/>
      <c r="BZ155" s="144"/>
      <c r="CA155" s="144"/>
      <c r="CB155" s="144"/>
      <c r="CC155" s="144"/>
      <c r="CD155" s="144"/>
      <c r="CE155" s="144"/>
      <c r="CF155" s="144"/>
      <c r="CG155" s="144"/>
      <c r="CH155" s="144"/>
      <c r="CI155" s="144"/>
      <c r="CJ155" s="144"/>
      <c r="CK155" s="144"/>
      <c r="CL155" s="144"/>
      <c r="CM155" s="144"/>
      <c r="CN155" s="144"/>
      <c r="CO155" s="144"/>
      <c r="CP155" s="144"/>
      <c r="CQ155" s="144"/>
      <c r="CR155" s="144"/>
      <c r="CS155" s="144"/>
      <c r="CT155" s="144"/>
      <c r="CU155" s="144"/>
      <c r="CV155" s="144"/>
      <c r="CW155" s="144"/>
      <c r="CX155" s="144"/>
      <c r="CY155" s="144"/>
      <c r="CZ155" s="144"/>
      <c r="DA155" s="144"/>
      <c r="DB155" s="144"/>
      <c r="DC155" s="144"/>
      <c r="DD155" s="144"/>
      <c r="DE155" s="144"/>
      <c r="DF155" s="144"/>
      <c r="DG155" s="144"/>
      <c r="DH155" s="144"/>
      <c r="DI155" s="144"/>
      <c r="DJ155" s="144"/>
      <c r="DK155" s="144"/>
      <c r="DL155" s="144"/>
      <c r="DM155" s="144"/>
      <c r="DN155" s="144"/>
      <c r="DO155" s="144"/>
      <c r="DP155" s="144"/>
      <c r="DQ155" s="144"/>
      <c r="DR155" s="144"/>
      <c r="DS155" s="144"/>
      <c r="DT155" s="144"/>
      <c r="DU155" s="144"/>
      <c r="DV155" s="144"/>
      <c r="DW155" s="144"/>
      <c r="DX155" s="144"/>
      <c r="DY155" s="144"/>
      <c r="DZ155" s="144"/>
      <c r="EA155" s="144"/>
      <c r="EB155" s="144"/>
      <c r="EC155" s="144"/>
      <c r="ED155" s="144"/>
      <c r="EE155" s="144"/>
      <c r="EF155" s="144"/>
      <c r="EG155" s="144"/>
      <c r="EH155" s="144"/>
      <c r="EI155" s="144"/>
      <c r="EJ155" s="144"/>
      <c r="EK155" s="144"/>
      <c r="EL155" s="144"/>
      <c r="EM155" s="144"/>
      <c r="EN155" s="144"/>
      <c r="EO155" s="144"/>
      <c r="EP155" s="144"/>
      <c r="EQ155" s="144"/>
      <c r="ER155" s="144"/>
      <c r="ES155" s="144"/>
      <c r="ET155" s="144"/>
      <c r="EU155" s="144"/>
      <c r="EV155" s="144"/>
      <c r="EW155" s="144"/>
      <c r="EX155" s="144"/>
      <c r="EY155" s="144"/>
      <c r="EZ155" s="144"/>
      <c r="FA155" s="144"/>
      <c r="FB155" s="144"/>
      <c r="FC155" s="144"/>
      <c r="FD155" s="144"/>
      <c r="FE155" s="144"/>
      <c r="FF155" s="144"/>
      <c r="FG155" s="144"/>
      <c r="FH155" s="144"/>
      <c r="FI155" s="144"/>
      <c r="FJ155" s="144"/>
      <c r="FK155" s="144"/>
      <c r="FL155" s="144"/>
      <c r="FM155" s="144"/>
      <c r="FN155" s="144"/>
      <c r="FO155" s="144"/>
      <c r="FP155" s="144"/>
      <c r="FQ155" s="144"/>
      <c r="FR155" s="144"/>
      <c r="FS155" s="144"/>
      <c r="FT155" s="144"/>
      <c r="FU155" s="144"/>
      <c r="FV155" s="144"/>
      <c r="FW155" s="144"/>
      <c r="FX155" s="144"/>
      <c r="FY155" s="144"/>
      <c r="FZ155" s="144"/>
      <c r="GA155" s="144"/>
      <c r="GB155" s="144"/>
      <c r="GC155" s="144"/>
      <c r="GD155" s="144"/>
      <c r="GE155" s="144"/>
      <c r="GF155" s="144"/>
      <c r="GG155" s="144"/>
      <c r="GH155" s="144"/>
      <c r="GI155" s="144"/>
      <c r="GJ155" s="144"/>
      <c r="GK155" s="144"/>
      <c r="GL155" s="144"/>
      <c r="GM155" s="144"/>
      <c r="GN155" s="144"/>
      <c r="GO155" s="144"/>
      <c r="GP155" s="144"/>
      <c r="GQ155" s="144"/>
      <c r="GR155" s="144"/>
      <c r="GS155" s="144"/>
      <c r="GT155" s="144"/>
      <c r="GU155" s="144"/>
      <c r="GV155" s="144"/>
      <c r="GW155" s="144"/>
      <c r="GX155" s="144"/>
      <c r="GY155" s="144"/>
      <c r="GZ155" s="144"/>
      <c r="HA155" s="144"/>
      <c r="HB155" s="144"/>
      <c r="HC155" s="144"/>
      <c r="HD155" s="144"/>
      <c r="HE155" s="144"/>
      <c r="HF155" s="144"/>
      <c r="HG155" s="144"/>
      <c r="HH155" s="144"/>
      <c r="HI155" s="144"/>
      <c r="HJ155" s="144"/>
      <c r="HK155" s="144"/>
      <c r="HL155" s="144"/>
      <c r="HM155" s="144"/>
      <c r="HN155" s="144"/>
      <c r="HO155" s="144"/>
      <c r="HP155" s="144"/>
      <c r="HQ155" s="144"/>
      <c r="HR155" s="144"/>
      <c r="HS155" s="144"/>
      <c r="HT155" s="144"/>
      <c r="HU155" s="144"/>
      <c r="HV155" s="144"/>
    </row>
    <row r="156" spans="1:230" s="146" customFormat="1" ht="12.75">
      <c r="A156" s="142"/>
      <c r="B156" s="143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H156" s="144"/>
      <c r="BI156" s="144"/>
      <c r="BJ156" s="144"/>
      <c r="BK156" s="144"/>
      <c r="BL156" s="144"/>
      <c r="BM156" s="144"/>
      <c r="BN156" s="144"/>
      <c r="BO156" s="144"/>
      <c r="BP156" s="144"/>
      <c r="BQ156" s="144"/>
      <c r="BR156" s="144"/>
      <c r="BS156" s="144"/>
      <c r="BT156" s="144"/>
      <c r="BU156" s="144"/>
      <c r="BV156" s="144"/>
      <c r="BW156" s="144"/>
      <c r="BX156" s="144"/>
      <c r="BY156" s="144"/>
      <c r="BZ156" s="144"/>
      <c r="CA156" s="144"/>
      <c r="CB156" s="144"/>
      <c r="CC156" s="144"/>
      <c r="CD156" s="144"/>
      <c r="CE156" s="144"/>
      <c r="CF156" s="144"/>
      <c r="CG156" s="144"/>
      <c r="CH156" s="144"/>
      <c r="CI156" s="144"/>
      <c r="CJ156" s="144"/>
      <c r="CK156" s="144"/>
      <c r="CL156" s="144"/>
      <c r="CM156" s="144"/>
      <c r="CN156" s="144"/>
      <c r="CO156" s="144"/>
      <c r="CP156" s="144"/>
      <c r="CQ156" s="144"/>
      <c r="CR156" s="144"/>
      <c r="CS156" s="144"/>
      <c r="CT156" s="144"/>
      <c r="CU156" s="144"/>
      <c r="CV156" s="144"/>
      <c r="CW156" s="144"/>
      <c r="CX156" s="144"/>
      <c r="CY156" s="144"/>
      <c r="CZ156" s="144"/>
      <c r="DA156" s="144"/>
      <c r="DB156" s="144"/>
      <c r="DC156" s="144"/>
      <c r="DD156" s="144"/>
      <c r="DE156" s="144"/>
      <c r="DF156" s="144"/>
      <c r="DG156" s="144"/>
      <c r="DH156" s="144"/>
      <c r="DI156" s="144"/>
      <c r="DJ156" s="144"/>
      <c r="DK156" s="144"/>
      <c r="DL156" s="144"/>
      <c r="DM156" s="144"/>
      <c r="DN156" s="144"/>
      <c r="DO156" s="144"/>
      <c r="DP156" s="144"/>
      <c r="DQ156" s="144"/>
      <c r="DR156" s="144"/>
      <c r="DS156" s="144"/>
      <c r="DT156" s="144"/>
      <c r="DU156" s="144"/>
      <c r="DV156" s="144"/>
      <c r="DW156" s="144"/>
      <c r="DX156" s="144"/>
      <c r="DY156" s="144"/>
      <c r="DZ156" s="144"/>
      <c r="EA156" s="144"/>
      <c r="EB156" s="144"/>
      <c r="EC156" s="144"/>
      <c r="ED156" s="144"/>
      <c r="EE156" s="144"/>
      <c r="EF156" s="144"/>
      <c r="EG156" s="144"/>
      <c r="EH156" s="144"/>
      <c r="EI156" s="144"/>
      <c r="EJ156" s="144"/>
      <c r="EK156" s="144"/>
      <c r="EL156" s="144"/>
      <c r="EM156" s="144"/>
      <c r="EN156" s="144"/>
      <c r="EO156" s="144"/>
      <c r="EP156" s="144"/>
      <c r="EQ156" s="144"/>
      <c r="ER156" s="144"/>
      <c r="ES156" s="144"/>
      <c r="ET156" s="144"/>
      <c r="EU156" s="144"/>
      <c r="EV156" s="144"/>
      <c r="EW156" s="144"/>
      <c r="EX156" s="144"/>
      <c r="EY156" s="144"/>
      <c r="EZ156" s="144"/>
      <c r="FA156" s="144"/>
      <c r="FB156" s="144"/>
      <c r="FC156" s="144"/>
      <c r="FD156" s="144"/>
      <c r="FE156" s="144"/>
      <c r="FF156" s="144"/>
      <c r="FG156" s="144"/>
      <c r="FH156" s="144"/>
      <c r="FI156" s="144"/>
      <c r="FJ156" s="144"/>
      <c r="FK156" s="144"/>
      <c r="FL156" s="144"/>
      <c r="FM156" s="144"/>
      <c r="FN156" s="144"/>
      <c r="FO156" s="144"/>
      <c r="FP156" s="144"/>
      <c r="FQ156" s="144"/>
      <c r="FR156" s="144"/>
      <c r="FS156" s="144"/>
      <c r="FT156" s="144"/>
      <c r="FU156" s="144"/>
      <c r="FV156" s="144"/>
      <c r="FW156" s="144"/>
      <c r="FX156" s="144"/>
      <c r="FY156" s="144"/>
      <c r="FZ156" s="144"/>
      <c r="GA156" s="144"/>
      <c r="GB156" s="144"/>
      <c r="GC156" s="144"/>
      <c r="GD156" s="144"/>
      <c r="GE156" s="144"/>
      <c r="GF156" s="144"/>
      <c r="GG156" s="144"/>
      <c r="GH156" s="144"/>
      <c r="GI156" s="144"/>
      <c r="GJ156" s="144"/>
      <c r="GK156" s="144"/>
      <c r="GL156" s="144"/>
      <c r="GM156" s="144"/>
      <c r="GN156" s="144"/>
      <c r="GO156" s="144"/>
      <c r="GP156" s="144"/>
      <c r="GQ156" s="144"/>
      <c r="GR156" s="144"/>
      <c r="GS156" s="144"/>
      <c r="GT156" s="144"/>
      <c r="GU156" s="144"/>
      <c r="GV156" s="144"/>
      <c r="GW156" s="144"/>
      <c r="GX156" s="144"/>
      <c r="GY156" s="144"/>
      <c r="GZ156" s="144"/>
      <c r="HA156" s="144"/>
      <c r="HB156" s="144"/>
      <c r="HC156" s="144"/>
      <c r="HD156" s="144"/>
      <c r="HE156" s="144"/>
      <c r="HF156" s="144"/>
      <c r="HG156" s="144"/>
      <c r="HH156" s="144"/>
      <c r="HI156" s="144"/>
      <c r="HJ156" s="144"/>
      <c r="HK156" s="144"/>
      <c r="HL156" s="144"/>
      <c r="HM156" s="144"/>
      <c r="HN156" s="144"/>
      <c r="HO156" s="144"/>
      <c r="HP156" s="144"/>
      <c r="HQ156" s="144"/>
      <c r="HR156" s="144"/>
      <c r="HS156" s="144"/>
      <c r="HT156" s="144"/>
      <c r="HU156" s="144"/>
      <c r="HV156" s="144"/>
    </row>
    <row r="157" spans="1:230" s="146" customFormat="1" ht="12.75">
      <c r="A157" s="142"/>
      <c r="B157" s="143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E157" s="144"/>
      <c r="BF157" s="144"/>
      <c r="BG157" s="144"/>
      <c r="BH157" s="144"/>
      <c r="BI157" s="144"/>
      <c r="BJ157" s="144"/>
      <c r="BK157" s="144"/>
      <c r="BL157" s="144"/>
      <c r="BM157" s="144"/>
      <c r="BN157" s="144"/>
      <c r="BO157" s="144"/>
      <c r="BP157" s="144"/>
      <c r="BQ157" s="144"/>
      <c r="BR157" s="144"/>
      <c r="BS157" s="144"/>
      <c r="BT157" s="144"/>
      <c r="BU157" s="144"/>
      <c r="BV157" s="144"/>
      <c r="BW157" s="144"/>
      <c r="BX157" s="144"/>
      <c r="BY157" s="144"/>
      <c r="BZ157" s="144"/>
      <c r="CA157" s="144"/>
      <c r="CB157" s="144"/>
      <c r="CC157" s="144"/>
      <c r="CD157" s="144"/>
      <c r="CE157" s="144"/>
      <c r="CF157" s="144"/>
      <c r="CG157" s="144"/>
      <c r="CH157" s="144"/>
      <c r="CI157" s="144"/>
      <c r="CJ157" s="144"/>
      <c r="CK157" s="144"/>
      <c r="CL157" s="144"/>
      <c r="CM157" s="144"/>
      <c r="CN157" s="144"/>
      <c r="CO157" s="144"/>
      <c r="CP157" s="144"/>
      <c r="CQ157" s="144"/>
      <c r="CR157" s="144"/>
      <c r="CS157" s="144"/>
      <c r="CT157" s="144"/>
      <c r="CU157" s="144"/>
      <c r="CV157" s="144"/>
      <c r="CW157" s="144"/>
      <c r="CX157" s="144"/>
      <c r="CY157" s="144"/>
      <c r="CZ157" s="144"/>
      <c r="DA157" s="144"/>
      <c r="DB157" s="144"/>
      <c r="DC157" s="144"/>
      <c r="DD157" s="144"/>
      <c r="DE157" s="144"/>
      <c r="DF157" s="144"/>
      <c r="DG157" s="144"/>
      <c r="DH157" s="144"/>
      <c r="DI157" s="144"/>
      <c r="DJ157" s="144"/>
      <c r="DK157" s="144"/>
      <c r="DL157" s="144"/>
      <c r="DM157" s="144"/>
      <c r="DN157" s="144"/>
      <c r="DO157" s="144"/>
      <c r="DP157" s="144"/>
      <c r="DQ157" s="144"/>
      <c r="DR157" s="144"/>
      <c r="DS157" s="144"/>
      <c r="DT157" s="144"/>
      <c r="DU157" s="144"/>
      <c r="DV157" s="144"/>
      <c r="DW157" s="144"/>
      <c r="DX157" s="144"/>
      <c r="DY157" s="144"/>
      <c r="DZ157" s="144"/>
      <c r="EA157" s="144"/>
      <c r="EB157" s="144"/>
      <c r="EC157" s="144"/>
      <c r="ED157" s="144"/>
      <c r="EE157" s="144"/>
      <c r="EF157" s="144"/>
      <c r="EG157" s="144"/>
      <c r="EH157" s="144"/>
      <c r="EI157" s="144"/>
      <c r="EJ157" s="144"/>
      <c r="EK157" s="144"/>
      <c r="EL157" s="144"/>
      <c r="EM157" s="144"/>
      <c r="EN157" s="144"/>
      <c r="EO157" s="144"/>
      <c r="EP157" s="144"/>
      <c r="EQ157" s="144"/>
      <c r="ER157" s="144"/>
      <c r="ES157" s="144"/>
      <c r="ET157" s="144"/>
      <c r="EU157" s="144"/>
      <c r="EV157" s="144"/>
      <c r="EW157" s="144"/>
      <c r="EX157" s="144"/>
      <c r="EY157" s="144"/>
      <c r="EZ157" s="144"/>
      <c r="FA157" s="144"/>
      <c r="FB157" s="144"/>
      <c r="FC157" s="144"/>
      <c r="FD157" s="144"/>
      <c r="FE157" s="144"/>
      <c r="FF157" s="144"/>
      <c r="FG157" s="144"/>
      <c r="FH157" s="144"/>
      <c r="FI157" s="144"/>
      <c r="FJ157" s="144"/>
      <c r="FK157" s="144"/>
      <c r="FL157" s="144"/>
      <c r="FM157" s="144"/>
      <c r="FN157" s="144"/>
      <c r="FO157" s="144"/>
      <c r="FP157" s="144"/>
      <c r="FQ157" s="144"/>
      <c r="FR157" s="144"/>
      <c r="FS157" s="144"/>
      <c r="FT157" s="144"/>
      <c r="FU157" s="144"/>
      <c r="FV157" s="144"/>
      <c r="FW157" s="144"/>
      <c r="FX157" s="144"/>
      <c r="FY157" s="144"/>
      <c r="FZ157" s="144"/>
      <c r="GA157" s="144"/>
      <c r="GB157" s="144"/>
      <c r="GC157" s="144"/>
      <c r="GD157" s="144"/>
      <c r="GE157" s="144"/>
      <c r="GF157" s="144"/>
      <c r="GG157" s="144"/>
      <c r="GH157" s="144"/>
      <c r="GI157" s="144"/>
      <c r="GJ157" s="144"/>
      <c r="GK157" s="144"/>
      <c r="GL157" s="144"/>
      <c r="GM157" s="144"/>
      <c r="GN157" s="144"/>
      <c r="GO157" s="144"/>
      <c r="GP157" s="144"/>
      <c r="GQ157" s="144"/>
      <c r="GR157" s="144"/>
      <c r="GS157" s="144"/>
      <c r="GT157" s="144"/>
      <c r="GU157" s="144"/>
      <c r="GV157" s="144"/>
      <c r="GW157" s="144"/>
      <c r="GX157" s="144"/>
      <c r="GY157" s="144"/>
      <c r="GZ157" s="144"/>
      <c r="HA157" s="144"/>
      <c r="HB157" s="144"/>
      <c r="HC157" s="144"/>
      <c r="HD157" s="144"/>
      <c r="HE157" s="144"/>
      <c r="HF157" s="144"/>
      <c r="HG157" s="144"/>
      <c r="HH157" s="144"/>
      <c r="HI157" s="144"/>
      <c r="HJ157" s="144"/>
      <c r="HK157" s="144"/>
      <c r="HL157" s="144"/>
      <c r="HM157" s="144"/>
      <c r="HN157" s="144"/>
      <c r="HO157" s="144"/>
      <c r="HP157" s="144"/>
      <c r="HQ157" s="144"/>
      <c r="HR157" s="144"/>
      <c r="HS157" s="144"/>
      <c r="HT157" s="144"/>
      <c r="HU157" s="144"/>
      <c r="HV157" s="144"/>
    </row>
    <row r="158" spans="1:230" s="146" customFormat="1" ht="12.75">
      <c r="A158" s="142"/>
      <c r="B158" s="143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  <c r="AQ158" s="144"/>
      <c r="AR158" s="144"/>
      <c r="AS158" s="144"/>
      <c r="AT158" s="144"/>
      <c r="AU158" s="144"/>
      <c r="AV158" s="144"/>
      <c r="AW158" s="144"/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4"/>
      <c r="BN158" s="144"/>
      <c r="BO158" s="144"/>
      <c r="BP158" s="144"/>
      <c r="BQ158" s="144"/>
      <c r="BR158" s="144"/>
      <c r="BS158" s="144"/>
      <c r="BT158" s="144"/>
      <c r="BU158" s="144"/>
      <c r="BV158" s="144"/>
      <c r="BW158" s="144"/>
      <c r="BX158" s="144"/>
      <c r="BY158" s="144"/>
      <c r="BZ158" s="144"/>
      <c r="CA158" s="144"/>
      <c r="CB158" s="144"/>
      <c r="CC158" s="144"/>
      <c r="CD158" s="144"/>
      <c r="CE158" s="144"/>
      <c r="CF158" s="144"/>
      <c r="CG158" s="144"/>
      <c r="CH158" s="144"/>
      <c r="CI158" s="144"/>
      <c r="CJ158" s="144"/>
      <c r="CK158" s="144"/>
      <c r="CL158" s="144"/>
      <c r="CM158" s="144"/>
      <c r="CN158" s="144"/>
      <c r="CO158" s="144"/>
      <c r="CP158" s="144"/>
      <c r="CQ158" s="144"/>
      <c r="CR158" s="144"/>
      <c r="CS158" s="144"/>
      <c r="CT158" s="144"/>
      <c r="CU158" s="144"/>
      <c r="CV158" s="144"/>
      <c r="CW158" s="144"/>
      <c r="CX158" s="144"/>
      <c r="CY158" s="144"/>
      <c r="CZ158" s="144"/>
      <c r="DA158" s="144"/>
      <c r="DB158" s="144"/>
      <c r="DC158" s="144"/>
      <c r="DD158" s="144"/>
      <c r="DE158" s="144"/>
      <c r="DF158" s="144"/>
      <c r="DG158" s="144"/>
      <c r="DH158" s="144"/>
      <c r="DI158" s="144"/>
      <c r="DJ158" s="144"/>
      <c r="DK158" s="144"/>
      <c r="DL158" s="144"/>
      <c r="DM158" s="144"/>
      <c r="DN158" s="144"/>
      <c r="DO158" s="144"/>
      <c r="DP158" s="144"/>
      <c r="DQ158" s="144"/>
      <c r="DR158" s="144"/>
      <c r="DS158" s="144"/>
      <c r="DT158" s="144"/>
      <c r="DU158" s="144"/>
      <c r="DV158" s="144"/>
      <c r="DW158" s="144"/>
      <c r="DX158" s="144"/>
      <c r="DY158" s="144"/>
      <c r="DZ158" s="144"/>
      <c r="EA158" s="144"/>
      <c r="EB158" s="144"/>
      <c r="EC158" s="144"/>
      <c r="ED158" s="144"/>
      <c r="EE158" s="144"/>
      <c r="EF158" s="144"/>
      <c r="EG158" s="144"/>
      <c r="EH158" s="144"/>
      <c r="EI158" s="144"/>
      <c r="EJ158" s="144"/>
      <c r="EK158" s="144"/>
      <c r="EL158" s="144"/>
      <c r="EM158" s="144"/>
      <c r="EN158" s="144"/>
      <c r="EO158" s="144"/>
      <c r="EP158" s="144"/>
      <c r="EQ158" s="144"/>
      <c r="ER158" s="144"/>
      <c r="ES158" s="144"/>
      <c r="ET158" s="144"/>
      <c r="EU158" s="144"/>
      <c r="EV158" s="144"/>
      <c r="EW158" s="144"/>
      <c r="EX158" s="144"/>
      <c r="EY158" s="144"/>
      <c r="EZ158" s="144"/>
      <c r="FA158" s="144"/>
      <c r="FB158" s="144"/>
      <c r="FC158" s="144"/>
      <c r="FD158" s="144"/>
      <c r="FE158" s="144"/>
      <c r="FF158" s="144"/>
      <c r="FG158" s="144"/>
      <c r="FH158" s="144"/>
      <c r="FI158" s="144"/>
      <c r="FJ158" s="144"/>
      <c r="FK158" s="144"/>
      <c r="FL158" s="144"/>
      <c r="FM158" s="144"/>
      <c r="FN158" s="144"/>
      <c r="FO158" s="144"/>
      <c r="FP158" s="144"/>
      <c r="FQ158" s="144"/>
      <c r="FR158" s="144"/>
      <c r="FS158" s="144"/>
      <c r="FT158" s="144"/>
      <c r="FU158" s="144"/>
      <c r="FV158" s="144"/>
      <c r="FW158" s="144"/>
      <c r="FX158" s="144"/>
      <c r="FY158" s="144"/>
      <c r="FZ158" s="144"/>
      <c r="GA158" s="144"/>
      <c r="GB158" s="144"/>
      <c r="GC158" s="144"/>
      <c r="GD158" s="144"/>
      <c r="GE158" s="144"/>
      <c r="GF158" s="144"/>
      <c r="GG158" s="144"/>
      <c r="GH158" s="144"/>
      <c r="GI158" s="144"/>
      <c r="GJ158" s="144"/>
      <c r="GK158" s="144"/>
      <c r="GL158" s="144"/>
      <c r="GM158" s="144"/>
      <c r="GN158" s="144"/>
      <c r="GO158" s="144"/>
      <c r="GP158" s="144"/>
      <c r="GQ158" s="144"/>
      <c r="GR158" s="144"/>
      <c r="GS158" s="144"/>
      <c r="GT158" s="144"/>
      <c r="GU158" s="144"/>
      <c r="GV158" s="144"/>
      <c r="GW158" s="144"/>
      <c r="GX158" s="144"/>
      <c r="GY158" s="144"/>
      <c r="GZ158" s="144"/>
      <c r="HA158" s="144"/>
      <c r="HB158" s="144"/>
      <c r="HC158" s="144"/>
      <c r="HD158" s="144"/>
      <c r="HE158" s="144"/>
      <c r="HF158" s="144"/>
      <c r="HG158" s="144"/>
      <c r="HH158" s="144"/>
      <c r="HI158" s="144"/>
      <c r="HJ158" s="144"/>
      <c r="HK158" s="144"/>
      <c r="HL158" s="144"/>
      <c r="HM158" s="144"/>
      <c r="HN158" s="144"/>
      <c r="HO158" s="144"/>
      <c r="HP158" s="144"/>
      <c r="HQ158" s="144"/>
      <c r="HR158" s="144"/>
      <c r="HS158" s="144"/>
      <c r="HT158" s="144"/>
      <c r="HU158" s="144"/>
      <c r="HV158" s="144"/>
    </row>
    <row r="159" spans="1:230" s="146" customFormat="1" ht="12.75">
      <c r="A159" s="142"/>
      <c r="B159" s="143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/>
      <c r="BM159" s="144"/>
      <c r="BN159" s="144"/>
      <c r="BO159" s="144"/>
      <c r="BP159" s="144"/>
      <c r="BQ159" s="144"/>
      <c r="BR159" s="144"/>
      <c r="BS159" s="144"/>
      <c r="BT159" s="144"/>
      <c r="BU159" s="144"/>
      <c r="BV159" s="144"/>
      <c r="BW159" s="144"/>
      <c r="BX159" s="144"/>
      <c r="BY159" s="144"/>
      <c r="BZ159" s="144"/>
      <c r="CA159" s="144"/>
      <c r="CB159" s="144"/>
      <c r="CC159" s="144"/>
      <c r="CD159" s="144"/>
      <c r="CE159" s="144"/>
      <c r="CF159" s="144"/>
      <c r="CG159" s="144"/>
      <c r="CH159" s="144"/>
      <c r="CI159" s="144"/>
      <c r="CJ159" s="144"/>
      <c r="CK159" s="144"/>
      <c r="CL159" s="144"/>
      <c r="CM159" s="144"/>
      <c r="CN159" s="144"/>
      <c r="CO159" s="144"/>
      <c r="CP159" s="144"/>
      <c r="CQ159" s="144"/>
      <c r="CR159" s="144"/>
      <c r="CS159" s="144"/>
      <c r="CT159" s="144"/>
      <c r="CU159" s="144"/>
      <c r="CV159" s="144"/>
      <c r="CW159" s="144"/>
      <c r="CX159" s="144"/>
      <c r="CY159" s="144"/>
      <c r="CZ159" s="144"/>
      <c r="DA159" s="144"/>
      <c r="DB159" s="144"/>
      <c r="DC159" s="144"/>
      <c r="DD159" s="144"/>
      <c r="DE159" s="144"/>
      <c r="DF159" s="144"/>
      <c r="DG159" s="144"/>
      <c r="DH159" s="144"/>
      <c r="DI159" s="144"/>
      <c r="DJ159" s="144"/>
      <c r="DK159" s="144"/>
      <c r="DL159" s="144"/>
      <c r="DM159" s="144"/>
      <c r="DN159" s="144"/>
      <c r="DO159" s="144"/>
      <c r="DP159" s="144"/>
      <c r="DQ159" s="144"/>
      <c r="DR159" s="144"/>
      <c r="DS159" s="144"/>
      <c r="DT159" s="144"/>
      <c r="DU159" s="144"/>
      <c r="DV159" s="144"/>
      <c r="DW159" s="144"/>
      <c r="DX159" s="144"/>
      <c r="DY159" s="144"/>
      <c r="DZ159" s="144"/>
      <c r="EA159" s="144"/>
      <c r="EB159" s="144"/>
      <c r="EC159" s="144"/>
      <c r="ED159" s="144"/>
      <c r="EE159" s="144"/>
      <c r="EF159" s="144"/>
      <c r="EG159" s="144"/>
      <c r="EH159" s="144"/>
      <c r="EI159" s="144"/>
      <c r="EJ159" s="144"/>
      <c r="EK159" s="144"/>
      <c r="EL159" s="144"/>
      <c r="EM159" s="144"/>
      <c r="EN159" s="144"/>
      <c r="EO159" s="144"/>
      <c r="EP159" s="144"/>
      <c r="EQ159" s="144"/>
      <c r="ER159" s="144"/>
      <c r="ES159" s="144"/>
      <c r="ET159" s="144"/>
      <c r="EU159" s="144"/>
      <c r="EV159" s="144"/>
      <c r="EW159" s="144"/>
      <c r="EX159" s="144"/>
      <c r="EY159" s="144"/>
      <c r="EZ159" s="144"/>
      <c r="FA159" s="144"/>
      <c r="FB159" s="144"/>
      <c r="FC159" s="144"/>
      <c r="FD159" s="144"/>
      <c r="FE159" s="144"/>
      <c r="FF159" s="144"/>
      <c r="FG159" s="144"/>
      <c r="FH159" s="144"/>
      <c r="FI159" s="144"/>
      <c r="FJ159" s="144"/>
      <c r="FK159" s="144"/>
      <c r="FL159" s="144"/>
      <c r="FM159" s="144"/>
      <c r="FN159" s="144"/>
      <c r="FO159" s="144"/>
      <c r="FP159" s="144"/>
      <c r="FQ159" s="144"/>
      <c r="FR159" s="144"/>
      <c r="FS159" s="144"/>
      <c r="FT159" s="144"/>
      <c r="FU159" s="144"/>
      <c r="FV159" s="144"/>
      <c r="FW159" s="144"/>
      <c r="FX159" s="144"/>
      <c r="FY159" s="144"/>
      <c r="FZ159" s="144"/>
      <c r="GA159" s="144"/>
      <c r="GB159" s="144"/>
      <c r="GC159" s="144"/>
      <c r="GD159" s="144"/>
      <c r="GE159" s="144"/>
      <c r="GF159" s="144"/>
      <c r="GG159" s="144"/>
      <c r="GH159" s="144"/>
      <c r="GI159" s="144"/>
      <c r="GJ159" s="144"/>
      <c r="GK159" s="144"/>
      <c r="GL159" s="144"/>
      <c r="GM159" s="144"/>
      <c r="GN159" s="144"/>
      <c r="GO159" s="144"/>
      <c r="GP159" s="144"/>
      <c r="GQ159" s="144"/>
      <c r="GR159" s="144"/>
      <c r="GS159" s="144"/>
      <c r="GT159" s="144"/>
      <c r="GU159" s="144"/>
      <c r="GV159" s="144"/>
      <c r="GW159" s="144"/>
      <c r="GX159" s="144"/>
      <c r="GY159" s="144"/>
      <c r="GZ159" s="144"/>
      <c r="HA159" s="144"/>
      <c r="HB159" s="144"/>
      <c r="HC159" s="144"/>
      <c r="HD159" s="144"/>
      <c r="HE159" s="144"/>
      <c r="HF159" s="144"/>
      <c r="HG159" s="144"/>
      <c r="HH159" s="144"/>
      <c r="HI159" s="144"/>
      <c r="HJ159" s="144"/>
      <c r="HK159" s="144"/>
      <c r="HL159" s="144"/>
      <c r="HM159" s="144"/>
      <c r="HN159" s="144"/>
      <c r="HO159" s="144"/>
      <c r="HP159" s="144"/>
      <c r="HQ159" s="144"/>
      <c r="HR159" s="144"/>
      <c r="HS159" s="144"/>
      <c r="HT159" s="144"/>
      <c r="HU159" s="144"/>
      <c r="HV159" s="144"/>
    </row>
    <row r="160" spans="1:230" s="146" customFormat="1" ht="12.75">
      <c r="A160" s="142"/>
      <c r="B160" s="143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BM160" s="144"/>
      <c r="BN160" s="144"/>
      <c r="BO160" s="144"/>
      <c r="BP160" s="144"/>
      <c r="BQ160" s="144"/>
      <c r="BR160" s="144"/>
      <c r="BS160" s="144"/>
      <c r="BT160" s="144"/>
      <c r="BU160" s="144"/>
      <c r="BV160" s="144"/>
      <c r="BW160" s="144"/>
      <c r="BX160" s="144"/>
      <c r="BY160" s="144"/>
      <c r="BZ160" s="144"/>
      <c r="CA160" s="144"/>
      <c r="CB160" s="144"/>
      <c r="CC160" s="144"/>
      <c r="CD160" s="144"/>
      <c r="CE160" s="144"/>
      <c r="CF160" s="144"/>
      <c r="CG160" s="144"/>
      <c r="CH160" s="144"/>
      <c r="CI160" s="144"/>
      <c r="CJ160" s="144"/>
      <c r="CK160" s="144"/>
      <c r="CL160" s="144"/>
      <c r="CM160" s="144"/>
      <c r="CN160" s="144"/>
      <c r="CO160" s="144"/>
      <c r="CP160" s="144"/>
      <c r="CQ160" s="144"/>
      <c r="CR160" s="144"/>
      <c r="CS160" s="144"/>
      <c r="CT160" s="144"/>
      <c r="CU160" s="144"/>
      <c r="CV160" s="144"/>
      <c r="CW160" s="144"/>
      <c r="CX160" s="144"/>
      <c r="CY160" s="144"/>
      <c r="CZ160" s="144"/>
      <c r="DA160" s="144"/>
      <c r="DB160" s="144"/>
      <c r="DC160" s="144"/>
      <c r="DD160" s="144"/>
      <c r="DE160" s="144"/>
      <c r="DF160" s="144"/>
      <c r="DG160" s="144"/>
      <c r="DH160" s="144"/>
      <c r="DI160" s="144"/>
      <c r="DJ160" s="144"/>
      <c r="DK160" s="144"/>
      <c r="DL160" s="144"/>
      <c r="DM160" s="144"/>
      <c r="DN160" s="144"/>
      <c r="DO160" s="144"/>
      <c r="DP160" s="144"/>
      <c r="DQ160" s="144"/>
      <c r="DR160" s="144"/>
      <c r="DS160" s="144"/>
      <c r="DT160" s="144"/>
      <c r="DU160" s="144"/>
      <c r="DV160" s="144"/>
      <c r="DW160" s="144"/>
      <c r="DX160" s="144"/>
      <c r="DY160" s="144"/>
      <c r="DZ160" s="144"/>
      <c r="EA160" s="144"/>
      <c r="EB160" s="144"/>
      <c r="EC160" s="144"/>
      <c r="ED160" s="144"/>
      <c r="EE160" s="144"/>
      <c r="EF160" s="144"/>
      <c r="EG160" s="144"/>
      <c r="EH160" s="144"/>
      <c r="EI160" s="144"/>
      <c r="EJ160" s="144"/>
      <c r="EK160" s="144"/>
      <c r="EL160" s="144"/>
      <c r="EM160" s="144"/>
      <c r="EN160" s="144"/>
      <c r="EO160" s="144"/>
      <c r="EP160" s="144"/>
      <c r="EQ160" s="144"/>
      <c r="ER160" s="144"/>
      <c r="ES160" s="144"/>
      <c r="ET160" s="144"/>
      <c r="EU160" s="144"/>
      <c r="EV160" s="144"/>
      <c r="EW160" s="144"/>
      <c r="EX160" s="144"/>
      <c r="EY160" s="144"/>
      <c r="EZ160" s="144"/>
      <c r="FA160" s="144"/>
      <c r="FB160" s="144"/>
      <c r="FC160" s="144"/>
      <c r="FD160" s="144"/>
      <c r="FE160" s="144"/>
      <c r="FF160" s="144"/>
      <c r="FG160" s="144"/>
      <c r="FH160" s="144"/>
      <c r="FI160" s="144"/>
      <c r="FJ160" s="144"/>
      <c r="FK160" s="144"/>
      <c r="FL160" s="144"/>
      <c r="FM160" s="144"/>
      <c r="FN160" s="144"/>
      <c r="FO160" s="144"/>
      <c r="FP160" s="144"/>
      <c r="FQ160" s="144"/>
      <c r="FR160" s="144"/>
      <c r="FS160" s="144"/>
      <c r="FT160" s="144"/>
      <c r="FU160" s="144"/>
      <c r="FV160" s="144"/>
      <c r="FW160" s="144"/>
      <c r="FX160" s="144"/>
      <c r="FY160" s="144"/>
      <c r="FZ160" s="144"/>
      <c r="GA160" s="144"/>
      <c r="GB160" s="144"/>
      <c r="GC160" s="144"/>
      <c r="GD160" s="144"/>
      <c r="GE160" s="144"/>
      <c r="GF160" s="144"/>
      <c r="GG160" s="144"/>
      <c r="GH160" s="144"/>
      <c r="GI160" s="144"/>
      <c r="GJ160" s="144"/>
      <c r="GK160" s="144"/>
      <c r="GL160" s="144"/>
      <c r="GM160" s="144"/>
      <c r="GN160" s="144"/>
      <c r="GO160" s="144"/>
      <c r="GP160" s="144"/>
      <c r="GQ160" s="144"/>
      <c r="GR160" s="144"/>
      <c r="GS160" s="144"/>
      <c r="GT160" s="144"/>
      <c r="GU160" s="144"/>
      <c r="GV160" s="144"/>
      <c r="GW160" s="144"/>
      <c r="GX160" s="144"/>
      <c r="GY160" s="144"/>
      <c r="GZ160" s="144"/>
      <c r="HA160" s="144"/>
      <c r="HB160" s="144"/>
      <c r="HC160" s="144"/>
      <c r="HD160" s="144"/>
      <c r="HE160" s="144"/>
      <c r="HF160" s="144"/>
      <c r="HG160" s="144"/>
      <c r="HH160" s="144"/>
      <c r="HI160" s="144"/>
      <c r="HJ160" s="144"/>
      <c r="HK160" s="144"/>
      <c r="HL160" s="144"/>
      <c r="HM160" s="144"/>
      <c r="HN160" s="144"/>
      <c r="HO160" s="144"/>
      <c r="HP160" s="144"/>
      <c r="HQ160" s="144"/>
      <c r="HR160" s="144"/>
      <c r="HS160" s="144"/>
      <c r="HT160" s="144"/>
      <c r="HU160" s="144"/>
      <c r="HV160" s="144"/>
    </row>
    <row r="161" spans="1:230" s="146" customFormat="1" ht="12.75">
      <c r="A161" s="142"/>
      <c r="B161" s="143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  <c r="BG161" s="144"/>
      <c r="BH161" s="144"/>
      <c r="BI161" s="144"/>
      <c r="BJ161" s="144"/>
      <c r="BK161" s="144"/>
      <c r="BL161" s="144"/>
      <c r="BM161" s="144"/>
      <c r="BN161" s="144"/>
      <c r="BO161" s="144"/>
      <c r="BP161" s="144"/>
      <c r="BQ161" s="144"/>
      <c r="BR161" s="144"/>
      <c r="BS161" s="144"/>
      <c r="BT161" s="144"/>
      <c r="BU161" s="144"/>
      <c r="BV161" s="144"/>
      <c r="BW161" s="144"/>
      <c r="BX161" s="144"/>
      <c r="BY161" s="144"/>
      <c r="BZ161" s="144"/>
      <c r="CA161" s="144"/>
      <c r="CB161" s="144"/>
      <c r="CC161" s="144"/>
      <c r="CD161" s="144"/>
      <c r="CE161" s="144"/>
      <c r="CF161" s="144"/>
      <c r="CG161" s="144"/>
      <c r="CH161" s="144"/>
      <c r="CI161" s="144"/>
      <c r="CJ161" s="144"/>
      <c r="CK161" s="144"/>
      <c r="CL161" s="144"/>
      <c r="CM161" s="144"/>
      <c r="CN161" s="144"/>
      <c r="CO161" s="144"/>
      <c r="CP161" s="144"/>
      <c r="CQ161" s="144"/>
      <c r="CR161" s="144"/>
      <c r="CS161" s="144"/>
      <c r="CT161" s="144"/>
      <c r="CU161" s="144"/>
      <c r="CV161" s="144"/>
      <c r="CW161" s="144"/>
      <c r="CX161" s="144"/>
      <c r="CY161" s="144"/>
      <c r="CZ161" s="144"/>
      <c r="DA161" s="144"/>
      <c r="DB161" s="144"/>
      <c r="DC161" s="144"/>
      <c r="DD161" s="144"/>
      <c r="DE161" s="144"/>
      <c r="DF161" s="144"/>
      <c r="DG161" s="144"/>
      <c r="DH161" s="144"/>
      <c r="DI161" s="144"/>
      <c r="DJ161" s="144"/>
      <c r="DK161" s="144"/>
      <c r="DL161" s="144"/>
      <c r="DM161" s="144"/>
      <c r="DN161" s="144"/>
      <c r="DO161" s="144"/>
      <c r="DP161" s="144"/>
      <c r="DQ161" s="144"/>
      <c r="DR161" s="144"/>
      <c r="DS161" s="144"/>
      <c r="DT161" s="144"/>
      <c r="DU161" s="144"/>
      <c r="DV161" s="144"/>
      <c r="DW161" s="144"/>
      <c r="DX161" s="144"/>
      <c r="DY161" s="144"/>
      <c r="DZ161" s="144"/>
      <c r="EA161" s="144"/>
      <c r="EB161" s="144"/>
      <c r="EC161" s="144"/>
      <c r="ED161" s="144"/>
      <c r="EE161" s="144"/>
      <c r="EF161" s="144"/>
      <c r="EG161" s="144"/>
      <c r="EH161" s="144"/>
      <c r="EI161" s="144"/>
      <c r="EJ161" s="144"/>
      <c r="EK161" s="144"/>
      <c r="EL161" s="144"/>
      <c r="EM161" s="144"/>
      <c r="EN161" s="144"/>
      <c r="EO161" s="144"/>
      <c r="EP161" s="144"/>
      <c r="EQ161" s="144"/>
      <c r="ER161" s="144"/>
      <c r="ES161" s="144"/>
      <c r="ET161" s="144"/>
      <c r="EU161" s="144"/>
      <c r="EV161" s="144"/>
      <c r="EW161" s="144"/>
      <c r="EX161" s="144"/>
      <c r="EY161" s="144"/>
      <c r="EZ161" s="144"/>
      <c r="FA161" s="144"/>
      <c r="FB161" s="144"/>
      <c r="FC161" s="144"/>
      <c r="FD161" s="144"/>
      <c r="FE161" s="144"/>
      <c r="FF161" s="144"/>
      <c r="FG161" s="144"/>
      <c r="FH161" s="144"/>
      <c r="FI161" s="144"/>
      <c r="FJ161" s="144"/>
      <c r="FK161" s="144"/>
      <c r="FL161" s="144"/>
      <c r="FM161" s="144"/>
      <c r="FN161" s="144"/>
      <c r="FO161" s="144"/>
      <c r="FP161" s="144"/>
      <c r="FQ161" s="144"/>
      <c r="FR161" s="144"/>
      <c r="FS161" s="144"/>
      <c r="FT161" s="144"/>
      <c r="FU161" s="144"/>
      <c r="FV161" s="144"/>
      <c r="FW161" s="144"/>
      <c r="FX161" s="144"/>
      <c r="FY161" s="144"/>
      <c r="FZ161" s="144"/>
      <c r="GA161" s="144"/>
      <c r="GB161" s="144"/>
      <c r="GC161" s="144"/>
      <c r="GD161" s="144"/>
      <c r="GE161" s="144"/>
      <c r="GF161" s="144"/>
      <c r="GG161" s="144"/>
      <c r="GH161" s="144"/>
      <c r="GI161" s="144"/>
      <c r="GJ161" s="144"/>
      <c r="GK161" s="144"/>
      <c r="GL161" s="144"/>
      <c r="GM161" s="144"/>
      <c r="GN161" s="144"/>
      <c r="GO161" s="144"/>
      <c r="GP161" s="144"/>
      <c r="GQ161" s="144"/>
      <c r="GR161" s="144"/>
      <c r="GS161" s="144"/>
      <c r="GT161" s="144"/>
      <c r="GU161" s="144"/>
      <c r="GV161" s="144"/>
      <c r="GW161" s="144"/>
      <c r="GX161" s="144"/>
      <c r="GY161" s="144"/>
      <c r="GZ161" s="144"/>
      <c r="HA161" s="144"/>
      <c r="HB161" s="144"/>
      <c r="HC161" s="144"/>
      <c r="HD161" s="144"/>
      <c r="HE161" s="144"/>
      <c r="HF161" s="144"/>
      <c r="HG161" s="144"/>
      <c r="HH161" s="144"/>
      <c r="HI161" s="144"/>
      <c r="HJ161" s="144"/>
      <c r="HK161" s="144"/>
      <c r="HL161" s="144"/>
      <c r="HM161" s="144"/>
      <c r="HN161" s="144"/>
      <c r="HO161" s="144"/>
      <c r="HP161" s="144"/>
      <c r="HQ161" s="144"/>
      <c r="HR161" s="144"/>
      <c r="HS161" s="144"/>
      <c r="HT161" s="144"/>
      <c r="HU161" s="144"/>
      <c r="HV161" s="144"/>
    </row>
    <row r="162" spans="1:230" s="146" customFormat="1" ht="12.75">
      <c r="A162" s="142"/>
      <c r="B162" s="143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  <c r="AR162" s="144"/>
      <c r="AS162" s="144"/>
      <c r="AT162" s="144"/>
      <c r="AU162" s="144"/>
      <c r="AV162" s="144"/>
      <c r="AW162" s="144"/>
      <c r="AX162" s="144"/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  <c r="BI162" s="144"/>
      <c r="BJ162" s="144"/>
      <c r="BK162" s="144"/>
      <c r="BL162" s="144"/>
      <c r="BM162" s="144"/>
      <c r="BN162" s="144"/>
      <c r="BO162" s="144"/>
      <c r="BP162" s="144"/>
      <c r="BQ162" s="144"/>
      <c r="BR162" s="144"/>
      <c r="BS162" s="144"/>
      <c r="BT162" s="144"/>
      <c r="BU162" s="144"/>
      <c r="BV162" s="144"/>
      <c r="BW162" s="144"/>
      <c r="BX162" s="144"/>
      <c r="BY162" s="144"/>
      <c r="BZ162" s="144"/>
      <c r="CA162" s="144"/>
      <c r="CB162" s="144"/>
      <c r="CC162" s="144"/>
      <c r="CD162" s="144"/>
      <c r="CE162" s="144"/>
      <c r="CF162" s="144"/>
      <c r="CG162" s="144"/>
      <c r="CH162" s="144"/>
      <c r="CI162" s="144"/>
      <c r="CJ162" s="144"/>
      <c r="CK162" s="144"/>
      <c r="CL162" s="144"/>
      <c r="CM162" s="144"/>
      <c r="CN162" s="144"/>
      <c r="CO162" s="144"/>
      <c r="CP162" s="144"/>
      <c r="CQ162" s="144"/>
      <c r="CR162" s="144"/>
      <c r="CS162" s="144"/>
      <c r="CT162" s="144"/>
      <c r="CU162" s="144"/>
      <c r="CV162" s="144"/>
      <c r="CW162" s="144"/>
      <c r="CX162" s="144"/>
      <c r="CY162" s="144"/>
      <c r="CZ162" s="144"/>
      <c r="DA162" s="144"/>
      <c r="DB162" s="144"/>
      <c r="DC162" s="144"/>
      <c r="DD162" s="144"/>
      <c r="DE162" s="144"/>
      <c r="DF162" s="144"/>
      <c r="DG162" s="144"/>
      <c r="DH162" s="144"/>
      <c r="DI162" s="144"/>
      <c r="DJ162" s="144"/>
      <c r="DK162" s="144"/>
      <c r="DL162" s="144"/>
      <c r="DM162" s="144"/>
      <c r="DN162" s="144"/>
      <c r="DO162" s="144"/>
      <c r="DP162" s="144"/>
      <c r="DQ162" s="144"/>
      <c r="DR162" s="144"/>
      <c r="DS162" s="144"/>
      <c r="DT162" s="144"/>
      <c r="DU162" s="144"/>
      <c r="DV162" s="144"/>
      <c r="DW162" s="144"/>
      <c r="DX162" s="144"/>
      <c r="DY162" s="144"/>
      <c r="DZ162" s="144"/>
      <c r="EA162" s="144"/>
      <c r="EB162" s="144"/>
      <c r="EC162" s="144"/>
      <c r="ED162" s="144"/>
      <c r="EE162" s="144"/>
      <c r="EF162" s="144"/>
      <c r="EG162" s="144"/>
      <c r="EH162" s="144"/>
      <c r="EI162" s="144"/>
      <c r="EJ162" s="144"/>
      <c r="EK162" s="144"/>
      <c r="EL162" s="144"/>
      <c r="EM162" s="144"/>
      <c r="EN162" s="144"/>
      <c r="EO162" s="144"/>
      <c r="EP162" s="144"/>
      <c r="EQ162" s="144"/>
      <c r="ER162" s="144"/>
      <c r="ES162" s="144"/>
      <c r="ET162" s="144"/>
      <c r="EU162" s="144"/>
      <c r="EV162" s="144"/>
      <c r="EW162" s="144"/>
      <c r="EX162" s="144"/>
      <c r="EY162" s="144"/>
      <c r="EZ162" s="144"/>
      <c r="FA162" s="144"/>
      <c r="FB162" s="144"/>
      <c r="FC162" s="144"/>
      <c r="FD162" s="144"/>
      <c r="FE162" s="144"/>
      <c r="FF162" s="144"/>
      <c r="FG162" s="144"/>
      <c r="FH162" s="144"/>
      <c r="FI162" s="144"/>
      <c r="FJ162" s="144"/>
      <c r="FK162" s="144"/>
      <c r="FL162" s="144"/>
      <c r="FM162" s="144"/>
      <c r="FN162" s="144"/>
      <c r="FO162" s="144"/>
      <c r="FP162" s="144"/>
      <c r="FQ162" s="144"/>
      <c r="FR162" s="144"/>
      <c r="FS162" s="144"/>
      <c r="FT162" s="144"/>
      <c r="FU162" s="144"/>
      <c r="FV162" s="144"/>
      <c r="FW162" s="144"/>
      <c r="FX162" s="144"/>
      <c r="FY162" s="144"/>
      <c r="FZ162" s="144"/>
      <c r="GA162" s="144"/>
      <c r="GB162" s="144"/>
      <c r="GC162" s="144"/>
      <c r="GD162" s="144"/>
      <c r="GE162" s="144"/>
      <c r="GF162" s="144"/>
      <c r="GG162" s="144"/>
      <c r="GH162" s="144"/>
      <c r="GI162" s="144"/>
      <c r="GJ162" s="144"/>
      <c r="GK162" s="144"/>
      <c r="GL162" s="144"/>
      <c r="GM162" s="144"/>
      <c r="GN162" s="144"/>
      <c r="GO162" s="144"/>
      <c r="GP162" s="144"/>
      <c r="GQ162" s="144"/>
      <c r="GR162" s="144"/>
      <c r="GS162" s="144"/>
      <c r="GT162" s="144"/>
      <c r="GU162" s="144"/>
      <c r="GV162" s="144"/>
      <c r="GW162" s="144"/>
      <c r="GX162" s="144"/>
      <c r="GY162" s="144"/>
      <c r="GZ162" s="144"/>
      <c r="HA162" s="144"/>
      <c r="HB162" s="144"/>
      <c r="HC162" s="144"/>
      <c r="HD162" s="144"/>
      <c r="HE162" s="144"/>
      <c r="HF162" s="144"/>
      <c r="HG162" s="144"/>
      <c r="HH162" s="144"/>
      <c r="HI162" s="144"/>
      <c r="HJ162" s="144"/>
      <c r="HK162" s="144"/>
      <c r="HL162" s="144"/>
      <c r="HM162" s="144"/>
      <c r="HN162" s="144"/>
      <c r="HO162" s="144"/>
      <c r="HP162" s="144"/>
      <c r="HQ162" s="144"/>
      <c r="HR162" s="144"/>
      <c r="HS162" s="144"/>
      <c r="HT162" s="144"/>
      <c r="HU162" s="144"/>
      <c r="HV162" s="144"/>
    </row>
    <row r="163" spans="1:230" s="146" customFormat="1" ht="12.75">
      <c r="A163" s="142"/>
      <c r="B163" s="143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4"/>
      <c r="AT163" s="144"/>
      <c r="AU163" s="144"/>
      <c r="AV163" s="144"/>
      <c r="AW163" s="144"/>
      <c r="AX163" s="144"/>
      <c r="AY163" s="144"/>
      <c r="AZ163" s="144"/>
      <c r="BA163" s="144"/>
      <c r="BB163" s="144"/>
      <c r="BC163" s="144"/>
      <c r="BD163" s="144"/>
      <c r="BE163" s="144"/>
      <c r="BF163" s="144"/>
      <c r="BG163" s="144"/>
      <c r="BH163" s="144"/>
      <c r="BI163" s="144"/>
      <c r="BJ163" s="144"/>
      <c r="BK163" s="144"/>
      <c r="BL163" s="144"/>
      <c r="BM163" s="144"/>
      <c r="BN163" s="144"/>
      <c r="BO163" s="144"/>
      <c r="BP163" s="144"/>
      <c r="BQ163" s="144"/>
      <c r="BR163" s="144"/>
      <c r="BS163" s="144"/>
      <c r="BT163" s="144"/>
      <c r="BU163" s="144"/>
      <c r="BV163" s="144"/>
      <c r="BW163" s="144"/>
      <c r="BX163" s="144"/>
      <c r="BY163" s="144"/>
      <c r="BZ163" s="144"/>
      <c r="CA163" s="144"/>
      <c r="CB163" s="144"/>
      <c r="CC163" s="144"/>
      <c r="CD163" s="144"/>
      <c r="CE163" s="144"/>
      <c r="CF163" s="144"/>
      <c r="CG163" s="144"/>
      <c r="CH163" s="144"/>
      <c r="CI163" s="144"/>
      <c r="CJ163" s="144"/>
      <c r="CK163" s="144"/>
      <c r="CL163" s="144"/>
      <c r="CM163" s="144"/>
      <c r="CN163" s="144"/>
      <c r="CO163" s="144"/>
      <c r="CP163" s="144"/>
      <c r="CQ163" s="144"/>
      <c r="CR163" s="144"/>
      <c r="CS163" s="144"/>
      <c r="CT163" s="144"/>
      <c r="CU163" s="144"/>
      <c r="CV163" s="144"/>
      <c r="CW163" s="144"/>
      <c r="CX163" s="144"/>
      <c r="CY163" s="144"/>
      <c r="CZ163" s="144"/>
      <c r="DA163" s="144"/>
      <c r="DB163" s="144"/>
      <c r="DC163" s="144"/>
      <c r="DD163" s="144"/>
      <c r="DE163" s="144"/>
      <c r="DF163" s="144"/>
      <c r="DG163" s="144"/>
      <c r="DH163" s="144"/>
      <c r="DI163" s="144"/>
      <c r="DJ163" s="144"/>
      <c r="DK163" s="144"/>
      <c r="DL163" s="144"/>
      <c r="DM163" s="144"/>
      <c r="DN163" s="144"/>
      <c r="DO163" s="144"/>
      <c r="DP163" s="144"/>
      <c r="DQ163" s="144"/>
      <c r="DR163" s="144"/>
      <c r="DS163" s="144"/>
      <c r="DT163" s="144"/>
      <c r="DU163" s="144"/>
      <c r="DV163" s="144"/>
      <c r="DW163" s="144"/>
      <c r="DX163" s="144"/>
      <c r="DY163" s="144"/>
      <c r="DZ163" s="144"/>
      <c r="EA163" s="144"/>
      <c r="EB163" s="144"/>
      <c r="EC163" s="144"/>
      <c r="ED163" s="144"/>
      <c r="EE163" s="144"/>
      <c r="EF163" s="144"/>
      <c r="EG163" s="144"/>
      <c r="EH163" s="144"/>
      <c r="EI163" s="144"/>
      <c r="EJ163" s="144"/>
      <c r="EK163" s="144"/>
      <c r="EL163" s="144"/>
      <c r="EM163" s="144"/>
      <c r="EN163" s="144"/>
      <c r="EO163" s="144"/>
      <c r="EP163" s="144"/>
      <c r="EQ163" s="144"/>
      <c r="ER163" s="144"/>
      <c r="ES163" s="144"/>
      <c r="ET163" s="144"/>
      <c r="EU163" s="144"/>
      <c r="EV163" s="144"/>
      <c r="EW163" s="144"/>
      <c r="EX163" s="144"/>
      <c r="EY163" s="144"/>
      <c r="EZ163" s="144"/>
      <c r="FA163" s="144"/>
      <c r="FB163" s="144"/>
      <c r="FC163" s="144"/>
      <c r="FD163" s="144"/>
      <c r="FE163" s="144"/>
      <c r="FF163" s="144"/>
      <c r="FG163" s="144"/>
      <c r="FH163" s="144"/>
      <c r="FI163" s="144"/>
      <c r="FJ163" s="144"/>
      <c r="FK163" s="144"/>
      <c r="FL163" s="144"/>
      <c r="FM163" s="144"/>
      <c r="FN163" s="144"/>
      <c r="FO163" s="144"/>
      <c r="FP163" s="144"/>
      <c r="FQ163" s="144"/>
      <c r="FR163" s="144"/>
      <c r="FS163" s="144"/>
      <c r="FT163" s="144"/>
      <c r="FU163" s="144"/>
      <c r="FV163" s="144"/>
      <c r="FW163" s="144"/>
      <c r="FX163" s="144"/>
      <c r="FY163" s="144"/>
      <c r="FZ163" s="144"/>
      <c r="GA163" s="144"/>
      <c r="GB163" s="144"/>
      <c r="GC163" s="144"/>
      <c r="GD163" s="144"/>
      <c r="GE163" s="144"/>
      <c r="GF163" s="144"/>
      <c r="GG163" s="144"/>
      <c r="GH163" s="144"/>
      <c r="GI163" s="144"/>
      <c r="GJ163" s="144"/>
      <c r="GK163" s="144"/>
      <c r="GL163" s="144"/>
      <c r="GM163" s="144"/>
      <c r="GN163" s="144"/>
      <c r="GO163" s="144"/>
      <c r="GP163" s="144"/>
      <c r="GQ163" s="144"/>
      <c r="GR163" s="144"/>
      <c r="GS163" s="144"/>
      <c r="GT163" s="144"/>
      <c r="GU163" s="144"/>
      <c r="GV163" s="144"/>
      <c r="GW163" s="144"/>
      <c r="GX163" s="144"/>
      <c r="GY163" s="144"/>
      <c r="GZ163" s="144"/>
      <c r="HA163" s="144"/>
      <c r="HB163" s="144"/>
      <c r="HC163" s="144"/>
      <c r="HD163" s="144"/>
      <c r="HE163" s="144"/>
      <c r="HF163" s="144"/>
      <c r="HG163" s="144"/>
      <c r="HH163" s="144"/>
      <c r="HI163" s="144"/>
      <c r="HJ163" s="144"/>
      <c r="HK163" s="144"/>
      <c r="HL163" s="144"/>
      <c r="HM163" s="144"/>
      <c r="HN163" s="144"/>
      <c r="HO163" s="144"/>
      <c r="HP163" s="144"/>
      <c r="HQ163" s="144"/>
      <c r="HR163" s="144"/>
      <c r="HS163" s="144"/>
      <c r="HT163" s="144"/>
      <c r="HU163" s="144"/>
      <c r="HV163" s="144"/>
    </row>
    <row r="164" spans="1:230" s="146" customFormat="1" ht="12.75">
      <c r="A164" s="142"/>
      <c r="B164" s="143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  <c r="AP164" s="144"/>
      <c r="AQ164" s="144"/>
      <c r="AR164" s="144"/>
      <c r="AS164" s="144"/>
      <c r="AT164" s="144"/>
      <c r="AU164" s="144"/>
      <c r="AV164" s="144"/>
      <c r="AW164" s="144"/>
      <c r="AX164" s="144"/>
      <c r="AY164" s="144"/>
      <c r="AZ164" s="144"/>
      <c r="BA164" s="144"/>
      <c r="BB164" s="144"/>
      <c r="BC164" s="144"/>
      <c r="BD164" s="144"/>
      <c r="BE164" s="144"/>
      <c r="BF164" s="144"/>
      <c r="BG164" s="144"/>
      <c r="BH164" s="144"/>
      <c r="BI164" s="144"/>
      <c r="BJ164" s="144"/>
      <c r="BK164" s="144"/>
      <c r="BL164" s="144"/>
      <c r="BM164" s="144"/>
      <c r="BN164" s="144"/>
      <c r="BO164" s="144"/>
      <c r="BP164" s="144"/>
      <c r="BQ164" s="144"/>
      <c r="BR164" s="144"/>
      <c r="BS164" s="144"/>
      <c r="BT164" s="144"/>
      <c r="BU164" s="144"/>
      <c r="BV164" s="144"/>
      <c r="BW164" s="144"/>
      <c r="BX164" s="144"/>
      <c r="BY164" s="144"/>
      <c r="BZ164" s="144"/>
      <c r="CA164" s="144"/>
      <c r="CB164" s="144"/>
      <c r="CC164" s="144"/>
      <c r="CD164" s="144"/>
      <c r="CE164" s="144"/>
      <c r="CF164" s="144"/>
      <c r="CG164" s="144"/>
      <c r="CH164" s="144"/>
      <c r="CI164" s="144"/>
      <c r="CJ164" s="144"/>
      <c r="CK164" s="144"/>
      <c r="CL164" s="144"/>
      <c r="CM164" s="144"/>
      <c r="CN164" s="144"/>
      <c r="CO164" s="144"/>
      <c r="CP164" s="144"/>
      <c r="CQ164" s="144"/>
      <c r="CR164" s="144"/>
      <c r="CS164" s="144"/>
      <c r="CT164" s="144"/>
      <c r="CU164" s="144"/>
      <c r="CV164" s="144"/>
      <c r="CW164" s="144"/>
      <c r="CX164" s="144"/>
      <c r="CY164" s="144"/>
      <c r="CZ164" s="144"/>
      <c r="DA164" s="144"/>
      <c r="DB164" s="144"/>
      <c r="DC164" s="144"/>
      <c r="DD164" s="144"/>
      <c r="DE164" s="144"/>
      <c r="DF164" s="144"/>
      <c r="DG164" s="144"/>
      <c r="DH164" s="144"/>
      <c r="DI164" s="144"/>
      <c r="DJ164" s="144"/>
      <c r="DK164" s="144"/>
      <c r="DL164" s="144"/>
      <c r="DM164" s="144"/>
      <c r="DN164" s="144"/>
      <c r="DO164" s="144"/>
      <c r="DP164" s="144"/>
      <c r="DQ164" s="144"/>
      <c r="DR164" s="144"/>
      <c r="DS164" s="144"/>
      <c r="DT164" s="144"/>
      <c r="DU164" s="144"/>
      <c r="DV164" s="144"/>
      <c r="DW164" s="144"/>
      <c r="DX164" s="144"/>
      <c r="DY164" s="144"/>
      <c r="DZ164" s="144"/>
      <c r="EA164" s="144"/>
      <c r="EB164" s="144"/>
      <c r="EC164" s="144"/>
      <c r="ED164" s="144"/>
      <c r="EE164" s="144"/>
      <c r="EF164" s="144"/>
      <c r="EG164" s="144"/>
      <c r="EH164" s="144"/>
      <c r="EI164" s="144"/>
      <c r="EJ164" s="144"/>
      <c r="EK164" s="144"/>
      <c r="EL164" s="144"/>
      <c r="EM164" s="144"/>
      <c r="EN164" s="144"/>
      <c r="EO164" s="144"/>
      <c r="EP164" s="144"/>
      <c r="EQ164" s="144"/>
      <c r="ER164" s="144"/>
      <c r="ES164" s="144"/>
      <c r="ET164" s="144"/>
      <c r="EU164" s="144"/>
      <c r="EV164" s="144"/>
      <c r="EW164" s="144"/>
      <c r="EX164" s="144"/>
      <c r="EY164" s="144"/>
      <c r="EZ164" s="144"/>
      <c r="FA164" s="144"/>
      <c r="FB164" s="144"/>
      <c r="FC164" s="144"/>
      <c r="FD164" s="144"/>
      <c r="FE164" s="144"/>
      <c r="FF164" s="144"/>
      <c r="FG164" s="144"/>
      <c r="FH164" s="144"/>
      <c r="FI164" s="144"/>
      <c r="FJ164" s="144"/>
      <c r="FK164" s="144"/>
      <c r="FL164" s="144"/>
      <c r="FM164" s="144"/>
      <c r="FN164" s="144"/>
      <c r="FO164" s="144"/>
      <c r="FP164" s="144"/>
      <c r="FQ164" s="144"/>
      <c r="FR164" s="144"/>
      <c r="FS164" s="144"/>
      <c r="FT164" s="144"/>
      <c r="FU164" s="144"/>
      <c r="FV164" s="144"/>
      <c r="FW164" s="144"/>
      <c r="FX164" s="144"/>
      <c r="FY164" s="144"/>
      <c r="FZ164" s="144"/>
      <c r="GA164" s="144"/>
      <c r="GB164" s="144"/>
      <c r="GC164" s="144"/>
      <c r="GD164" s="144"/>
      <c r="GE164" s="144"/>
      <c r="GF164" s="144"/>
      <c r="GG164" s="144"/>
      <c r="GH164" s="144"/>
      <c r="GI164" s="144"/>
      <c r="GJ164" s="144"/>
      <c r="GK164" s="144"/>
      <c r="GL164" s="144"/>
      <c r="GM164" s="144"/>
      <c r="GN164" s="144"/>
      <c r="GO164" s="144"/>
      <c r="GP164" s="144"/>
      <c r="GQ164" s="144"/>
      <c r="GR164" s="144"/>
      <c r="GS164" s="144"/>
      <c r="GT164" s="144"/>
      <c r="GU164" s="144"/>
      <c r="GV164" s="144"/>
      <c r="GW164" s="144"/>
      <c r="GX164" s="144"/>
      <c r="GY164" s="144"/>
      <c r="GZ164" s="144"/>
      <c r="HA164" s="144"/>
      <c r="HB164" s="144"/>
      <c r="HC164" s="144"/>
      <c r="HD164" s="144"/>
      <c r="HE164" s="144"/>
      <c r="HF164" s="144"/>
      <c r="HG164" s="144"/>
      <c r="HH164" s="144"/>
      <c r="HI164" s="144"/>
      <c r="HJ164" s="144"/>
      <c r="HK164" s="144"/>
      <c r="HL164" s="144"/>
      <c r="HM164" s="144"/>
      <c r="HN164" s="144"/>
      <c r="HO164" s="144"/>
      <c r="HP164" s="144"/>
      <c r="HQ164" s="144"/>
      <c r="HR164" s="144"/>
      <c r="HS164" s="144"/>
      <c r="HT164" s="144"/>
      <c r="HU164" s="144"/>
      <c r="HV164" s="144"/>
    </row>
    <row r="165" spans="1:230" s="146" customFormat="1" ht="12.75">
      <c r="A165" s="142"/>
      <c r="B165" s="143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44"/>
      <c r="AV165" s="144"/>
      <c r="AW165" s="144"/>
      <c r="AX165" s="144"/>
      <c r="AY165" s="144"/>
      <c r="AZ165" s="144"/>
      <c r="BA165" s="144"/>
      <c r="BB165" s="144"/>
      <c r="BC165" s="144"/>
      <c r="BD165" s="144"/>
      <c r="BE165" s="144"/>
      <c r="BF165" s="144"/>
      <c r="BG165" s="144"/>
      <c r="BH165" s="144"/>
      <c r="BI165" s="144"/>
      <c r="BJ165" s="144"/>
      <c r="BK165" s="144"/>
      <c r="BL165" s="144"/>
      <c r="BM165" s="144"/>
      <c r="BN165" s="144"/>
      <c r="BO165" s="144"/>
      <c r="BP165" s="144"/>
      <c r="BQ165" s="144"/>
      <c r="BR165" s="144"/>
      <c r="BS165" s="144"/>
      <c r="BT165" s="144"/>
      <c r="BU165" s="144"/>
      <c r="BV165" s="144"/>
      <c r="BW165" s="144"/>
      <c r="BX165" s="144"/>
      <c r="BY165" s="144"/>
      <c r="BZ165" s="144"/>
      <c r="CA165" s="144"/>
      <c r="CB165" s="144"/>
      <c r="CC165" s="144"/>
      <c r="CD165" s="144"/>
      <c r="CE165" s="144"/>
      <c r="CF165" s="144"/>
      <c r="CG165" s="144"/>
      <c r="CH165" s="144"/>
      <c r="CI165" s="144"/>
      <c r="CJ165" s="144"/>
      <c r="CK165" s="144"/>
      <c r="CL165" s="144"/>
      <c r="CM165" s="144"/>
      <c r="CN165" s="144"/>
      <c r="CO165" s="144"/>
      <c r="CP165" s="144"/>
      <c r="CQ165" s="144"/>
      <c r="CR165" s="144"/>
      <c r="CS165" s="144"/>
      <c r="CT165" s="144"/>
      <c r="CU165" s="144"/>
      <c r="CV165" s="144"/>
      <c r="CW165" s="144"/>
      <c r="CX165" s="144"/>
      <c r="CY165" s="144"/>
      <c r="CZ165" s="144"/>
      <c r="DA165" s="144"/>
      <c r="DB165" s="144"/>
      <c r="DC165" s="144"/>
      <c r="DD165" s="144"/>
      <c r="DE165" s="144"/>
      <c r="DF165" s="144"/>
      <c r="DG165" s="144"/>
      <c r="DH165" s="144"/>
      <c r="DI165" s="144"/>
      <c r="DJ165" s="144"/>
      <c r="DK165" s="144"/>
      <c r="DL165" s="144"/>
      <c r="DM165" s="144"/>
      <c r="DN165" s="144"/>
      <c r="DO165" s="144"/>
      <c r="DP165" s="144"/>
      <c r="DQ165" s="144"/>
      <c r="DR165" s="144"/>
      <c r="DS165" s="144"/>
      <c r="DT165" s="144"/>
      <c r="DU165" s="144"/>
      <c r="DV165" s="144"/>
      <c r="DW165" s="144"/>
      <c r="DX165" s="144"/>
      <c r="DY165" s="144"/>
      <c r="DZ165" s="144"/>
      <c r="EA165" s="144"/>
      <c r="EB165" s="144"/>
      <c r="EC165" s="144"/>
      <c r="ED165" s="144"/>
      <c r="EE165" s="144"/>
      <c r="EF165" s="144"/>
      <c r="EG165" s="144"/>
      <c r="EH165" s="144"/>
      <c r="EI165" s="144"/>
      <c r="EJ165" s="144"/>
      <c r="EK165" s="144"/>
      <c r="EL165" s="144"/>
      <c r="EM165" s="144"/>
      <c r="EN165" s="144"/>
      <c r="EO165" s="144"/>
      <c r="EP165" s="144"/>
      <c r="EQ165" s="144"/>
      <c r="ER165" s="144"/>
      <c r="ES165" s="144"/>
      <c r="ET165" s="144"/>
      <c r="EU165" s="144"/>
      <c r="EV165" s="144"/>
      <c r="EW165" s="144"/>
      <c r="EX165" s="144"/>
      <c r="EY165" s="144"/>
      <c r="EZ165" s="144"/>
      <c r="FA165" s="144"/>
      <c r="FB165" s="144"/>
      <c r="FC165" s="144"/>
      <c r="FD165" s="144"/>
      <c r="FE165" s="144"/>
      <c r="FF165" s="144"/>
      <c r="FG165" s="144"/>
      <c r="FH165" s="144"/>
      <c r="FI165" s="144"/>
      <c r="FJ165" s="144"/>
      <c r="FK165" s="144"/>
      <c r="FL165" s="144"/>
      <c r="FM165" s="144"/>
      <c r="FN165" s="144"/>
      <c r="FO165" s="144"/>
      <c r="FP165" s="144"/>
      <c r="FQ165" s="144"/>
      <c r="FR165" s="144"/>
      <c r="FS165" s="144"/>
      <c r="FT165" s="144"/>
      <c r="FU165" s="144"/>
      <c r="FV165" s="144"/>
      <c r="FW165" s="144"/>
      <c r="FX165" s="144"/>
      <c r="FY165" s="144"/>
      <c r="FZ165" s="144"/>
      <c r="GA165" s="144"/>
      <c r="GB165" s="144"/>
      <c r="GC165" s="144"/>
      <c r="GD165" s="144"/>
      <c r="GE165" s="144"/>
      <c r="GF165" s="144"/>
      <c r="GG165" s="144"/>
      <c r="GH165" s="144"/>
      <c r="GI165" s="144"/>
      <c r="GJ165" s="144"/>
      <c r="GK165" s="144"/>
      <c r="GL165" s="144"/>
      <c r="GM165" s="144"/>
      <c r="GN165" s="144"/>
      <c r="GO165" s="144"/>
      <c r="GP165" s="144"/>
      <c r="GQ165" s="144"/>
      <c r="GR165" s="144"/>
      <c r="GS165" s="144"/>
      <c r="GT165" s="144"/>
      <c r="GU165" s="144"/>
      <c r="GV165" s="144"/>
      <c r="GW165" s="144"/>
      <c r="GX165" s="144"/>
      <c r="GY165" s="144"/>
      <c r="GZ165" s="144"/>
      <c r="HA165" s="144"/>
      <c r="HB165" s="144"/>
      <c r="HC165" s="144"/>
      <c r="HD165" s="144"/>
      <c r="HE165" s="144"/>
      <c r="HF165" s="144"/>
      <c r="HG165" s="144"/>
      <c r="HH165" s="144"/>
      <c r="HI165" s="144"/>
      <c r="HJ165" s="144"/>
      <c r="HK165" s="144"/>
      <c r="HL165" s="144"/>
      <c r="HM165" s="144"/>
      <c r="HN165" s="144"/>
      <c r="HO165" s="144"/>
      <c r="HP165" s="144"/>
      <c r="HQ165" s="144"/>
      <c r="HR165" s="144"/>
      <c r="HS165" s="144"/>
      <c r="HT165" s="144"/>
      <c r="HU165" s="144"/>
      <c r="HV165" s="144"/>
    </row>
    <row r="166" spans="1:230" s="146" customFormat="1" ht="12.75">
      <c r="A166" s="142"/>
      <c r="B166" s="143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  <c r="AQ166" s="144"/>
      <c r="AR166" s="144"/>
      <c r="AS166" s="144"/>
      <c r="AT166" s="144"/>
      <c r="AU166" s="144"/>
      <c r="AV166" s="144"/>
      <c r="AW166" s="144"/>
      <c r="AX166" s="144"/>
      <c r="AY166" s="144"/>
      <c r="AZ166" s="144"/>
      <c r="BA166" s="144"/>
      <c r="BB166" s="144"/>
      <c r="BC166" s="144"/>
      <c r="BD166" s="144"/>
      <c r="BE166" s="144"/>
      <c r="BF166" s="144"/>
      <c r="BG166" s="144"/>
      <c r="BH166" s="144"/>
      <c r="BI166" s="144"/>
      <c r="BJ166" s="144"/>
      <c r="BK166" s="144"/>
      <c r="BL166" s="144"/>
      <c r="BM166" s="144"/>
      <c r="BN166" s="144"/>
      <c r="BO166" s="144"/>
      <c r="BP166" s="144"/>
      <c r="BQ166" s="144"/>
      <c r="BR166" s="144"/>
      <c r="BS166" s="144"/>
      <c r="BT166" s="144"/>
      <c r="BU166" s="144"/>
      <c r="BV166" s="144"/>
      <c r="BW166" s="144"/>
      <c r="BX166" s="144"/>
      <c r="BY166" s="144"/>
      <c r="BZ166" s="144"/>
      <c r="CA166" s="144"/>
      <c r="CB166" s="144"/>
      <c r="CC166" s="144"/>
      <c r="CD166" s="144"/>
      <c r="CE166" s="144"/>
      <c r="CF166" s="144"/>
      <c r="CG166" s="144"/>
      <c r="CH166" s="144"/>
      <c r="CI166" s="144"/>
      <c r="CJ166" s="144"/>
      <c r="CK166" s="144"/>
      <c r="CL166" s="144"/>
      <c r="CM166" s="144"/>
      <c r="CN166" s="144"/>
      <c r="CO166" s="144"/>
      <c r="CP166" s="144"/>
      <c r="CQ166" s="144"/>
      <c r="CR166" s="144"/>
      <c r="CS166" s="144"/>
      <c r="CT166" s="144"/>
      <c r="CU166" s="144"/>
      <c r="CV166" s="144"/>
      <c r="CW166" s="144"/>
      <c r="CX166" s="144"/>
      <c r="CY166" s="144"/>
      <c r="CZ166" s="144"/>
      <c r="DA166" s="144"/>
      <c r="DB166" s="144"/>
      <c r="DC166" s="144"/>
      <c r="DD166" s="144"/>
      <c r="DE166" s="144"/>
      <c r="DF166" s="144"/>
      <c r="DG166" s="144"/>
      <c r="DH166" s="144"/>
      <c r="DI166" s="144"/>
      <c r="DJ166" s="144"/>
      <c r="DK166" s="144"/>
      <c r="DL166" s="144"/>
      <c r="DM166" s="144"/>
      <c r="DN166" s="144"/>
      <c r="DO166" s="144"/>
      <c r="DP166" s="144"/>
      <c r="DQ166" s="144"/>
      <c r="DR166" s="144"/>
      <c r="DS166" s="144"/>
      <c r="DT166" s="144"/>
      <c r="DU166" s="144"/>
      <c r="DV166" s="144"/>
      <c r="DW166" s="144"/>
      <c r="DX166" s="144"/>
      <c r="DY166" s="144"/>
      <c r="DZ166" s="144"/>
      <c r="EA166" s="144"/>
      <c r="EB166" s="144"/>
      <c r="EC166" s="144"/>
      <c r="ED166" s="144"/>
      <c r="EE166" s="144"/>
      <c r="EF166" s="144"/>
      <c r="EG166" s="144"/>
      <c r="EH166" s="144"/>
      <c r="EI166" s="144"/>
      <c r="EJ166" s="144"/>
      <c r="EK166" s="144"/>
      <c r="EL166" s="144"/>
      <c r="EM166" s="144"/>
      <c r="EN166" s="144"/>
      <c r="EO166" s="144"/>
      <c r="EP166" s="144"/>
      <c r="EQ166" s="144"/>
      <c r="ER166" s="144"/>
      <c r="ES166" s="144"/>
      <c r="ET166" s="144"/>
      <c r="EU166" s="144"/>
      <c r="EV166" s="144"/>
      <c r="EW166" s="144"/>
      <c r="EX166" s="144"/>
      <c r="EY166" s="144"/>
      <c r="EZ166" s="144"/>
      <c r="FA166" s="144"/>
      <c r="FB166" s="144"/>
      <c r="FC166" s="144"/>
      <c r="FD166" s="144"/>
      <c r="FE166" s="144"/>
      <c r="FF166" s="144"/>
      <c r="FG166" s="144"/>
      <c r="FH166" s="144"/>
      <c r="FI166" s="144"/>
      <c r="FJ166" s="144"/>
      <c r="FK166" s="144"/>
      <c r="FL166" s="144"/>
      <c r="FM166" s="144"/>
      <c r="FN166" s="144"/>
      <c r="FO166" s="144"/>
      <c r="FP166" s="144"/>
      <c r="FQ166" s="144"/>
      <c r="FR166" s="144"/>
      <c r="FS166" s="144"/>
      <c r="FT166" s="144"/>
      <c r="FU166" s="144"/>
      <c r="FV166" s="144"/>
      <c r="FW166" s="144"/>
      <c r="FX166" s="144"/>
      <c r="FY166" s="144"/>
      <c r="FZ166" s="144"/>
      <c r="GA166" s="144"/>
      <c r="GB166" s="144"/>
      <c r="GC166" s="144"/>
      <c r="GD166" s="144"/>
      <c r="GE166" s="144"/>
      <c r="GF166" s="144"/>
      <c r="GG166" s="144"/>
      <c r="GH166" s="144"/>
      <c r="GI166" s="144"/>
      <c r="GJ166" s="144"/>
      <c r="GK166" s="144"/>
      <c r="GL166" s="144"/>
      <c r="GM166" s="144"/>
      <c r="GN166" s="144"/>
      <c r="GO166" s="144"/>
      <c r="GP166" s="144"/>
      <c r="GQ166" s="144"/>
      <c r="GR166" s="144"/>
      <c r="GS166" s="144"/>
      <c r="GT166" s="144"/>
      <c r="GU166" s="144"/>
      <c r="GV166" s="144"/>
      <c r="GW166" s="144"/>
      <c r="GX166" s="144"/>
      <c r="GY166" s="144"/>
      <c r="GZ166" s="144"/>
      <c r="HA166" s="144"/>
      <c r="HB166" s="144"/>
      <c r="HC166" s="144"/>
      <c r="HD166" s="144"/>
      <c r="HE166" s="144"/>
      <c r="HF166" s="144"/>
      <c r="HG166" s="144"/>
      <c r="HH166" s="144"/>
      <c r="HI166" s="144"/>
      <c r="HJ166" s="144"/>
      <c r="HK166" s="144"/>
      <c r="HL166" s="144"/>
      <c r="HM166" s="144"/>
      <c r="HN166" s="144"/>
      <c r="HO166" s="144"/>
      <c r="HP166" s="144"/>
      <c r="HQ166" s="144"/>
      <c r="HR166" s="144"/>
      <c r="HS166" s="144"/>
      <c r="HT166" s="144"/>
      <c r="HU166" s="144"/>
      <c r="HV166" s="144"/>
    </row>
    <row r="167" spans="1:230" s="146" customFormat="1" ht="12.75">
      <c r="A167" s="142"/>
      <c r="B167" s="143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144"/>
      <c r="AP167" s="144"/>
      <c r="AQ167" s="144"/>
      <c r="AR167" s="144"/>
      <c r="AS167" s="144"/>
      <c r="AT167" s="144"/>
      <c r="AU167" s="144"/>
      <c r="AV167" s="144"/>
      <c r="AW167" s="144"/>
      <c r="AX167" s="144"/>
      <c r="AY167" s="144"/>
      <c r="AZ167" s="144"/>
      <c r="BA167" s="144"/>
      <c r="BB167" s="144"/>
      <c r="BC167" s="144"/>
      <c r="BD167" s="144"/>
      <c r="BE167" s="144"/>
      <c r="BF167" s="144"/>
      <c r="BG167" s="144"/>
      <c r="BH167" s="144"/>
      <c r="BI167" s="144"/>
      <c r="BJ167" s="144"/>
      <c r="BK167" s="144"/>
      <c r="BL167" s="144"/>
      <c r="BM167" s="144"/>
      <c r="BN167" s="144"/>
      <c r="BO167" s="144"/>
      <c r="BP167" s="144"/>
      <c r="BQ167" s="144"/>
      <c r="BR167" s="144"/>
      <c r="BS167" s="144"/>
      <c r="BT167" s="144"/>
      <c r="BU167" s="144"/>
      <c r="BV167" s="144"/>
      <c r="BW167" s="144"/>
      <c r="BX167" s="144"/>
      <c r="BY167" s="144"/>
      <c r="BZ167" s="144"/>
      <c r="CA167" s="144"/>
      <c r="CB167" s="144"/>
      <c r="CC167" s="144"/>
      <c r="CD167" s="144"/>
      <c r="CE167" s="144"/>
      <c r="CF167" s="144"/>
      <c r="CG167" s="144"/>
      <c r="CH167" s="144"/>
      <c r="CI167" s="144"/>
      <c r="CJ167" s="144"/>
      <c r="CK167" s="144"/>
      <c r="CL167" s="144"/>
      <c r="CM167" s="144"/>
      <c r="CN167" s="144"/>
      <c r="CO167" s="144"/>
      <c r="CP167" s="144"/>
      <c r="CQ167" s="144"/>
      <c r="CR167" s="144"/>
      <c r="CS167" s="144"/>
      <c r="CT167" s="144"/>
      <c r="CU167" s="144"/>
      <c r="CV167" s="144"/>
      <c r="CW167" s="144"/>
      <c r="CX167" s="144"/>
      <c r="CY167" s="144"/>
      <c r="CZ167" s="144"/>
      <c r="DA167" s="144"/>
      <c r="DB167" s="144"/>
      <c r="DC167" s="144"/>
      <c r="DD167" s="144"/>
      <c r="DE167" s="144"/>
      <c r="DF167" s="144"/>
      <c r="DG167" s="144"/>
      <c r="DH167" s="144"/>
      <c r="DI167" s="144"/>
      <c r="DJ167" s="144"/>
      <c r="DK167" s="144"/>
      <c r="DL167" s="144"/>
      <c r="DM167" s="144"/>
      <c r="DN167" s="144"/>
      <c r="DO167" s="144"/>
      <c r="DP167" s="144"/>
      <c r="DQ167" s="144"/>
      <c r="DR167" s="144"/>
      <c r="DS167" s="144"/>
      <c r="DT167" s="144"/>
      <c r="DU167" s="144"/>
      <c r="DV167" s="144"/>
      <c r="DW167" s="144"/>
      <c r="DX167" s="144"/>
      <c r="DY167" s="144"/>
      <c r="DZ167" s="144"/>
      <c r="EA167" s="144"/>
      <c r="EB167" s="144"/>
      <c r="EC167" s="144"/>
      <c r="ED167" s="144"/>
      <c r="EE167" s="144"/>
      <c r="EF167" s="144"/>
      <c r="EG167" s="144"/>
      <c r="EH167" s="144"/>
      <c r="EI167" s="144"/>
      <c r="EJ167" s="144"/>
      <c r="EK167" s="144"/>
      <c r="EL167" s="144"/>
      <c r="EM167" s="144"/>
      <c r="EN167" s="144"/>
      <c r="EO167" s="144"/>
      <c r="EP167" s="144"/>
      <c r="EQ167" s="144"/>
      <c r="ER167" s="144"/>
      <c r="ES167" s="144"/>
      <c r="ET167" s="144"/>
      <c r="EU167" s="144"/>
      <c r="EV167" s="144"/>
      <c r="EW167" s="144"/>
      <c r="EX167" s="144"/>
      <c r="EY167" s="144"/>
      <c r="EZ167" s="144"/>
      <c r="FA167" s="144"/>
      <c r="FB167" s="144"/>
      <c r="FC167" s="144"/>
      <c r="FD167" s="144"/>
      <c r="FE167" s="144"/>
      <c r="FF167" s="144"/>
      <c r="FG167" s="144"/>
      <c r="FH167" s="144"/>
      <c r="FI167" s="144"/>
      <c r="FJ167" s="144"/>
      <c r="FK167" s="144"/>
      <c r="FL167" s="144"/>
      <c r="FM167" s="144"/>
      <c r="FN167" s="144"/>
      <c r="FO167" s="144"/>
      <c r="FP167" s="144"/>
      <c r="FQ167" s="144"/>
      <c r="FR167" s="144"/>
      <c r="FS167" s="144"/>
      <c r="FT167" s="144"/>
      <c r="FU167" s="144"/>
      <c r="FV167" s="144"/>
      <c r="FW167" s="144"/>
      <c r="FX167" s="144"/>
      <c r="FY167" s="144"/>
      <c r="FZ167" s="144"/>
      <c r="GA167" s="144"/>
      <c r="GB167" s="144"/>
      <c r="GC167" s="144"/>
      <c r="GD167" s="144"/>
      <c r="GE167" s="144"/>
      <c r="GF167" s="144"/>
      <c r="GG167" s="144"/>
      <c r="GH167" s="144"/>
      <c r="GI167" s="144"/>
      <c r="GJ167" s="144"/>
      <c r="GK167" s="144"/>
      <c r="GL167" s="144"/>
      <c r="GM167" s="144"/>
      <c r="GN167" s="144"/>
      <c r="GO167" s="144"/>
      <c r="GP167" s="144"/>
      <c r="GQ167" s="144"/>
      <c r="GR167" s="144"/>
      <c r="GS167" s="144"/>
      <c r="GT167" s="144"/>
      <c r="GU167" s="144"/>
      <c r="GV167" s="144"/>
      <c r="GW167" s="144"/>
      <c r="GX167" s="144"/>
      <c r="GY167" s="144"/>
      <c r="GZ167" s="144"/>
      <c r="HA167" s="144"/>
      <c r="HB167" s="144"/>
      <c r="HC167" s="144"/>
      <c r="HD167" s="144"/>
      <c r="HE167" s="144"/>
      <c r="HF167" s="144"/>
      <c r="HG167" s="144"/>
      <c r="HH167" s="144"/>
      <c r="HI167" s="144"/>
      <c r="HJ167" s="144"/>
      <c r="HK167" s="144"/>
      <c r="HL167" s="144"/>
      <c r="HM167" s="144"/>
      <c r="HN167" s="144"/>
      <c r="HO167" s="144"/>
      <c r="HP167" s="144"/>
      <c r="HQ167" s="144"/>
      <c r="HR167" s="144"/>
      <c r="HS167" s="144"/>
      <c r="HT167" s="144"/>
      <c r="HU167" s="144"/>
      <c r="HV167" s="144"/>
    </row>
    <row r="168" spans="1:230" s="146" customFormat="1" ht="12.75">
      <c r="A168" s="142"/>
      <c r="B168" s="143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144"/>
      <c r="AP168" s="144"/>
      <c r="AQ168" s="144"/>
      <c r="AR168" s="144"/>
      <c r="AS168" s="144"/>
      <c r="AT168" s="144"/>
      <c r="AU168" s="144"/>
      <c r="AV168" s="144"/>
      <c r="AW168" s="144"/>
      <c r="AX168" s="144"/>
      <c r="AY168" s="144"/>
      <c r="AZ168" s="144"/>
      <c r="BA168" s="144"/>
      <c r="BB168" s="144"/>
      <c r="BC168" s="144"/>
      <c r="BD168" s="144"/>
      <c r="BE168" s="144"/>
      <c r="BF168" s="144"/>
      <c r="BG168" s="144"/>
      <c r="BH168" s="144"/>
      <c r="BI168" s="144"/>
      <c r="BJ168" s="144"/>
      <c r="BK168" s="144"/>
      <c r="BL168" s="144"/>
      <c r="BM168" s="144"/>
      <c r="BN168" s="144"/>
      <c r="BO168" s="144"/>
      <c r="BP168" s="144"/>
      <c r="BQ168" s="144"/>
      <c r="BR168" s="144"/>
      <c r="BS168" s="144"/>
      <c r="BT168" s="144"/>
      <c r="BU168" s="144"/>
      <c r="BV168" s="144"/>
      <c r="BW168" s="144"/>
      <c r="BX168" s="144"/>
      <c r="BY168" s="144"/>
      <c r="BZ168" s="144"/>
      <c r="CA168" s="144"/>
      <c r="CB168" s="144"/>
      <c r="CC168" s="144"/>
      <c r="CD168" s="144"/>
      <c r="CE168" s="144"/>
      <c r="CF168" s="144"/>
      <c r="CG168" s="144"/>
      <c r="CH168" s="144"/>
      <c r="CI168" s="144"/>
      <c r="CJ168" s="144"/>
      <c r="CK168" s="144"/>
      <c r="CL168" s="144"/>
      <c r="CM168" s="144"/>
      <c r="CN168" s="144"/>
      <c r="CO168" s="144"/>
      <c r="CP168" s="144"/>
      <c r="CQ168" s="144"/>
      <c r="CR168" s="144"/>
      <c r="CS168" s="144"/>
      <c r="CT168" s="144"/>
      <c r="CU168" s="144"/>
      <c r="CV168" s="144"/>
      <c r="CW168" s="144"/>
      <c r="CX168" s="144"/>
      <c r="CY168" s="144"/>
      <c r="CZ168" s="144"/>
      <c r="DA168" s="144"/>
      <c r="DB168" s="144"/>
      <c r="DC168" s="144"/>
      <c r="DD168" s="144"/>
      <c r="DE168" s="144"/>
      <c r="DF168" s="144"/>
      <c r="DG168" s="144"/>
      <c r="DH168" s="144"/>
      <c r="DI168" s="144"/>
      <c r="DJ168" s="144"/>
      <c r="DK168" s="144"/>
      <c r="DL168" s="144"/>
      <c r="DM168" s="144"/>
      <c r="DN168" s="144"/>
      <c r="DO168" s="144"/>
      <c r="DP168" s="144"/>
      <c r="DQ168" s="144"/>
      <c r="DR168" s="144"/>
      <c r="DS168" s="144"/>
      <c r="DT168" s="144"/>
      <c r="DU168" s="144"/>
      <c r="DV168" s="144"/>
      <c r="DW168" s="144"/>
      <c r="DX168" s="144"/>
      <c r="DY168" s="144"/>
      <c r="DZ168" s="144"/>
      <c r="EA168" s="144"/>
      <c r="EB168" s="144"/>
      <c r="EC168" s="144"/>
      <c r="ED168" s="144"/>
      <c r="EE168" s="144"/>
      <c r="EF168" s="144"/>
      <c r="EG168" s="144"/>
      <c r="EH168" s="144"/>
      <c r="EI168" s="144"/>
      <c r="EJ168" s="144"/>
      <c r="EK168" s="144"/>
      <c r="EL168" s="144"/>
      <c r="EM168" s="144"/>
      <c r="EN168" s="144"/>
      <c r="EO168" s="144"/>
      <c r="EP168" s="144"/>
      <c r="EQ168" s="144"/>
      <c r="ER168" s="144"/>
      <c r="ES168" s="144"/>
      <c r="ET168" s="144"/>
      <c r="EU168" s="144"/>
      <c r="EV168" s="144"/>
      <c r="EW168" s="144"/>
      <c r="EX168" s="144"/>
      <c r="EY168" s="144"/>
      <c r="EZ168" s="144"/>
      <c r="FA168" s="144"/>
      <c r="FB168" s="144"/>
      <c r="FC168" s="144"/>
      <c r="FD168" s="144"/>
      <c r="FE168" s="144"/>
      <c r="FF168" s="144"/>
      <c r="FG168" s="144"/>
      <c r="FH168" s="144"/>
      <c r="FI168" s="144"/>
      <c r="FJ168" s="144"/>
      <c r="FK168" s="144"/>
      <c r="FL168" s="144"/>
      <c r="FM168" s="144"/>
      <c r="FN168" s="144"/>
      <c r="FO168" s="144"/>
      <c r="FP168" s="144"/>
      <c r="FQ168" s="144"/>
      <c r="FR168" s="144"/>
      <c r="FS168" s="144"/>
      <c r="FT168" s="144"/>
      <c r="FU168" s="144"/>
      <c r="FV168" s="144"/>
      <c r="FW168" s="144"/>
      <c r="FX168" s="144"/>
      <c r="FY168" s="144"/>
      <c r="FZ168" s="144"/>
      <c r="GA168" s="144"/>
      <c r="GB168" s="144"/>
      <c r="GC168" s="144"/>
      <c r="GD168" s="144"/>
      <c r="GE168" s="144"/>
      <c r="GF168" s="144"/>
      <c r="GG168" s="144"/>
      <c r="GH168" s="144"/>
      <c r="GI168" s="144"/>
      <c r="GJ168" s="144"/>
      <c r="GK168" s="144"/>
      <c r="GL168" s="144"/>
      <c r="GM168" s="144"/>
      <c r="GN168" s="144"/>
      <c r="GO168" s="144"/>
      <c r="GP168" s="144"/>
      <c r="GQ168" s="144"/>
      <c r="GR168" s="144"/>
      <c r="GS168" s="144"/>
      <c r="GT168" s="144"/>
      <c r="GU168" s="144"/>
      <c r="GV168" s="144"/>
      <c r="GW168" s="144"/>
      <c r="GX168" s="144"/>
      <c r="GY168" s="144"/>
      <c r="GZ168" s="144"/>
      <c r="HA168" s="144"/>
      <c r="HB168" s="144"/>
      <c r="HC168" s="144"/>
      <c r="HD168" s="144"/>
      <c r="HE168" s="144"/>
      <c r="HF168" s="144"/>
      <c r="HG168" s="144"/>
      <c r="HH168" s="144"/>
      <c r="HI168" s="144"/>
      <c r="HJ168" s="144"/>
      <c r="HK168" s="144"/>
      <c r="HL168" s="144"/>
      <c r="HM168" s="144"/>
      <c r="HN168" s="144"/>
      <c r="HO168" s="144"/>
      <c r="HP168" s="144"/>
      <c r="HQ168" s="144"/>
      <c r="HR168" s="144"/>
      <c r="HS168" s="144"/>
      <c r="HT168" s="144"/>
      <c r="HU168" s="144"/>
      <c r="HV168" s="144"/>
    </row>
    <row r="169" spans="1:230" s="146" customFormat="1" ht="12.75">
      <c r="A169" s="142"/>
      <c r="B169" s="143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4"/>
      <c r="AV169" s="144"/>
      <c r="AW169" s="144"/>
      <c r="AX169" s="144"/>
      <c r="AY169" s="144"/>
      <c r="AZ169" s="144"/>
      <c r="BA169" s="144"/>
      <c r="BB169" s="144"/>
      <c r="BC169" s="144"/>
      <c r="BD169" s="144"/>
      <c r="BE169" s="144"/>
      <c r="BF169" s="144"/>
      <c r="BG169" s="144"/>
      <c r="BH169" s="144"/>
      <c r="BI169" s="144"/>
      <c r="BJ169" s="144"/>
      <c r="BK169" s="144"/>
      <c r="BL169" s="144"/>
      <c r="BM169" s="144"/>
      <c r="BN169" s="144"/>
      <c r="BO169" s="144"/>
      <c r="BP169" s="144"/>
      <c r="BQ169" s="144"/>
      <c r="BR169" s="144"/>
      <c r="BS169" s="144"/>
      <c r="BT169" s="144"/>
      <c r="BU169" s="144"/>
      <c r="BV169" s="144"/>
      <c r="BW169" s="144"/>
      <c r="BX169" s="144"/>
      <c r="BY169" s="144"/>
      <c r="BZ169" s="144"/>
      <c r="CA169" s="144"/>
      <c r="CB169" s="144"/>
      <c r="CC169" s="144"/>
      <c r="CD169" s="144"/>
      <c r="CE169" s="144"/>
      <c r="CF169" s="144"/>
      <c r="CG169" s="144"/>
      <c r="CH169" s="144"/>
      <c r="CI169" s="144"/>
      <c r="CJ169" s="144"/>
      <c r="CK169" s="144"/>
      <c r="CL169" s="144"/>
      <c r="CM169" s="144"/>
      <c r="CN169" s="144"/>
      <c r="CO169" s="144"/>
      <c r="CP169" s="144"/>
      <c r="CQ169" s="144"/>
      <c r="CR169" s="144"/>
      <c r="CS169" s="144"/>
      <c r="CT169" s="144"/>
      <c r="CU169" s="144"/>
      <c r="CV169" s="144"/>
      <c r="CW169" s="144"/>
      <c r="CX169" s="144"/>
      <c r="CY169" s="144"/>
      <c r="CZ169" s="144"/>
      <c r="DA169" s="144"/>
      <c r="DB169" s="144"/>
      <c r="DC169" s="144"/>
      <c r="DD169" s="144"/>
      <c r="DE169" s="144"/>
      <c r="DF169" s="144"/>
      <c r="DG169" s="144"/>
      <c r="DH169" s="144"/>
      <c r="DI169" s="144"/>
      <c r="DJ169" s="144"/>
      <c r="DK169" s="144"/>
      <c r="DL169" s="144"/>
      <c r="DM169" s="144"/>
      <c r="DN169" s="144"/>
      <c r="DO169" s="144"/>
      <c r="DP169" s="144"/>
      <c r="DQ169" s="144"/>
      <c r="DR169" s="144"/>
      <c r="DS169" s="144"/>
      <c r="DT169" s="144"/>
      <c r="DU169" s="144"/>
      <c r="DV169" s="144"/>
      <c r="DW169" s="144"/>
      <c r="DX169" s="144"/>
      <c r="DY169" s="144"/>
      <c r="DZ169" s="144"/>
      <c r="EA169" s="144"/>
      <c r="EB169" s="144"/>
      <c r="EC169" s="144"/>
      <c r="ED169" s="144"/>
      <c r="EE169" s="144"/>
      <c r="EF169" s="144"/>
      <c r="EG169" s="144"/>
      <c r="EH169" s="144"/>
      <c r="EI169" s="144"/>
      <c r="EJ169" s="144"/>
      <c r="EK169" s="144"/>
      <c r="EL169" s="144"/>
      <c r="EM169" s="144"/>
      <c r="EN169" s="144"/>
      <c r="EO169" s="144"/>
      <c r="EP169" s="144"/>
      <c r="EQ169" s="144"/>
      <c r="ER169" s="144"/>
      <c r="ES169" s="144"/>
      <c r="ET169" s="144"/>
      <c r="EU169" s="144"/>
      <c r="EV169" s="144"/>
      <c r="EW169" s="144"/>
      <c r="EX169" s="144"/>
      <c r="EY169" s="144"/>
      <c r="EZ169" s="144"/>
      <c r="FA169" s="144"/>
      <c r="FB169" s="144"/>
      <c r="FC169" s="144"/>
      <c r="FD169" s="144"/>
      <c r="FE169" s="144"/>
      <c r="FF169" s="144"/>
      <c r="FG169" s="144"/>
      <c r="FH169" s="144"/>
      <c r="FI169" s="144"/>
      <c r="FJ169" s="144"/>
      <c r="FK169" s="144"/>
      <c r="FL169" s="144"/>
      <c r="FM169" s="144"/>
      <c r="FN169" s="144"/>
      <c r="FO169" s="144"/>
      <c r="FP169" s="144"/>
      <c r="FQ169" s="144"/>
      <c r="FR169" s="144"/>
      <c r="FS169" s="144"/>
      <c r="FT169" s="144"/>
      <c r="FU169" s="144"/>
      <c r="FV169" s="144"/>
      <c r="FW169" s="144"/>
      <c r="FX169" s="144"/>
      <c r="FY169" s="144"/>
      <c r="FZ169" s="144"/>
      <c r="GA169" s="144"/>
      <c r="GB169" s="144"/>
      <c r="GC169" s="144"/>
      <c r="GD169" s="144"/>
      <c r="GE169" s="144"/>
      <c r="GF169" s="144"/>
      <c r="GG169" s="144"/>
      <c r="GH169" s="144"/>
      <c r="GI169" s="144"/>
      <c r="GJ169" s="144"/>
      <c r="GK169" s="144"/>
      <c r="GL169" s="144"/>
      <c r="GM169" s="144"/>
      <c r="GN169" s="144"/>
      <c r="GO169" s="144"/>
      <c r="GP169" s="144"/>
      <c r="GQ169" s="144"/>
      <c r="GR169" s="144"/>
      <c r="GS169" s="144"/>
      <c r="GT169" s="144"/>
      <c r="GU169" s="144"/>
      <c r="GV169" s="144"/>
      <c r="GW169" s="144"/>
      <c r="GX169" s="144"/>
      <c r="GY169" s="144"/>
      <c r="GZ169" s="144"/>
      <c r="HA169" s="144"/>
      <c r="HB169" s="144"/>
      <c r="HC169" s="144"/>
      <c r="HD169" s="144"/>
      <c r="HE169" s="144"/>
      <c r="HF169" s="144"/>
      <c r="HG169" s="144"/>
      <c r="HH169" s="144"/>
      <c r="HI169" s="144"/>
      <c r="HJ169" s="144"/>
      <c r="HK169" s="144"/>
      <c r="HL169" s="144"/>
      <c r="HM169" s="144"/>
      <c r="HN169" s="144"/>
      <c r="HO169" s="144"/>
      <c r="HP169" s="144"/>
      <c r="HQ169" s="144"/>
      <c r="HR169" s="144"/>
      <c r="HS169" s="144"/>
      <c r="HT169" s="144"/>
      <c r="HU169" s="144"/>
      <c r="HV169" s="144"/>
    </row>
    <row r="170" spans="1:230" s="146" customFormat="1" ht="12.75">
      <c r="A170" s="142"/>
      <c r="B170" s="143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  <c r="AQ170" s="144"/>
      <c r="AR170" s="144"/>
      <c r="AS170" s="144"/>
      <c r="AT170" s="144"/>
      <c r="AU170" s="144"/>
      <c r="AV170" s="144"/>
      <c r="AW170" s="144"/>
      <c r="AX170" s="144"/>
      <c r="AY170" s="144"/>
      <c r="AZ170" s="144"/>
      <c r="BA170" s="144"/>
      <c r="BB170" s="144"/>
      <c r="BC170" s="144"/>
      <c r="BD170" s="144"/>
      <c r="BE170" s="144"/>
      <c r="BF170" s="144"/>
      <c r="BG170" s="144"/>
      <c r="BH170" s="144"/>
      <c r="BI170" s="144"/>
      <c r="BJ170" s="144"/>
      <c r="BK170" s="144"/>
      <c r="BL170" s="144"/>
      <c r="BM170" s="144"/>
      <c r="BN170" s="144"/>
      <c r="BO170" s="144"/>
      <c r="BP170" s="144"/>
      <c r="BQ170" s="144"/>
      <c r="BR170" s="144"/>
      <c r="BS170" s="144"/>
      <c r="BT170" s="144"/>
      <c r="BU170" s="144"/>
      <c r="BV170" s="144"/>
      <c r="BW170" s="144"/>
      <c r="BX170" s="144"/>
      <c r="BY170" s="144"/>
      <c r="BZ170" s="144"/>
      <c r="CA170" s="144"/>
      <c r="CB170" s="144"/>
      <c r="CC170" s="144"/>
      <c r="CD170" s="144"/>
      <c r="CE170" s="144"/>
      <c r="CF170" s="144"/>
      <c r="CG170" s="144"/>
      <c r="CH170" s="144"/>
      <c r="CI170" s="144"/>
      <c r="CJ170" s="144"/>
      <c r="CK170" s="144"/>
      <c r="CL170" s="144"/>
      <c r="CM170" s="144"/>
      <c r="CN170" s="144"/>
      <c r="CO170" s="144"/>
      <c r="CP170" s="144"/>
      <c r="CQ170" s="144"/>
      <c r="CR170" s="144"/>
      <c r="CS170" s="144"/>
      <c r="CT170" s="144"/>
      <c r="CU170" s="144"/>
      <c r="CV170" s="144"/>
      <c r="CW170" s="144"/>
      <c r="CX170" s="144"/>
      <c r="CY170" s="144"/>
      <c r="CZ170" s="144"/>
      <c r="DA170" s="144"/>
      <c r="DB170" s="144"/>
      <c r="DC170" s="144"/>
      <c r="DD170" s="144"/>
      <c r="DE170" s="144"/>
      <c r="DF170" s="144"/>
      <c r="DG170" s="144"/>
      <c r="DH170" s="144"/>
      <c r="DI170" s="144"/>
      <c r="DJ170" s="144"/>
      <c r="DK170" s="144"/>
      <c r="DL170" s="144"/>
      <c r="DM170" s="144"/>
      <c r="DN170" s="144"/>
      <c r="DO170" s="144"/>
      <c r="DP170" s="144"/>
      <c r="DQ170" s="144"/>
      <c r="DR170" s="144"/>
      <c r="DS170" s="144"/>
      <c r="DT170" s="144"/>
      <c r="DU170" s="144"/>
      <c r="DV170" s="144"/>
      <c r="DW170" s="144"/>
      <c r="DX170" s="144"/>
      <c r="DY170" s="144"/>
      <c r="DZ170" s="144"/>
      <c r="EA170" s="144"/>
      <c r="EB170" s="144"/>
      <c r="EC170" s="144"/>
      <c r="ED170" s="144"/>
      <c r="EE170" s="144"/>
      <c r="EF170" s="144"/>
      <c r="EG170" s="144"/>
      <c r="EH170" s="144"/>
      <c r="EI170" s="144"/>
      <c r="EJ170" s="144"/>
      <c r="EK170" s="144"/>
      <c r="EL170" s="144"/>
      <c r="EM170" s="144"/>
      <c r="EN170" s="144"/>
      <c r="EO170" s="144"/>
      <c r="EP170" s="144"/>
      <c r="EQ170" s="144"/>
      <c r="ER170" s="144"/>
      <c r="ES170" s="144"/>
      <c r="ET170" s="144"/>
      <c r="EU170" s="144"/>
      <c r="EV170" s="144"/>
      <c r="EW170" s="144"/>
      <c r="EX170" s="144"/>
      <c r="EY170" s="144"/>
      <c r="EZ170" s="144"/>
      <c r="FA170" s="144"/>
      <c r="FB170" s="144"/>
      <c r="FC170" s="144"/>
      <c r="FD170" s="144"/>
      <c r="FE170" s="144"/>
      <c r="FF170" s="144"/>
      <c r="FG170" s="144"/>
      <c r="FH170" s="144"/>
      <c r="FI170" s="144"/>
      <c r="FJ170" s="144"/>
      <c r="FK170" s="144"/>
      <c r="FL170" s="144"/>
      <c r="FM170" s="144"/>
      <c r="FN170" s="144"/>
      <c r="FO170" s="144"/>
      <c r="FP170" s="144"/>
      <c r="FQ170" s="144"/>
      <c r="FR170" s="144"/>
      <c r="FS170" s="144"/>
      <c r="FT170" s="144"/>
      <c r="FU170" s="144"/>
      <c r="FV170" s="144"/>
      <c r="FW170" s="144"/>
      <c r="FX170" s="144"/>
      <c r="FY170" s="144"/>
      <c r="FZ170" s="144"/>
      <c r="GA170" s="144"/>
      <c r="GB170" s="144"/>
      <c r="GC170" s="144"/>
      <c r="GD170" s="144"/>
      <c r="GE170" s="144"/>
      <c r="GF170" s="144"/>
      <c r="GG170" s="144"/>
      <c r="GH170" s="144"/>
      <c r="GI170" s="144"/>
      <c r="GJ170" s="144"/>
      <c r="GK170" s="144"/>
      <c r="GL170" s="144"/>
      <c r="GM170" s="144"/>
      <c r="GN170" s="144"/>
      <c r="GO170" s="144"/>
      <c r="GP170" s="144"/>
      <c r="GQ170" s="144"/>
      <c r="GR170" s="144"/>
      <c r="GS170" s="144"/>
      <c r="GT170" s="144"/>
      <c r="GU170" s="144"/>
      <c r="GV170" s="144"/>
      <c r="GW170" s="144"/>
      <c r="GX170" s="144"/>
      <c r="GY170" s="144"/>
      <c r="GZ170" s="144"/>
      <c r="HA170" s="144"/>
      <c r="HB170" s="144"/>
      <c r="HC170" s="144"/>
      <c r="HD170" s="144"/>
      <c r="HE170" s="144"/>
      <c r="HF170" s="144"/>
      <c r="HG170" s="144"/>
      <c r="HH170" s="144"/>
      <c r="HI170" s="144"/>
      <c r="HJ170" s="144"/>
      <c r="HK170" s="144"/>
      <c r="HL170" s="144"/>
      <c r="HM170" s="144"/>
      <c r="HN170" s="144"/>
      <c r="HO170" s="144"/>
      <c r="HP170" s="144"/>
      <c r="HQ170" s="144"/>
      <c r="HR170" s="144"/>
      <c r="HS170" s="144"/>
      <c r="HT170" s="144"/>
      <c r="HU170" s="144"/>
      <c r="HV170" s="144"/>
    </row>
    <row r="171" spans="1:230" s="146" customFormat="1" ht="12.75">
      <c r="A171" s="142"/>
      <c r="B171" s="143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  <c r="AN171" s="144"/>
      <c r="AO171" s="144"/>
      <c r="AP171" s="144"/>
      <c r="AQ171" s="144"/>
      <c r="AR171" s="144"/>
      <c r="AS171" s="144"/>
      <c r="AT171" s="144"/>
      <c r="AU171" s="144"/>
      <c r="AV171" s="144"/>
      <c r="AW171" s="144"/>
      <c r="AX171" s="144"/>
      <c r="AY171" s="144"/>
      <c r="AZ171" s="144"/>
      <c r="BA171" s="144"/>
      <c r="BB171" s="144"/>
      <c r="BC171" s="144"/>
      <c r="BD171" s="144"/>
      <c r="BE171" s="144"/>
      <c r="BF171" s="144"/>
      <c r="BG171" s="144"/>
      <c r="BH171" s="144"/>
      <c r="BI171" s="144"/>
      <c r="BJ171" s="144"/>
      <c r="BK171" s="144"/>
      <c r="BL171" s="144"/>
      <c r="BM171" s="144"/>
      <c r="BN171" s="144"/>
      <c r="BO171" s="144"/>
      <c r="BP171" s="144"/>
      <c r="BQ171" s="144"/>
      <c r="BR171" s="144"/>
      <c r="BS171" s="144"/>
      <c r="BT171" s="144"/>
      <c r="BU171" s="144"/>
      <c r="BV171" s="144"/>
      <c r="BW171" s="144"/>
      <c r="BX171" s="144"/>
      <c r="BY171" s="144"/>
      <c r="BZ171" s="144"/>
      <c r="CA171" s="144"/>
      <c r="CB171" s="144"/>
      <c r="CC171" s="144"/>
      <c r="CD171" s="144"/>
      <c r="CE171" s="144"/>
      <c r="CF171" s="144"/>
      <c r="CG171" s="144"/>
      <c r="CH171" s="144"/>
      <c r="CI171" s="144"/>
      <c r="CJ171" s="144"/>
      <c r="CK171" s="144"/>
      <c r="CL171" s="144"/>
      <c r="CM171" s="144"/>
      <c r="CN171" s="144"/>
      <c r="CO171" s="144"/>
      <c r="CP171" s="144"/>
      <c r="CQ171" s="144"/>
      <c r="CR171" s="144"/>
      <c r="CS171" s="144"/>
      <c r="CT171" s="144"/>
      <c r="CU171" s="144"/>
      <c r="CV171" s="144"/>
      <c r="CW171" s="144"/>
      <c r="CX171" s="144"/>
      <c r="CY171" s="144"/>
      <c r="CZ171" s="144"/>
      <c r="DA171" s="144"/>
      <c r="DB171" s="144"/>
      <c r="DC171" s="144"/>
      <c r="DD171" s="144"/>
      <c r="DE171" s="144"/>
      <c r="DF171" s="144"/>
      <c r="DG171" s="144"/>
      <c r="DH171" s="144"/>
      <c r="DI171" s="144"/>
      <c r="DJ171" s="144"/>
      <c r="DK171" s="144"/>
      <c r="DL171" s="144"/>
      <c r="DM171" s="144"/>
      <c r="DN171" s="144"/>
      <c r="DO171" s="144"/>
      <c r="DP171" s="144"/>
      <c r="DQ171" s="144"/>
      <c r="DR171" s="144"/>
      <c r="DS171" s="144"/>
      <c r="DT171" s="144"/>
      <c r="DU171" s="144"/>
      <c r="DV171" s="144"/>
      <c r="DW171" s="144"/>
      <c r="DX171" s="144"/>
      <c r="DY171" s="144"/>
      <c r="DZ171" s="144"/>
      <c r="EA171" s="144"/>
      <c r="EB171" s="144"/>
      <c r="EC171" s="144"/>
      <c r="ED171" s="144"/>
      <c r="EE171" s="144"/>
      <c r="EF171" s="144"/>
      <c r="EG171" s="144"/>
      <c r="EH171" s="144"/>
      <c r="EI171" s="144"/>
      <c r="EJ171" s="144"/>
      <c r="EK171" s="144"/>
      <c r="EL171" s="144"/>
      <c r="EM171" s="144"/>
      <c r="EN171" s="144"/>
      <c r="EO171" s="144"/>
      <c r="EP171" s="144"/>
      <c r="EQ171" s="144"/>
      <c r="ER171" s="144"/>
      <c r="ES171" s="144"/>
      <c r="ET171" s="144"/>
      <c r="EU171" s="144"/>
      <c r="EV171" s="144"/>
      <c r="EW171" s="144"/>
      <c r="EX171" s="144"/>
      <c r="EY171" s="144"/>
      <c r="EZ171" s="144"/>
      <c r="FA171" s="144"/>
      <c r="FB171" s="144"/>
      <c r="FC171" s="144"/>
      <c r="FD171" s="144"/>
      <c r="FE171" s="144"/>
      <c r="FF171" s="144"/>
      <c r="FG171" s="144"/>
      <c r="FH171" s="144"/>
      <c r="FI171" s="144"/>
      <c r="FJ171" s="144"/>
      <c r="FK171" s="144"/>
      <c r="FL171" s="144"/>
      <c r="FM171" s="144"/>
      <c r="FN171" s="144"/>
      <c r="FO171" s="144"/>
      <c r="FP171" s="144"/>
      <c r="FQ171" s="144"/>
      <c r="FR171" s="144"/>
      <c r="FS171" s="144"/>
      <c r="FT171" s="144"/>
      <c r="FU171" s="144"/>
      <c r="FV171" s="144"/>
      <c r="FW171" s="144"/>
      <c r="FX171" s="144"/>
      <c r="FY171" s="144"/>
      <c r="FZ171" s="144"/>
      <c r="GA171" s="144"/>
      <c r="GB171" s="144"/>
      <c r="GC171" s="144"/>
      <c r="GD171" s="144"/>
      <c r="GE171" s="144"/>
      <c r="GF171" s="144"/>
      <c r="GG171" s="144"/>
      <c r="GH171" s="144"/>
      <c r="GI171" s="144"/>
      <c r="GJ171" s="144"/>
      <c r="GK171" s="144"/>
      <c r="GL171" s="144"/>
      <c r="GM171" s="144"/>
      <c r="GN171" s="144"/>
      <c r="GO171" s="144"/>
      <c r="GP171" s="144"/>
      <c r="GQ171" s="144"/>
      <c r="GR171" s="144"/>
      <c r="GS171" s="144"/>
      <c r="GT171" s="144"/>
      <c r="GU171" s="144"/>
      <c r="GV171" s="144"/>
      <c r="GW171" s="144"/>
      <c r="GX171" s="144"/>
      <c r="GY171" s="144"/>
      <c r="GZ171" s="144"/>
      <c r="HA171" s="144"/>
      <c r="HB171" s="144"/>
      <c r="HC171" s="144"/>
      <c r="HD171" s="144"/>
      <c r="HE171" s="144"/>
      <c r="HF171" s="144"/>
      <c r="HG171" s="144"/>
      <c r="HH171" s="144"/>
      <c r="HI171" s="144"/>
      <c r="HJ171" s="144"/>
      <c r="HK171" s="144"/>
      <c r="HL171" s="144"/>
      <c r="HM171" s="144"/>
      <c r="HN171" s="144"/>
      <c r="HO171" s="144"/>
      <c r="HP171" s="144"/>
      <c r="HQ171" s="144"/>
      <c r="HR171" s="144"/>
      <c r="HS171" s="144"/>
      <c r="HT171" s="144"/>
      <c r="HU171" s="144"/>
      <c r="HV171" s="144"/>
    </row>
    <row r="172" spans="1:230" s="146" customFormat="1" ht="12.75">
      <c r="A172" s="142"/>
      <c r="B172" s="143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44"/>
      <c r="AV172" s="144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  <c r="BG172" s="144"/>
      <c r="BH172" s="144"/>
      <c r="BI172" s="144"/>
      <c r="BJ172" s="144"/>
      <c r="BK172" s="144"/>
      <c r="BL172" s="144"/>
      <c r="BM172" s="144"/>
      <c r="BN172" s="144"/>
      <c r="BO172" s="144"/>
      <c r="BP172" s="144"/>
      <c r="BQ172" s="144"/>
      <c r="BR172" s="144"/>
      <c r="BS172" s="144"/>
      <c r="BT172" s="144"/>
      <c r="BU172" s="144"/>
      <c r="BV172" s="144"/>
      <c r="BW172" s="144"/>
      <c r="BX172" s="144"/>
      <c r="BY172" s="144"/>
      <c r="BZ172" s="144"/>
      <c r="CA172" s="144"/>
      <c r="CB172" s="144"/>
      <c r="CC172" s="144"/>
      <c r="CD172" s="144"/>
      <c r="CE172" s="144"/>
      <c r="CF172" s="144"/>
      <c r="CG172" s="144"/>
      <c r="CH172" s="144"/>
      <c r="CI172" s="144"/>
      <c r="CJ172" s="144"/>
      <c r="CK172" s="144"/>
      <c r="CL172" s="144"/>
      <c r="CM172" s="144"/>
      <c r="CN172" s="144"/>
      <c r="CO172" s="144"/>
      <c r="CP172" s="144"/>
      <c r="CQ172" s="144"/>
      <c r="CR172" s="144"/>
      <c r="CS172" s="144"/>
      <c r="CT172" s="144"/>
      <c r="CU172" s="144"/>
      <c r="CV172" s="144"/>
      <c r="CW172" s="144"/>
      <c r="CX172" s="144"/>
      <c r="CY172" s="144"/>
      <c r="CZ172" s="144"/>
      <c r="DA172" s="144"/>
      <c r="DB172" s="144"/>
      <c r="DC172" s="144"/>
      <c r="DD172" s="144"/>
      <c r="DE172" s="144"/>
      <c r="DF172" s="144"/>
      <c r="DG172" s="144"/>
      <c r="DH172" s="144"/>
      <c r="DI172" s="144"/>
      <c r="DJ172" s="144"/>
      <c r="DK172" s="144"/>
      <c r="DL172" s="144"/>
      <c r="DM172" s="144"/>
      <c r="DN172" s="144"/>
      <c r="DO172" s="144"/>
      <c r="DP172" s="144"/>
      <c r="DQ172" s="144"/>
      <c r="DR172" s="144"/>
      <c r="DS172" s="144"/>
      <c r="DT172" s="144"/>
      <c r="DU172" s="144"/>
      <c r="DV172" s="144"/>
      <c r="DW172" s="144"/>
      <c r="DX172" s="144"/>
      <c r="DY172" s="144"/>
      <c r="DZ172" s="144"/>
      <c r="EA172" s="144"/>
      <c r="EB172" s="144"/>
      <c r="EC172" s="144"/>
      <c r="ED172" s="144"/>
      <c r="EE172" s="144"/>
      <c r="EF172" s="144"/>
      <c r="EG172" s="144"/>
      <c r="EH172" s="144"/>
      <c r="EI172" s="144"/>
      <c r="EJ172" s="144"/>
      <c r="EK172" s="144"/>
      <c r="EL172" s="144"/>
      <c r="EM172" s="144"/>
      <c r="EN172" s="144"/>
      <c r="EO172" s="144"/>
      <c r="EP172" s="144"/>
      <c r="EQ172" s="144"/>
      <c r="ER172" s="144"/>
      <c r="ES172" s="144"/>
      <c r="ET172" s="144"/>
      <c r="EU172" s="144"/>
      <c r="EV172" s="144"/>
      <c r="EW172" s="144"/>
      <c r="EX172" s="144"/>
      <c r="EY172" s="144"/>
      <c r="EZ172" s="144"/>
      <c r="FA172" s="144"/>
      <c r="FB172" s="144"/>
      <c r="FC172" s="144"/>
      <c r="FD172" s="144"/>
      <c r="FE172" s="144"/>
      <c r="FF172" s="144"/>
      <c r="FG172" s="144"/>
      <c r="FH172" s="144"/>
      <c r="FI172" s="144"/>
      <c r="FJ172" s="144"/>
      <c r="FK172" s="144"/>
      <c r="FL172" s="144"/>
      <c r="FM172" s="144"/>
      <c r="FN172" s="144"/>
      <c r="FO172" s="144"/>
      <c r="FP172" s="144"/>
      <c r="FQ172" s="144"/>
      <c r="FR172" s="144"/>
      <c r="FS172" s="144"/>
      <c r="FT172" s="144"/>
      <c r="FU172" s="144"/>
      <c r="FV172" s="144"/>
      <c r="FW172" s="144"/>
      <c r="FX172" s="144"/>
      <c r="FY172" s="144"/>
      <c r="FZ172" s="144"/>
      <c r="GA172" s="144"/>
      <c r="GB172" s="144"/>
      <c r="GC172" s="144"/>
      <c r="GD172" s="144"/>
      <c r="GE172" s="144"/>
      <c r="GF172" s="144"/>
      <c r="GG172" s="144"/>
      <c r="GH172" s="144"/>
      <c r="GI172" s="144"/>
      <c r="GJ172" s="144"/>
      <c r="GK172" s="144"/>
      <c r="GL172" s="144"/>
      <c r="GM172" s="144"/>
      <c r="GN172" s="144"/>
      <c r="GO172" s="144"/>
      <c r="GP172" s="144"/>
      <c r="GQ172" s="144"/>
      <c r="GR172" s="144"/>
      <c r="GS172" s="144"/>
      <c r="GT172" s="144"/>
      <c r="GU172" s="144"/>
      <c r="GV172" s="144"/>
      <c r="GW172" s="144"/>
      <c r="GX172" s="144"/>
      <c r="GY172" s="144"/>
      <c r="GZ172" s="144"/>
      <c r="HA172" s="144"/>
      <c r="HB172" s="144"/>
      <c r="HC172" s="144"/>
      <c r="HD172" s="144"/>
      <c r="HE172" s="144"/>
      <c r="HF172" s="144"/>
      <c r="HG172" s="144"/>
      <c r="HH172" s="144"/>
      <c r="HI172" s="144"/>
      <c r="HJ172" s="144"/>
      <c r="HK172" s="144"/>
      <c r="HL172" s="144"/>
      <c r="HM172" s="144"/>
      <c r="HN172" s="144"/>
      <c r="HO172" s="144"/>
      <c r="HP172" s="144"/>
      <c r="HQ172" s="144"/>
      <c r="HR172" s="144"/>
      <c r="HS172" s="144"/>
      <c r="HT172" s="144"/>
      <c r="HU172" s="144"/>
      <c r="HV172" s="144"/>
    </row>
    <row r="173" spans="1:230" s="146" customFormat="1" ht="12.75">
      <c r="A173" s="142"/>
      <c r="B173" s="143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4"/>
      <c r="AV173" s="144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4"/>
      <c r="BG173" s="144"/>
      <c r="BH173" s="144"/>
      <c r="BI173" s="144"/>
      <c r="BJ173" s="144"/>
      <c r="BK173" s="144"/>
      <c r="BL173" s="144"/>
      <c r="BM173" s="144"/>
      <c r="BN173" s="144"/>
      <c r="BO173" s="144"/>
      <c r="BP173" s="144"/>
      <c r="BQ173" s="144"/>
      <c r="BR173" s="144"/>
      <c r="BS173" s="144"/>
      <c r="BT173" s="144"/>
      <c r="BU173" s="144"/>
      <c r="BV173" s="144"/>
      <c r="BW173" s="144"/>
      <c r="BX173" s="144"/>
      <c r="BY173" s="144"/>
      <c r="BZ173" s="144"/>
      <c r="CA173" s="144"/>
      <c r="CB173" s="144"/>
      <c r="CC173" s="144"/>
      <c r="CD173" s="144"/>
      <c r="CE173" s="144"/>
      <c r="CF173" s="144"/>
      <c r="CG173" s="144"/>
      <c r="CH173" s="144"/>
      <c r="CI173" s="144"/>
      <c r="CJ173" s="144"/>
      <c r="CK173" s="144"/>
      <c r="CL173" s="144"/>
      <c r="CM173" s="144"/>
      <c r="CN173" s="144"/>
      <c r="CO173" s="144"/>
      <c r="CP173" s="144"/>
      <c r="CQ173" s="144"/>
      <c r="CR173" s="144"/>
      <c r="CS173" s="144"/>
      <c r="CT173" s="144"/>
      <c r="CU173" s="144"/>
      <c r="CV173" s="144"/>
      <c r="CW173" s="144"/>
      <c r="CX173" s="144"/>
      <c r="CY173" s="144"/>
      <c r="CZ173" s="144"/>
      <c r="DA173" s="144"/>
      <c r="DB173" s="144"/>
      <c r="DC173" s="144"/>
      <c r="DD173" s="144"/>
      <c r="DE173" s="144"/>
      <c r="DF173" s="144"/>
      <c r="DG173" s="144"/>
      <c r="DH173" s="144"/>
      <c r="DI173" s="144"/>
      <c r="DJ173" s="144"/>
      <c r="DK173" s="144"/>
      <c r="DL173" s="144"/>
      <c r="DM173" s="144"/>
      <c r="DN173" s="144"/>
      <c r="DO173" s="144"/>
      <c r="DP173" s="144"/>
      <c r="DQ173" s="144"/>
      <c r="DR173" s="144"/>
      <c r="DS173" s="144"/>
      <c r="DT173" s="144"/>
      <c r="DU173" s="144"/>
      <c r="DV173" s="144"/>
      <c r="DW173" s="144"/>
      <c r="DX173" s="144"/>
      <c r="DY173" s="144"/>
      <c r="DZ173" s="144"/>
      <c r="EA173" s="144"/>
      <c r="EB173" s="144"/>
      <c r="EC173" s="144"/>
      <c r="ED173" s="144"/>
      <c r="EE173" s="144"/>
      <c r="EF173" s="144"/>
      <c r="EG173" s="144"/>
      <c r="EH173" s="144"/>
      <c r="EI173" s="144"/>
      <c r="EJ173" s="144"/>
      <c r="EK173" s="144"/>
      <c r="EL173" s="144"/>
      <c r="EM173" s="144"/>
      <c r="EN173" s="144"/>
      <c r="EO173" s="144"/>
      <c r="EP173" s="144"/>
      <c r="EQ173" s="144"/>
      <c r="ER173" s="144"/>
      <c r="ES173" s="144"/>
      <c r="ET173" s="144"/>
      <c r="EU173" s="144"/>
      <c r="EV173" s="144"/>
      <c r="EW173" s="144"/>
      <c r="EX173" s="144"/>
      <c r="EY173" s="144"/>
      <c r="EZ173" s="144"/>
      <c r="FA173" s="144"/>
      <c r="FB173" s="144"/>
      <c r="FC173" s="144"/>
      <c r="FD173" s="144"/>
      <c r="FE173" s="144"/>
      <c r="FF173" s="144"/>
      <c r="FG173" s="144"/>
      <c r="FH173" s="144"/>
      <c r="FI173" s="144"/>
      <c r="FJ173" s="144"/>
      <c r="FK173" s="144"/>
      <c r="FL173" s="144"/>
      <c r="FM173" s="144"/>
      <c r="FN173" s="144"/>
      <c r="FO173" s="144"/>
      <c r="FP173" s="144"/>
      <c r="FQ173" s="144"/>
      <c r="FR173" s="144"/>
      <c r="FS173" s="144"/>
      <c r="FT173" s="144"/>
      <c r="FU173" s="144"/>
      <c r="FV173" s="144"/>
      <c r="FW173" s="144"/>
      <c r="FX173" s="144"/>
      <c r="FY173" s="144"/>
      <c r="FZ173" s="144"/>
      <c r="GA173" s="144"/>
      <c r="GB173" s="144"/>
      <c r="GC173" s="144"/>
      <c r="GD173" s="144"/>
      <c r="GE173" s="144"/>
      <c r="GF173" s="144"/>
      <c r="GG173" s="144"/>
      <c r="GH173" s="144"/>
      <c r="GI173" s="144"/>
      <c r="GJ173" s="144"/>
      <c r="GK173" s="144"/>
      <c r="GL173" s="144"/>
      <c r="GM173" s="144"/>
      <c r="GN173" s="144"/>
      <c r="GO173" s="144"/>
      <c r="GP173" s="144"/>
      <c r="GQ173" s="144"/>
      <c r="GR173" s="144"/>
      <c r="GS173" s="144"/>
      <c r="GT173" s="144"/>
      <c r="GU173" s="144"/>
      <c r="GV173" s="144"/>
      <c r="GW173" s="144"/>
      <c r="GX173" s="144"/>
      <c r="GY173" s="144"/>
      <c r="GZ173" s="144"/>
      <c r="HA173" s="144"/>
      <c r="HB173" s="144"/>
      <c r="HC173" s="144"/>
      <c r="HD173" s="144"/>
      <c r="HE173" s="144"/>
      <c r="HF173" s="144"/>
      <c r="HG173" s="144"/>
      <c r="HH173" s="144"/>
      <c r="HI173" s="144"/>
      <c r="HJ173" s="144"/>
      <c r="HK173" s="144"/>
      <c r="HL173" s="144"/>
      <c r="HM173" s="144"/>
      <c r="HN173" s="144"/>
      <c r="HO173" s="144"/>
      <c r="HP173" s="144"/>
      <c r="HQ173" s="144"/>
      <c r="HR173" s="144"/>
      <c r="HS173" s="144"/>
      <c r="HT173" s="144"/>
      <c r="HU173" s="144"/>
      <c r="HV173" s="144"/>
    </row>
    <row r="174" spans="1:230" s="146" customFormat="1" ht="12.75">
      <c r="A174" s="142"/>
      <c r="B174" s="143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144"/>
      <c r="AP174" s="144"/>
      <c r="AQ174" s="144"/>
      <c r="AR174" s="144"/>
      <c r="AS174" s="144"/>
      <c r="AT174" s="144"/>
      <c r="AU174" s="144"/>
      <c r="AV174" s="144"/>
      <c r="AW174" s="144"/>
      <c r="AX174" s="144"/>
      <c r="AY174" s="144"/>
      <c r="AZ174" s="144"/>
      <c r="BA174" s="144"/>
      <c r="BB174" s="144"/>
      <c r="BC174" s="144"/>
      <c r="BD174" s="144"/>
      <c r="BE174" s="144"/>
      <c r="BF174" s="144"/>
      <c r="BG174" s="144"/>
      <c r="BH174" s="144"/>
      <c r="BI174" s="144"/>
      <c r="BJ174" s="144"/>
      <c r="BK174" s="144"/>
      <c r="BL174" s="144"/>
      <c r="BM174" s="144"/>
      <c r="BN174" s="144"/>
      <c r="BO174" s="144"/>
      <c r="BP174" s="144"/>
      <c r="BQ174" s="144"/>
      <c r="BR174" s="144"/>
      <c r="BS174" s="144"/>
      <c r="BT174" s="144"/>
      <c r="BU174" s="144"/>
      <c r="BV174" s="144"/>
      <c r="BW174" s="144"/>
      <c r="BX174" s="144"/>
      <c r="BY174" s="144"/>
      <c r="BZ174" s="144"/>
      <c r="CA174" s="144"/>
      <c r="CB174" s="144"/>
      <c r="CC174" s="144"/>
      <c r="CD174" s="144"/>
      <c r="CE174" s="144"/>
      <c r="CF174" s="144"/>
      <c r="CG174" s="144"/>
      <c r="CH174" s="144"/>
      <c r="CI174" s="144"/>
      <c r="CJ174" s="144"/>
      <c r="CK174" s="144"/>
      <c r="CL174" s="144"/>
      <c r="CM174" s="144"/>
      <c r="CN174" s="144"/>
      <c r="CO174" s="144"/>
      <c r="CP174" s="144"/>
      <c r="CQ174" s="144"/>
      <c r="CR174" s="144"/>
      <c r="CS174" s="144"/>
      <c r="CT174" s="144"/>
      <c r="CU174" s="144"/>
      <c r="CV174" s="144"/>
      <c r="CW174" s="144"/>
      <c r="CX174" s="144"/>
      <c r="CY174" s="144"/>
      <c r="CZ174" s="144"/>
      <c r="DA174" s="144"/>
      <c r="DB174" s="144"/>
      <c r="DC174" s="144"/>
      <c r="DD174" s="144"/>
      <c r="DE174" s="144"/>
      <c r="DF174" s="144"/>
      <c r="DG174" s="144"/>
      <c r="DH174" s="144"/>
      <c r="DI174" s="144"/>
      <c r="DJ174" s="144"/>
      <c r="DK174" s="144"/>
      <c r="DL174" s="144"/>
      <c r="DM174" s="144"/>
      <c r="DN174" s="144"/>
      <c r="DO174" s="144"/>
      <c r="DP174" s="144"/>
      <c r="DQ174" s="144"/>
      <c r="DR174" s="144"/>
      <c r="DS174" s="144"/>
      <c r="DT174" s="144"/>
      <c r="DU174" s="144"/>
      <c r="DV174" s="144"/>
      <c r="DW174" s="144"/>
      <c r="DX174" s="144"/>
      <c r="DY174" s="144"/>
      <c r="DZ174" s="144"/>
      <c r="EA174" s="144"/>
      <c r="EB174" s="144"/>
      <c r="EC174" s="144"/>
      <c r="ED174" s="144"/>
      <c r="EE174" s="144"/>
      <c r="EF174" s="144"/>
      <c r="EG174" s="144"/>
      <c r="EH174" s="144"/>
      <c r="EI174" s="144"/>
      <c r="EJ174" s="144"/>
      <c r="EK174" s="144"/>
      <c r="EL174" s="144"/>
      <c r="EM174" s="144"/>
      <c r="EN174" s="144"/>
      <c r="EO174" s="144"/>
      <c r="EP174" s="144"/>
      <c r="EQ174" s="144"/>
      <c r="ER174" s="144"/>
      <c r="ES174" s="144"/>
      <c r="ET174" s="144"/>
      <c r="EU174" s="144"/>
      <c r="EV174" s="144"/>
      <c r="EW174" s="144"/>
      <c r="EX174" s="144"/>
      <c r="EY174" s="144"/>
      <c r="EZ174" s="144"/>
      <c r="FA174" s="144"/>
      <c r="FB174" s="144"/>
      <c r="FC174" s="144"/>
      <c r="FD174" s="144"/>
      <c r="FE174" s="144"/>
      <c r="FF174" s="144"/>
      <c r="FG174" s="144"/>
      <c r="FH174" s="144"/>
      <c r="FI174" s="144"/>
      <c r="FJ174" s="144"/>
      <c r="FK174" s="144"/>
      <c r="FL174" s="144"/>
      <c r="FM174" s="144"/>
      <c r="FN174" s="144"/>
      <c r="FO174" s="144"/>
      <c r="FP174" s="144"/>
      <c r="FQ174" s="144"/>
      <c r="FR174" s="144"/>
      <c r="FS174" s="144"/>
      <c r="FT174" s="144"/>
      <c r="FU174" s="144"/>
      <c r="FV174" s="144"/>
      <c r="FW174" s="144"/>
      <c r="FX174" s="144"/>
      <c r="FY174" s="144"/>
      <c r="FZ174" s="144"/>
      <c r="GA174" s="144"/>
      <c r="GB174" s="144"/>
      <c r="GC174" s="144"/>
      <c r="GD174" s="144"/>
      <c r="GE174" s="144"/>
      <c r="GF174" s="144"/>
      <c r="GG174" s="144"/>
      <c r="GH174" s="144"/>
      <c r="GI174" s="144"/>
      <c r="GJ174" s="144"/>
      <c r="GK174" s="144"/>
      <c r="GL174" s="144"/>
      <c r="GM174" s="144"/>
      <c r="GN174" s="144"/>
      <c r="GO174" s="144"/>
      <c r="GP174" s="144"/>
      <c r="GQ174" s="144"/>
      <c r="GR174" s="144"/>
      <c r="GS174" s="144"/>
      <c r="GT174" s="144"/>
      <c r="GU174" s="144"/>
      <c r="GV174" s="144"/>
      <c r="GW174" s="144"/>
      <c r="GX174" s="144"/>
      <c r="GY174" s="144"/>
      <c r="GZ174" s="144"/>
      <c r="HA174" s="144"/>
      <c r="HB174" s="144"/>
      <c r="HC174" s="144"/>
      <c r="HD174" s="144"/>
      <c r="HE174" s="144"/>
      <c r="HF174" s="144"/>
      <c r="HG174" s="144"/>
      <c r="HH174" s="144"/>
      <c r="HI174" s="144"/>
      <c r="HJ174" s="144"/>
      <c r="HK174" s="144"/>
      <c r="HL174" s="144"/>
      <c r="HM174" s="144"/>
      <c r="HN174" s="144"/>
      <c r="HO174" s="144"/>
      <c r="HP174" s="144"/>
      <c r="HQ174" s="144"/>
      <c r="HR174" s="144"/>
      <c r="HS174" s="144"/>
      <c r="HT174" s="144"/>
      <c r="HU174" s="144"/>
      <c r="HV174" s="144"/>
    </row>
    <row r="175" spans="1:230" s="146" customFormat="1" ht="12.75">
      <c r="A175" s="142"/>
      <c r="B175" s="143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  <c r="AQ175" s="144"/>
      <c r="AR175" s="144"/>
      <c r="AS175" s="144"/>
      <c r="AT175" s="144"/>
      <c r="AU175" s="144"/>
      <c r="AV175" s="144"/>
      <c r="AW175" s="144"/>
      <c r="AX175" s="144"/>
      <c r="AY175" s="144"/>
      <c r="AZ175" s="144"/>
      <c r="BA175" s="144"/>
      <c r="BB175" s="144"/>
      <c r="BC175" s="144"/>
      <c r="BD175" s="144"/>
      <c r="BE175" s="144"/>
      <c r="BF175" s="144"/>
      <c r="BG175" s="144"/>
      <c r="BH175" s="144"/>
      <c r="BI175" s="144"/>
      <c r="BJ175" s="144"/>
      <c r="BK175" s="144"/>
      <c r="BL175" s="144"/>
      <c r="BM175" s="144"/>
      <c r="BN175" s="144"/>
      <c r="BO175" s="144"/>
      <c r="BP175" s="144"/>
      <c r="BQ175" s="144"/>
      <c r="BR175" s="144"/>
      <c r="BS175" s="144"/>
      <c r="BT175" s="144"/>
      <c r="BU175" s="144"/>
      <c r="BV175" s="144"/>
      <c r="BW175" s="144"/>
      <c r="BX175" s="144"/>
      <c r="BY175" s="144"/>
      <c r="BZ175" s="144"/>
      <c r="CA175" s="144"/>
      <c r="CB175" s="144"/>
      <c r="CC175" s="144"/>
      <c r="CD175" s="144"/>
      <c r="CE175" s="144"/>
      <c r="CF175" s="144"/>
      <c r="CG175" s="144"/>
      <c r="CH175" s="144"/>
      <c r="CI175" s="144"/>
      <c r="CJ175" s="144"/>
      <c r="CK175" s="144"/>
      <c r="CL175" s="144"/>
      <c r="CM175" s="144"/>
      <c r="CN175" s="144"/>
      <c r="CO175" s="144"/>
      <c r="CP175" s="144"/>
      <c r="CQ175" s="144"/>
      <c r="CR175" s="144"/>
      <c r="CS175" s="144"/>
      <c r="CT175" s="144"/>
      <c r="CU175" s="144"/>
      <c r="CV175" s="144"/>
      <c r="CW175" s="144"/>
      <c r="CX175" s="144"/>
      <c r="CY175" s="144"/>
      <c r="CZ175" s="144"/>
      <c r="DA175" s="144"/>
      <c r="DB175" s="144"/>
      <c r="DC175" s="144"/>
      <c r="DD175" s="144"/>
      <c r="DE175" s="144"/>
      <c r="DF175" s="144"/>
      <c r="DG175" s="144"/>
      <c r="DH175" s="144"/>
      <c r="DI175" s="144"/>
      <c r="DJ175" s="144"/>
      <c r="DK175" s="144"/>
      <c r="DL175" s="144"/>
      <c r="DM175" s="144"/>
      <c r="DN175" s="144"/>
      <c r="DO175" s="144"/>
      <c r="DP175" s="144"/>
      <c r="DQ175" s="144"/>
      <c r="DR175" s="144"/>
      <c r="DS175" s="144"/>
      <c r="DT175" s="144"/>
      <c r="DU175" s="144"/>
      <c r="DV175" s="144"/>
      <c r="DW175" s="144"/>
      <c r="DX175" s="144"/>
      <c r="DY175" s="144"/>
      <c r="DZ175" s="144"/>
      <c r="EA175" s="144"/>
      <c r="EB175" s="144"/>
      <c r="EC175" s="144"/>
      <c r="ED175" s="144"/>
      <c r="EE175" s="144"/>
      <c r="EF175" s="144"/>
      <c r="EG175" s="144"/>
      <c r="EH175" s="144"/>
      <c r="EI175" s="144"/>
      <c r="EJ175" s="144"/>
      <c r="EK175" s="144"/>
      <c r="EL175" s="144"/>
      <c r="EM175" s="144"/>
      <c r="EN175" s="144"/>
      <c r="EO175" s="144"/>
      <c r="EP175" s="144"/>
      <c r="EQ175" s="144"/>
      <c r="ER175" s="144"/>
      <c r="ES175" s="144"/>
      <c r="ET175" s="144"/>
      <c r="EU175" s="144"/>
      <c r="EV175" s="144"/>
      <c r="EW175" s="144"/>
      <c r="EX175" s="144"/>
      <c r="EY175" s="144"/>
      <c r="EZ175" s="144"/>
      <c r="FA175" s="144"/>
      <c r="FB175" s="144"/>
      <c r="FC175" s="144"/>
      <c r="FD175" s="144"/>
      <c r="FE175" s="144"/>
      <c r="FF175" s="144"/>
      <c r="FG175" s="144"/>
      <c r="FH175" s="144"/>
      <c r="FI175" s="144"/>
      <c r="FJ175" s="144"/>
      <c r="FK175" s="144"/>
      <c r="FL175" s="144"/>
      <c r="FM175" s="144"/>
      <c r="FN175" s="144"/>
      <c r="FO175" s="144"/>
      <c r="FP175" s="144"/>
      <c r="FQ175" s="144"/>
      <c r="FR175" s="144"/>
      <c r="FS175" s="144"/>
      <c r="FT175" s="144"/>
      <c r="FU175" s="144"/>
      <c r="FV175" s="144"/>
      <c r="FW175" s="144"/>
      <c r="FX175" s="144"/>
      <c r="FY175" s="144"/>
      <c r="FZ175" s="144"/>
      <c r="GA175" s="144"/>
      <c r="GB175" s="144"/>
      <c r="GC175" s="144"/>
      <c r="GD175" s="144"/>
      <c r="GE175" s="144"/>
      <c r="GF175" s="144"/>
      <c r="GG175" s="144"/>
      <c r="GH175" s="144"/>
      <c r="GI175" s="144"/>
      <c r="GJ175" s="144"/>
      <c r="GK175" s="144"/>
      <c r="GL175" s="144"/>
      <c r="GM175" s="144"/>
      <c r="GN175" s="144"/>
      <c r="GO175" s="144"/>
      <c r="GP175" s="144"/>
      <c r="GQ175" s="144"/>
      <c r="GR175" s="144"/>
      <c r="GS175" s="144"/>
      <c r="GT175" s="144"/>
      <c r="GU175" s="144"/>
      <c r="GV175" s="144"/>
      <c r="GW175" s="144"/>
      <c r="GX175" s="144"/>
      <c r="GY175" s="144"/>
      <c r="GZ175" s="144"/>
      <c r="HA175" s="144"/>
      <c r="HB175" s="144"/>
      <c r="HC175" s="144"/>
      <c r="HD175" s="144"/>
      <c r="HE175" s="144"/>
      <c r="HF175" s="144"/>
      <c r="HG175" s="144"/>
      <c r="HH175" s="144"/>
      <c r="HI175" s="144"/>
      <c r="HJ175" s="144"/>
      <c r="HK175" s="144"/>
      <c r="HL175" s="144"/>
      <c r="HM175" s="144"/>
      <c r="HN175" s="144"/>
      <c r="HO175" s="144"/>
      <c r="HP175" s="144"/>
      <c r="HQ175" s="144"/>
      <c r="HR175" s="144"/>
      <c r="HS175" s="144"/>
      <c r="HT175" s="144"/>
      <c r="HU175" s="144"/>
      <c r="HV175" s="144"/>
    </row>
    <row r="176" spans="1:230" s="146" customFormat="1" ht="12.75">
      <c r="A176" s="142"/>
      <c r="B176" s="143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44"/>
      <c r="AV176" s="144"/>
      <c r="AW176" s="144"/>
      <c r="AX176" s="144"/>
      <c r="AY176" s="144"/>
      <c r="AZ176" s="144"/>
      <c r="BA176" s="144"/>
      <c r="BB176" s="144"/>
      <c r="BC176" s="144"/>
      <c r="BD176" s="144"/>
      <c r="BE176" s="144"/>
      <c r="BF176" s="144"/>
      <c r="BG176" s="144"/>
      <c r="BH176" s="144"/>
      <c r="BI176" s="144"/>
      <c r="BJ176" s="144"/>
      <c r="BK176" s="144"/>
      <c r="BL176" s="144"/>
      <c r="BM176" s="144"/>
      <c r="BN176" s="144"/>
      <c r="BO176" s="144"/>
      <c r="BP176" s="144"/>
      <c r="BQ176" s="144"/>
      <c r="BR176" s="144"/>
      <c r="BS176" s="144"/>
      <c r="BT176" s="144"/>
      <c r="BU176" s="144"/>
      <c r="BV176" s="144"/>
      <c r="BW176" s="144"/>
      <c r="BX176" s="144"/>
      <c r="BY176" s="144"/>
      <c r="BZ176" s="144"/>
      <c r="CA176" s="144"/>
      <c r="CB176" s="144"/>
      <c r="CC176" s="144"/>
      <c r="CD176" s="144"/>
      <c r="CE176" s="144"/>
      <c r="CF176" s="144"/>
      <c r="CG176" s="144"/>
      <c r="CH176" s="144"/>
      <c r="CI176" s="144"/>
      <c r="CJ176" s="144"/>
      <c r="CK176" s="144"/>
      <c r="CL176" s="144"/>
      <c r="CM176" s="144"/>
      <c r="CN176" s="144"/>
      <c r="CO176" s="144"/>
      <c r="CP176" s="144"/>
      <c r="CQ176" s="144"/>
      <c r="CR176" s="144"/>
      <c r="CS176" s="144"/>
      <c r="CT176" s="144"/>
      <c r="CU176" s="144"/>
      <c r="CV176" s="144"/>
      <c r="CW176" s="144"/>
      <c r="CX176" s="144"/>
      <c r="CY176" s="144"/>
      <c r="CZ176" s="144"/>
      <c r="DA176" s="144"/>
      <c r="DB176" s="144"/>
      <c r="DC176" s="144"/>
      <c r="DD176" s="144"/>
      <c r="DE176" s="144"/>
      <c r="DF176" s="144"/>
      <c r="DG176" s="144"/>
      <c r="DH176" s="144"/>
      <c r="DI176" s="144"/>
      <c r="DJ176" s="144"/>
      <c r="DK176" s="144"/>
      <c r="DL176" s="144"/>
      <c r="DM176" s="144"/>
      <c r="DN176" s="144"/>
      <c r="DO176" s="144"/>
      <c r="DP176" s="144"/>
      <c r="DQ176" s="144"/>
      <c r="DR176" s="144"/>
      <c r="DS176" s="144"/>
      <c r="DT176" s="144"/>
      <c r="DU176" s="144"/>
      <c r="DV176" s="144"/>
      <c r="DW176" s="144"/>
      <c r="DX176" s="144"/>
      <c r="DY176" s="144"/>
      <c r="DZ176" s="144"/>
      <c r="EA176" s="144"/>
      <c r="EB176" s="144"/>
      <c r="EC176" s="144"/>
      <c r="ED176" s="144"/>
      <c r="EE176" s="144"/>
      <c r="EF176" s="144"/>
      <c r="EG176" s="144"/>
      <c r="EH176" s="144"/>
      <c r="EI176" s="144"/>
      <c r="EJ176" s="144"/>
      <c r="EK176" s="144"/>
      <c r="EL176" s="144"/>
      <c r="EM176" s="144"/>
      <c r="EN176" s="144"/>
      <c r="EO176" s="144"/>
      <c r="EP176" s="144"/>
      <c r="EQ176" s="144"/>
      <c r="ER176" s="144"/>
      <c r="ES176" s="144"/>
      <c r="ET176" s="144"/>
      <c r="EU176" s="144"/>
      <c r="EV176" s="144"/>
      <c r="EW176" s="144"/>
      <c r="EX176" s="144"/>
      <c r="EY176" s="144"/>
      <c r="EZ176" s="144"/>
      <c r="FA176" s="144"/>
      <c r="FB176" s="144"/>
      <c r="FC176" s="144"/>
      <c r="FD176" s="144"/>
      <c r="FE176" s="144"/>
      <c r="FF176" s="144"/>
      <c r="FG176" s="144"/>
      <c r="FH176" s="144"/>
      <c r="FI176" s="144"/>
      <c r="FJ176" s="144"/>
      <c r="FK176" s="144"/>
      <c r="FL176" s="144"/>
      <c r="FM176" s="144"/>
      <c r="FN176" s="144"/>
      <c r="FO176" s="144"/>
      <c r="FP176" s="144"/>
      <c r="FQ176" s="144"/>
      <c r="FR176" s="144"/>
      <c r="FS176" s="144"/>
      <c r="FT176" s="144"/>
      <c r="FU176" s="144"/>
      <c r="FV176" s="144"/>
      <c r="FW176" s="144"/>
      <c r="FX176" s="144"/>
      <c r="FY176" s="144"/>
      <c r="FZ176" s="144"/>
      <c r="GA176" s="144"/>
      <c r="GB176" s="144"/>
      <c r="GC176" s="144"/>
      <c r="GD176" s="144"/>
      <c r="GE176" s="144"/>
      <c r="GF176" s="144"/>
      <c r="GG176" s="144"/>
      <c r="GH176" s="144"/>
      <c r="GI176" s="144"/>
      <c r="GJ176" s="144"/>
      <c r="GK176" s="144"/>
      <c r="GL176" s="144"/>
      <c r="GM176" s="144"/>
      <c r="GN176" s="144"/>
      <c r="GO176" s="144"/>
      <c r="GP176" s="144"/>
      <c r="GQ176" s="144"/>
      <c r="GR176" s="144"/>
      <c r="GS176" s="144"/>
      <c r="GT176" s="144"/>
      <c r="GU176" s="144"/>
      <c r="GV176" s="144"/>
      <c r="GW176" s="144"/>
      <c r="GX176" s="144"/>
      <c r="GY176" s="144"/>
      <c r="GZ176" s="144"/>
      <c r="HA176" s="144"/>
      <c r="HB176" s="144"/>
      <c r="HC176" s="144"/>
      <c r="HD176" s="144"/>
      <c r="HE176" s="144"/>
      <c r="HF176" s="144"/>
      <c r="HG176" s="144"/>
      <c r="HH176" s="144"/>
      <c r="HI176" s="144"/>
      <c r="HJ176" s="144"/>
      <c r="HK176" s="144"/>
      <c r="HL176" s="144"/>
      <c r="HM176" s="144"/>
      <c r="HN176" s="144"/>
      <c r="HO176" s="144"/>
      <c r="HP176" s="144"/>
      <c r="HQ176" s="144"/>
      <c r="HR176" s="144"/>
      <c r="HS176" s="144"/>
      <c r="HT176" s="144"/>
      <c r="HU176" s="144"/>
      <c r="HV176" s="144"/>
    </row>
    <row r="177" spans="1:230" s="146" customFormat="1" ht="12.75">
      <c r="A177" s="142"/>
      <c r="B177" s="143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144"/>
      <c r="AP177" s="144"/>
      <c r="AQ177" s="144"/>
      <c r="AR177" s="144"/>
      <c r="AS177" s="144"/>
      <c r="AT177" s="144"/>
      <c r="AU177" s="144"/>
      <c r="AV177" s="144"/>
      <c r="AW177" s="144"/>
      <c r="AX177" s="144"/>
      <c r="AY177" s="144"/>
      <c r="AZ177" s="144"/>
      <c r="BA177" s="144"/>
      <c r="BB177" s="144"/>
      <c r="BC177" s="144"/>
      <c r="BD177" s="144"/>
      <c r="BE177" s="144"/>
      <c r="BF177" s="144"/>
      <c r="BG177" s="144"/>
      <c r="BH177" s="144"/>
      <c r="BI177" s="144"/>
      <c r="BJ177" s="144"/>
      <c r="BK177" s="144"/>
      <c r="BL177" s="144"/>
      <c r="BM177" s="144"/>
      <c r="BN177" s="144"/>
      <c r="BO177" s="144"/>
      <c r="BP177" s="144"/>
      <c r="BQ177" s="144"/>
      <c r="BR177" s="144"/>
      <c r="BS177" s="144"/>
      <c r="BT177" s="144"/>
      <c r="BU177" s="144"/>
      <c r="BV177" s="144"/>
      <c r="BW177" s="144"/>
      <c r="BX177" s="144"/>
      <c r="BY177" s="144"/>
      <c r="BZ177" s="144"/>
      <c r="CA177" s="144"/>
      <c r="CB177" s="144"/>
      <c r="CC177" s="144"/>
      <c r="CD177" s="144"/>
      <c r="CE177" s="144"/>
      <c r="CF177" s="144"/>
      <c r="CG177" s="144"/>
      <c r="CH177" s="144"/>
      <c r="CI177" s="144"/>
      <c r="CJ177" s="144"/>
      <c r="CK177" s="144"/>
      <c r="CL177" s="144"/>
      <c r="CM177" s="144"/>
      <c r="CN177" s="144"/>
      <c r="CO177" s="144"/>
      <c r="CP177" s="144"/>
      <c r="CQ177" s="144"/>
      <c r="CR177" s="144"/>
      <c r="CS177" s="144"/>
      <c r="CT177" s="144"/>
      <c r="CU177" s="144"/>
      <c r="CV177" s="144"/>
      <c r="CW177" s="144"/>
      <c r="CX177" s="144"/>
      <c r="CY177" s="144"/>
      <c r="CZ177" s="144"/>
      <c r="DA177" s="144"/>
      <c r="DB177" s="144"/>
      <c r="DC177" s="144"/>
      <c r="DD177" s="144"/>
      <c r="DE177" s="144"/>
      <c r="DF177" s="144"/>
      <c r="DG177" s="144"/>
      <c r="DH177" s="144"/>
      <c r="DI177" s="144"/>
      <c r="DJ177" s="144"/>
      <c r="DK177" s="144"/>
      <c r="DL177" s="144"/>
      <c r="DM177" s="144"/>
      <c r="DN177" s="144"/>
      <c r="DO177" s="144"/>
      <c r="DP177" s="144"/>
      <c r="DQ177" s="144"/>
      <c r="DR177" s="144"/>
      <c r="DS177" s="144"/>
      <c r="DT177" s="144"/>
      <c r="DU177" s="144"/>
      <c r="DV177" s="144"/>
      <c r="DW177" s="144"/>
      <c r="DX177" s="144"/>
      <c r="DY177" s="144"/>
      <c r="DZ177" s="144"/>
      <c r="EA177" s="144"/>
      <c r="EB177" s="144"/>
      <c r="EC177" s="144"/>
      <c r="ED177" s="144"/>
      <c r="EE177" s="144"/>
      <c r="EF177" s="144"/>
      <c r="EG177" s="144"/>
      <c r="EH177" s="144"/>
      <c r="EI177" s="144"/>
      <c r="EJ177" s="144"/>
      <c r="EK177" s="144"/>
      <c r="EL177" s="144"/>
      <c r="EM177" s="144"/>
      <c r="EN177" s="144"/>
      <c r="EO177" s="144"/>
      <c r="EP177" s="144"/>
      <c r="EQ177" s="144"/>
      <c r="ER177" s="144"/>
      <c r="ES177" s="144"/>
      <c r="ET177" s="144"/>
      <c r="EU177" s="144"/>
      <c r="EV177" s="144"/>
      <c r="EW177" s="144"/>
      <c r="EX177" s="144"/>
      <c r="EY177" s="144"/>
      <c r="EZ177" s="144"/>
      <c r="FA177" s="144"/>
      <c r="FB177" s="144"/>
      <c r="FC177" s="144"/>
      <c r="FD177" s="144"/>
      <c r="FE177" s="144"/>
      <c r="FF177" s="144"/>
      <c r="FG177" s="144"/>
      <c r="FH177" s="144"/>
      <c r="FI177" s="144"/>
      <c r="FJ177" s="144"/>
      <c r="FK177" s="144"/>
      <c r="FL177" s="144"/>
      <c r="FM177" s="144"/>
      <c r="FN177" s="144"/>
      <c r="FO177" s="144"/>
      <c r="FP177" s="144"/>
      <c r="FQ177" s="144"/>
      <c r="FR177" s="144"/>
      <c r="FS177" s="144"/>
      <c r="FT177" s="144"/>
      <c r="FU177" s="144"/>
      <c r="FV177" s="144"/>
      <c r="FW177" s="144"/>
      <c r="FX177" s="144"/>
      <c r="FY177" s="144"/>
      <c r="FZ177" s="144"/>
      <c r="GA177" s="144"/>
      <c r="GB177" s="144"/>
      <c r="GC177" s="144"/>
      <c r="GD177" s="144"/>
      <c r="GE177" s="144"/>
      <c r="GF177" s="144"/>
      <c r="GG177" s="144"/>
      <c r="GH177" s="144"/>
      <c r="GI177" s="144"/>
      <c r="GJ177" s="144"/>
      <c r="GK177" s="144"/>
      <c r="GL177" s="144"/>
      <c r="GM177" s="144"/>
      <c r="GN177" s="144"/>
      <c r="GO177" s="144"/>
      <c r="GP177" s="144"/>
      <c r="GQ177" s="144"/>
      <c r="GR177" s="144"/>
      <c r="GS177" s="144"/>
      <c r="GT177" s="144"/>
      <c r="GU177" s="144"/>
      <c r="GV177" s="144"/>
      <c r="GW177" s="144"/>
      <c r="GX177" s="144"/>
      <c r="GY177" s="144"/>
      <c r="GZ177" s="144"/>
      <c r="HA177" s="144"/>
      <c r="HB177" s="144"/>
      <c r="HC177" s="144"/>
      <c r="HD177" s="144"/>
      <c r="HE177" s="144"/>
      <c r="HF177" s="144"/>
      <c r="HG177" s="144"/>
      <c r="HH177" s="144"/>
      <c r="HI177" s="144"/>
      <c r="HJ177" s="144"/>
      <c r="HK177" s="144"/>
      <c r="HL177" s="144"/>
      <c r="HM177" s="144"/>
      <c r="HN177" s="144"/>
      <c r="HO177" s="144"/>
      <c r="HP177" s="144"/>
      <c r="HQ177" s="144"/>
      <c r="HR177" s="144"/>
      <c r="HS177" s="144"/>
      <c r="HT177" s="144"/>
      <c r="HU177" s="144"/>
      <c r="HV177" s="144"/>
    </row>
    <row r="178" spans="1:230" s="146" customFormat="1" ht="12.75">
      <c r="A178" s="142"/>
      <c r="B178" s="143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  <c r="AQ178" s="144"/>
      <c r="AR178" s="144"/>
      <c r="AS178" s="144"/>
      <c r="AT178" s="144"/>
      <c r="AU178" s="144"/>
      <c r="AV178" s="144"/>
      <c r="AW178" s="144"/>
      <c r="AX178" s="144"/>
      <c r="AY178" s="144"/>
      <c r="AZ178" s="144"/>
      <c r="BA178" s="144"/>
      <c r="BB178" s="144"/>
      <c r="BC178" s="144"/>
      <c r="BD178" s="144"/>
      <c r="BE178" s="144"/>
      <c r="BF178" s="144"/>
      <c r="BG178" s="144"/>
      <c r="BH178" s="144"/>
      <c r="BI178" s="144"/>
      <c r="BJ178" s="144"/>
      <c r="BK178" s="144"/>
      <c r="BL178" s="144"/>
      <c r="BM178" s="144"/>
      <c r="BN178" s="144"/>
      <c r="BO178" s="144"/>
      <c r="BP178" s="144"/>
      <c r="BQ178" s="144"/>
      <c r="BR178" s="144"/>
      <c r="BS178" s="144"/>
      <c r="BT178" s="144"/>
      <c r="BU178" s="144"/>
      <c r="BV178" s="144"/>
      <c r="BW178" s="144"/>
      <c r="BX178" s="144"/>
      <c r="BY178" s="144"/>
      <c r="BZ178" s="144"/>
      <c r="CA178" s="144"/>
      <c r="CB178" s="144"/>
      <c r="CC178" s="144"/>
      <c r="CD178" s="144"/>
      <c r="CE178" s="144"/>
      <c r="CF178" s="144"/>
      <c r="CG178" s="144"/>
      <c r="CH178" s="144"/>
      <c r="CI178" s="144"/>
      <c r="CJ178" s="144"/>
      <c r="CK178" s="144"/>
      <c r="CL178" s="144"/>
      <c r="CM178" s="144"/>
      <c r="CN178" s="144"/>
      <c r="CO178" s="144"/>
      <c r="CP178" s="144"/>
      <c r="CQ178" s="144"/>
      <c r="CR178" s="144"/>
      <c r="CS178" s="144"/>
      <c r="CT178" s="144"/>
      <c r="CU178" s="144"/>
      <c r="CV178" s="144"/>
      <c r="CW178" s="144"/>
      <c r="CX178" s="144"/>
      <c r="CY178" s="144"/>
      <c r="CZ178" s="144"/>
      <c r="DA178" s="144"/>
      <c r="DB178" s="144"/>
      <c r="DC178" s="144"/>
      <c r="DD178" s="144"/>
      <c r="DE178" s="144"/>
      <c r="DF178" s="144"/>
      <c r="DG178" s="144"/>
      <c r="DH178" s="144"/>
      <c r="DI178" s="144"/>
      <c r="DJ178" s="144"/>
      <c r="DK178" s="144"/>
      <c r="DL178" s="144"/>
      <c r="DM178" s="144"/>
      <c r="DN178" s="144"/>
      <c r="DO178" s="144"/>
      <c r="DP178" s="144"/>
      <c r="DQ178" s="144"/>
      <c r="DR178" s="144"/>
      <c r="DS178" s="144"/>
      <c r="DT178" s="144"/>
      <c r="DU178" s="144"/>
      <c r="DV178" s="144"/>
      <c r="DW178" s="144"/>
      <c r="DX178" s="144"/>
      <c r="DY178" s="144"/>
      <c r="DZ178" s="144"/>
      <c r="EA178" s="144"/>
      <c r="EB178" s="144"/>
      <c r="EC178" s="144"/>
      <c r="ED178" s="144"/>
      <c r="EE178" s="144"/>
      <c r="EF178" s="144"/>
      <c r="EG178" s="144"/>
      <c r="EH178" s="144"/>
      <c r="EI178" s="144"/>
      <c r="EJ178" s="144"/>
      <c r="EK178" s="144"/>
      <c r="EL178" s="144"/>
      <c r="EM178" s="144"/>
      <c r="EN178" s="144"/>
      <c r="EO178" s="144"/>
      <c r="EP178" s="144"/>
      <c r="EQ178" s="144"/>
      <c r="ER178" s="144"/>
      <c r="ES178" s="144"/>
      <c r="ET178" s="144"/>
      <c r="EU178" s="144"/>
      <c r="EV178" s="144"/>
      <c r="EW178" s="144"/>
      <c r="EX178" s="144"/>
      <c r="EY178" s="144"/>
      <c r="EZ178" s="144"/>
      <c r="FA178" s="144"/>
      <c r="FB178" s="144"/>
      <c r="FC178" s="144"/>
      <c r="FD178" s="144"/>
      <c r="FE178" s="144"/>
      <c r="FF178" s="144"/>
      <c r="FG178" s="144"/>
      <c r="FH178" s="144"/>
      <c r="FI178" s="144"/>
      <c r="FJ178" s="144"/>
      <c r="FK178" s="144"/>
      <c r="FL178" s="144"/>
      <c r="FM178" s="144"/>
      <c r="FN178" s="144"/>
      <c r="FO178" s="144"/>
      <c r="FP178" s="144"/>
      <c r="FQ178" s="144"/>
      <c r="FR178" s="144"/>
      <c r="FS178" s="144"/>
      <c r="FT178" s="144"/>
      <c r="FU178" s="144"/>
      <c r="FV178" s="144"/>
      <c r="FW178" s="144"/>
      <c r="FX178" s="144"/>
      <c r="FY178" s="144"/>
      <c r="FZ178" s="144"/>
      <c r="GA178" s="144"/>
      <c r="GB178" s="144"/>
      <c r="GC178" s="144"/>
      <c r="GD178" s="144"/>
      <c r="GE178" s="144"/>
      <c r="GF178" s="144"/>
      <c r="GG178" s="144"/>
      <c r="GH178" s="144"/>
      <c r="GI178" s="144"/>
      <c r="GJ178" s="144"/>
      <c r="GK178" s="144"/>
      <c r="GL178" s="144"/>
      <c r="GM178" s="144"/>
      <c r="GN178" s="144"/>
      <c r="GO178" s="144"/>
      <c r="GP178" s="144"/>
      <c r="GQ178" s="144"/>
      <c r="GR178" s="144"/>
      <c r="GS178" s="144"/>
      <c r="GT178" s="144"/>
      <c r="GU178" s="144"/>
      <c r="GV178" s="144"/>
      <c r="GW178" s="144"/>
      <c r="GX178" s="144"/>
      <c r="GY178" s="144"/>
      <c r="GZ178" s="144"/>
      <c r="HA178" s="144"/>
      <c r="HB178" s="144"/>
      <c r="HC178" s="144"/>
      <c r="HD178" s="144"/>
      <c r="HE178" s="144"/>
      <c r="HF178" s="144"/>
      <c r="HG178" s="144"/>
      <c r="HH178" s="144"/>
      <c r="HI178" s="144"/>
      <c r="HJ178" s="144"/>
      <c r="HK178" s="144"/>
      <c r="HL178" s="144"/>
      <c r="HM178" s="144"/>
      <c r="HN178" s="144"/>
      <c r="HO178" s="144"/>
      <c r="HP178" s="144"/>
      <c r="HQ178" s="144"/>
      <c r="HR178" s="144"/>
      <c r="HS178" s="144"/>
      <c r="HT178" s="144"/>
      <c r="HU178" s="144"/>
      <c r="HV178" s="144"/>
    </row>
    <row r="179" spans="1:230" s="146" customFormat="1" ht="12.75">
      <c r="A179" s="142"/>
      <c r="B179" s="143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  <c r="AP179" s="144"/>
      <c r="AQ179" s="144"/>
      <c r="AR179" s="144"/>
      <c r="AS179" s="144"/>
      <c r="AT179" s="144"/>
      <c r="AU179" s="144"/>
      <c r="AV179" s="144"/>
      <c r="AW179" s="144"/>
      <c r="AX179" s="144"/>
      <c r="AY179" s="144"/>
      <c r="AZ179" s="144"/>
      <c r="BA179" s="144"/>
      <c r="BB179" s="144"/>
      <c r="BC179" s="144"/>
      <c r="BD179" s="144"/>
      <c r="BE179" s="144"/>
      <c r="BF179" s="144"/>
      <c r="BG179" s="144"/>
      <c r="BH179" s="144"/>
      <c r="BI179" s="144"/>
      <c r="BJ179" s="144"/>
      <c r="BK179" s="144"/>
      <c r="BL179" s="144"/>
      <c r="BM179" s="144"/>
      <c r="BN179" s="144"/>
      <c r="BO179" s="144"/>
      <c r="BP179" s="144"/>
      <c r="BQ179" s="144"/>
      <c r="BR179" s="144"/>
      <c r="BS179" s="144"/>
      <c r="BT179" s="144"/>
      <c r="BU179" s="144"/>
      <c r="BV179" s="144"/>
      <c r="BW179" s="144"/>
      <c r="BX179" s="144"/>
      <c r="BY179" s="144"/>
      <c r="BZ179" s="144"/>
      <c r="CA179" s="144"/>
      <c r="CB179" s="144"/>
      <c r="CC179" s="144"/>
      <c r="CD179" s="144"/>
      <c r="CE179" s="144"/>
      <c r="CF179" s="144"/>
      <c r="CG179" s="144"/>
      <c r="CH179" s="144"/>
      <c r="CI179" s="144"/>
      <c r="CJ179" s="144"/>
      <c r="CK179" s="144"/>
      <c r="CL179" s="144"/>
      <c r="CM179" s="144"/>
      <c r="CN179" s="144"/>
      <c r="CO179" s="144"/>
      <c r="CP179" s="144"/>
      <c r="CQ179" s="144"/>
      <c r="CR179" s="144"/>
      <c r="CS179" s="144"/>
      <c r="CT179" s="144"/>
      <c r="CU179" s="144"/>
      <c r="CV179" s="144"/>
      <c r="CW179" s="144"/>
      <c r="CX179" s="144"/>
      <c r="CY179" s="144"/>
      <c r="CZ179" s="144"/>
      <c r="DA179" s="144"/>
      <c r="DB179" s="144"/>
      <c r="DC179" s="144"/>
      <c r="DD179" s="144"/>
      <c r="DE179" s="144"/>
      <c r="DF179" s="144"/>
      <c r="DG179" s="144"/>
      <c r="DH179" s="144"/>
      <c r="DI179" s="144"/>
      <c r="DJ179" s="144"/>
      <c r="DK179" s="144"/>
      <c r="DL179" s="144"/>
      <c r="DM179" s="144"/>
      <c r="DN179" s="144"/>
      <c r="DO179" s="144"/>
      <c r="DP179" s="144"/>
      <c r="DQ179" s="144"/>
      <c r="DR179" s="144"/>
      <c r="DS179" s="144"/>
      <c r="DT179" s="144"/>
      <c r="DU179" s="144"/>
      <c r="DV179" s="144"/>
      <c r="DW179" s="144"/>
      <c r="DX179" s="144"/>
      <c r="DY179" s="144"/>
      <c r="DZ179" s="144"/>
      <c r="EA179" s="144"/>
      <c r="EB179" s="144"/>
      <c r="EC179" s="144"/>
      <c r="ED179" s="144"/>
      <c r="EE179" s="144"/>
      <c r="EF179" s="144"/>
      <c r="EG179" s="144"/>
      <c r="EH179" s="144"/>
      <c r="EI179" s="144"/>
      <c r="EJ179" s="144"/>
      <c r="EK179" s="144"/>
      <c r="EL179" s="144"/>
      <c r="EM179" s="144"/>
      <c r="EN179" s="144"/>
      <c r="EO179" s="144"/>
      <c r="EP179" s="144"/>
      <c r="EQ179" s="144"/>
      <c r="ER179" s="144"/>
      <c r="ES179" s="144"/>
      <c r="ET179" s="144"/>
      <c r="EU179" s="144"/>
      <c r="EV179" s="144"/>
      <c r="EW179" s="144"/>
      <c r="EX179" s="144"/>
      <c r="EY179" s="144"/>
      <c r="EZ179" s="144"/>
      <c r="FA179" s="144"/>
      <c r="FB179" s="144"/>
      <c r="FC179" s="144"/>
      <c r="FD179" s="144"/>
      <c r="FE179" s="144"/>
      <c r="FF179" s="144"/>
      <c r="FG179" s="144"/>
      <c r="FH179" s="144"/>
      <c r="FI179" s="144"/>
      <c r="FJ179" s="144"/>
      <c r="FK179" s="144"/>
      <c r="FL179" s="144"/>
      <c r="FM179" s="144"/>
      <c r="FN179" s="144"/>
      <c r="FO179" s="144"/>
      <c r="FP179" s="144"/>
      <c r="FQ179" s="144"/>
      <c r="FR179" s="144"/>
      <c r="FS179" s="144"/>
      <c r="FT179" s="144"/>
      <c r="FU179" s="144"/>
      <c r="FV179" s="144"/>
      <c r="FW179" s="144"/>
      <c r="FX179" s="144"/>
      <c r="FY179" s="144"/>
      <c r="FZ179" s="144"/>
      <c r="GA179" s="144"/>
      <c r="GB179" s="144"/>
      <c r="GC179" s="144"/>
      <c r="GD179" s="144"/>
      <c r="GE179" s="144"/>
      <c r="GF179" s="144"/>
      <c r="GG179" s="144"/>
      <c r="GH179" s="144"/>
      <c r="GI179" s="144"/>
      <c r="GJ179" s="144"/>
      <c r="GK179" s="144"/>
      <c r="GL179" s="144"/>
      <c r="GM179" s="144"/>
      <c r="GN179" s="144"/>
      <c r="GO179" s="144"/>
      <c r="GP179" s="144"/>
      <c r="GQ179" s="144"/>
      <c r="GR179" s="144"/>
      <c r="GS179" s="144"/>
      <c r="GT179" s="144"/>
      <c r="GU179" s="144"/>
      <c r="GV179" s="144"/>
      <c r="GW179" s="144"/>
      <c r="GX179" s="144"/>
      <c r="GY179" s="144"/>
      <c r="GZ179" s="144"/>
      <c r="HA179" s="144"/>
      <c r="HB179" s="144"/>
      <c r="HC179" s="144"/>
      <c r="HD179" s="144"/>
      <c r="HE179" s="144"/>
      <c r="HF179" s="144"/>
      <c r="HG179" s="144"/>
      <c r="HH179" s="144"/>
      <c r="HI179" s="144"/>
      <c r="HJ179" s="144"/>
      <c r="HK179" s="144"/>
      <c r="HL179" s="144"/>
      <c r="HM179" s="144"/>
      <c r="HN179" s="144"/>
      <c r="HO179" s="144"/>
      <c r="HP179" s="144"/>
      <c r="HQ179" s="144"/>
      <c r="HR179" s="144"/>
      <c r="HS179" s="144"/>
      <c r="HT179" s="144"/>
      <c r="HU179" s="144"/>
      <c r="HV179" s="144"/>
    </row>
    <row r="180" spans="1:230" s="146" customFormat="1" ht="12.75">
      <c r="A180" s="142"/>
      <c r="B180" s="143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4"/>
      <c r="BC180" s="144"/>
      <c r="BD180" s="144"/>
      <c r="BE180" s="144"/>
      <c r="BF180" s="144"/>
      <c r="BG180" s="144"/>
      <c r="BH180" s="144"/>
      <c r="BI180" s="144"/>
      <c r="BJ180" s="144"/>
      <c r="BK180" s="144"/>
      <c r="BL180" s="144"/>
      <c r="BM180" s="144"/>
      <c r="BN180" s="144"/>
      <c r="BO180" s="144"/>
      <c r="BP180" s="144"/>
      <c r="BQ180" s="144"/>
      <c r="BR180" s="144"/>
      <c r="BS180" s="144"/>
      <c r="BT180" s="144"/>
      <c r="BU180" s="144"/>
      <c r="BV180" s="144"/>
      <c r="BW180" s="144"/>
      <c r="BX180" s="144"/>
      <c r="BY180" s="144"/>
      <c r="BZ180" s="144"/>
      <c r="CA180" s="144"/>
      <c r="CB180" s="144"/>
      <c r="CC180" s="144"/>
      <c r="CD180" s="144"/>
      <c r="CE180" s="144"/>
      <c r="CF180" s="144"/>
      <c r="CG180" s="144"/>
      <c r="CH180" s="144"/>
      <c r="CI180" s="144"/>
      <c r="CJ180" s="144"/>
      <c r="CK180" s="144"/>
      <c r="CL180" s="144"/>
      <c r="CM180" s="144"/>
      <c r="CN180" s="144"/>
      <c r="CO180" s="144"/>
      <c r="CP180" s="144"/>
      <c r="CQ180" s="144"/>
      <c r="CR180" s="144"/>
      <c r="CS180" s="144"/>
      <c r="CT180" s="144"/>
      <c r="CU180" s="144"/>
      <c r="CV180" s="144"/>
      <c r="CW180" s="144"/>
      <c r="CX180" s="144"/>
      <c r="CY180" s="144"/>
      <c r="CZ180" s="144"/>
      <c r="DA180" s="144"/>
      <c r="DB180" s="144"/>
      <c r="DC180" s="144"/>
      <c r="DD180" s="144"/>
      <c r="DE180" s="144"/>
      <c r="DF180" s="144"/>
      <c r="DG180" s="144"/>
      <c r="DH180" s="144"/>
      <c r="DI180" s="144"/>
      <c r="DJ180" s="144"/>
      <c r="DK180" s="144"/>
      <c r="DL180" s="144"/>
      <c r="DM180" s="144"/>
      <c r="DN180" s="144"/>
      <c r="DO180" s="144"/>
      <c r="DP180" s="144"/>
      <c r="DQ180" s="144"/>
      <c r="DR180" s="144"/>
      <c r="DS180" s="144"/>
      <c r="DT180" s="144"/>
      <c r="DU180" s="144"/>
      <c r="DV180" s="144"/>
      <c r="DW180" s="144"/>
      <c r="DX180" s="144"/>
      <c r="DY180" s="144"/>
      <c r="DZ180" s="144"/>
      <c r="EA180" s="144"/>
      <c r="EB180" s="144"/>
      <c r="EC180" s="144"/>
      <c r="ED180" s="144"/>
      <c r="EE180" s="144"/>
      <c r="EF180" s="144"/>
      <c r="EG180" s="144"/>
      <c r="EH180" s="144"/>
      <c r="EI180" s="144"/>
      <c r="EJ180" s="144"/>
      <c r="EK180" s="144"/>
      <c r="EL180" s="144"/>
      <c r="EM180" s="144"/>
      <c r="EN180" s="144"/>
      <c r="EO180" s="144"/>
      <c r="EP180" s="144"/>
      <c r="EQ180" s="144"/>
      <c r="ER180" s="144"/>
      <c r="ES180" s="144"/>
      <c r="ET180" s="144"/>
      <c r="EU180" s="144"/>
      <c r="EV180" s="144"/>
      <c r="EW180" s="144"/>
      <c r="EX180" s="144"/>
      <c r="EY180" s="144"/>
      <c r="EZ180" s="144"/>
      <c r="FA180" s="144"/>
      <c r="FB180" s="144"/>
      <c r="FC180" s="144"/>
      <c r="FD180" s="144"/>
      <c r="FE180" s="144"/>
      <c r="FF180" s="144"/>
      <c r="FG180" s="144"/>
      <c r="FH180" s="144"/>
      <c r="FI180" s="144"/>
      <c r="FJ180" s="144"/>
      <c r="FK180" s="144"/>
      <c r="FL180" s="144"/>
      <c r="FM180" s="144"/>
      <c r="FN180" s="144"/>
      <c r="FO180" s="144"/>
      <c r="FP180" s="144"/>
      <c r="FQ180" s="144"/>
      <c r="FR180" s="144"/>
      <c r="FS180" s="144"/>
      <c r="FT180" s="144"/>
      <c r="FU180" s="144"/>
      <c r="FV180" s="144"/>
      <c r="FW180" s="144"/>
      <c r="FX180" s="144"/>
      <c r="FY180" s="144"/>
      <c r="FZ180" s="144"/>
      <c r="GA180" s="144"/>
      <c r="GB180" s="144"/>
      <c r="GC180" s="144"/>
      <c r="GD180" s="144"/>
      <c r="GE180" s="144"/>
      <c r="GF180" s="144"/>
      <c r="GG180" s="144"/>
      <c r="GH180" s="144"/>
      <c r="GI180" s="144"/>
      <c r="GJ180" s="144"/>
      <c r="GK180" s="144"/>
      <c r="GL180" s="144"/>
      <c r="GM180" s="144"/>
      <c r="GN180" s="144"/>
      <c r="GO180" s="144"/>
      <c r="GP180" s="144"/>
      <c r="GQ180" s="144"/>
      <c r="GR180" s="144"/>
      <c r="GS180" s="144"/>
      <c r="GT180" s="144"/>
      <c r="GU180" s="144"/>
      <c r="GV180" s="144"/>
      <c r="GW180" s="144"/>
      <c r="GX180" s="144"/>
      <c r="GY180" s="144"/>
      <c r="GZ180" s="144"/>
      <c r="HA180" s="144"/>
      <c r="HB180" s="144"/>
      <c r="HC180" s="144"/>
      <c r="HD180" s="144"/>
      <c r="HE180" s="144"/>
      <c r="HF180" s="144"/>
      <c r="HG180" s="144"/>
      <c r="HH180" s="144"/>
      <c r="HI180" s="144"/>
      <c r="HJ180" s="144"/>
      <c r="HK180" s="144"/>
      <c r="HL180" s="144"/>
      <c r="HM180" s="144"/>
      <c r="HN180" s="144"/>
      <c r="HO180" s="144"/>
      <c r="HP180" s="144"/>
      <c r="HQ180" s="144"/>
      <c r="HR180" s="144"/>
      <c r="HS180" s="144"/>
      <c r="HT180" s="144"/>
      <c r="HU180" s="144"/>
      <c r="HV180" s="144"/>
    </row>
    <row r="181" spans="1:230" s="146" customFormat="1" ht="12.75">
      <c r="A181" s="142"/>
      <c r="B181" s="143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144"/>
      <c r="AP181" s="144"/>
      <c r="AQ181" s="144"/>
      <c r="AR181" s="144"/>
      <c r="AS181" s="144"/>
      <c r="AT181" s="144"/>
      <c r="AU181" s="144"/>
      <c r="AV181" s="144"/>
      <c r="AW181" s="144"/>
      <c r="AX181" s="144"/>
      <c r="AY181" s="144"/>
      <c r="AZ181" s="144"/>
      <c r="BA181" s="144"/>
      <c r="BB181" s="144"/>
      <c r="BC181" s="144"/>
      <c r="BD181" s="144"/>
      <c r="BE181" s="144"/>
      <c r="BF181" s="144"/>
      <c r="BG181" s="144"/>
      <c r="BH181" s="144"/>
      <c r="BI181" s="144"/>
      <c r="BJ181" s="144"/>
      <c r="BK181" s="144"/>
      <c r="BL181" s="144"/>
      <c r="BM181" s="144"/>
      <c r="BN181" s="144"/>
      <c r="BO181" s="144"/>
      <c r="BP181" s="144"/>
      <c r="BQ181" s="144"/>
      <c r="BR181" s="144"/>
      <c r="BS181" s="144"/>
      <c r="BT181" s="144"/>
      <c r="BU181" s="144"/>
      <c r="BV181" s="144"/>
      <c r="BW181" s="144"/>
      <c r="BX181" s="144"/>
      <c r="BY181" s="144"/>
      <c r="BZ181" s="144"/>
      <c r="CA181" s="144"/>
      <c r="CB181" s="144"/>
      <c r="CC181" s="144"/>
      <c r="CD181" s="144"/>
      <c r="CE181" s="144"/>
      <c r="CF181" s="144"/>
      <c r="CG181" s="144"/>
      <c r="CH181" s="144"/>
      <c r="CI181" s="144"/>
      <c r="CJ181" s="144"/>
      <c r="CK181" s="144"/>
      <c r="CL181" s="144"/>
      <c r="CM181" s="144"/>
      <c r="CN181" s="144"/>
      <c r="CO181" s="144"/>
      <c r="CP181" s="144"/>
      <c r="CQ181" s="144"/>
      <c r="CR181" s="144"/>
      <c r="CS181" s="144"/>
      <c r="CT181" s="144"/>
      <c r="CU181" s="144"/>
      <c r="CV181" s="144"/>
      <c r="CW181" s="144"/>
      <c r="CX181" s="144"/>
      <c r="CY181" s="144"/>
      <c r="CZ181" s="144"/>
      <c r="DA181" s="144"/>
      <c r="DB181" s="144"/>
      <c r="DC181" s="144"/>
      <c r="DD181" s="144"/>
      <c r="DE181" s="144"/>
      <c r="DF181" s="144"/>
      <c r="DG181" s="144"/>
      <c r="DH181" s="144"/>
      <c r="DI181" s="144"/>
      <c r="DJ181" s="144"/>
      <c r="DK181" s="144"/>
      <c r="DL181" s="144"/>
      <c r="DM181" s="144"/>
      <c r="DN181" s="144"/>
      <c r="DO181" s="144"/>
      <c r="DP181" s="144"/>
      <c r="DQ181" s="144"/>
      <c r="DR181" s="144"/>
      <c r="DS181" s="144"/>
      <c r="DT181" s="144"/>
      <c r="DU181" s="144"/>
      <c r="DV181" s="144"/>
      <c r="DW181" s="144"/>
      <c r="DX181" s="144"/>
      <c r="DY181" s="144"/>
      <c r="DZ181" s="144"/>
      <c r="EA181" s="144"/>
      <c r="EB181" s="144"/>
      <c r="EC181" s="144"/>
      <c r="ED181" s="144"/>
      <c r="EE181" s="144"/>
      <c r="EF181" s="144"/>
      <c r="EG181" s="144"/>
      <c r="EH181" s="144"/>
      <c r="EI181" s="144"/>
      <c r="EJ181" s="144"/>
      <c r="EK181" s="144"/>
      <c r="EL181" s="144"/>
      <c r="EM181" s="144"/>
      <c r="EN181" s="144"/>
      <c r="EO181" s="144"/>
      <c r="EP181" s="144"/>
      <c r="EQ181" s="144"/>
      <c r="ER181" s="144"/>
      <c r="ES181" s="144"/>
      <c r="ET181" s="144"/>
      <c r="EU181" s="144"/>
      <c r="EV181" s="144"/>
      <c r="EW181" s="144"/>
      <c r="EX181" s="144"/>
      <c r="EY181" s="144"/>
      <c r="EZ181" s="144"/>
      <c r="FA181" s="144"/>
      <c r="FB181" s="144"/>
      <c r="FC181" s="144"/>
      <c r="FD181" s="144"/>
      <c r="FE181" s="144"/>
      <c r="FF181" s="144"/>
      <c r="FG181" s="144"/>
      <c r="FH181" s="144"/>
      <c r="FI181" s="144"/>
      <c r="FJ181" s="144"/>
      <c r="FK181" s="144"/>
      <c r="FL181" s="144"/>
      <c r="FM181" s="144"/>
      <c r="FN181" s="144"/>
      <c r="FO181" s="144"/>
      <c r="FP181" s="144"/>
      <c r="FQ181" s="144"/>
      <c r="FR181" s="144"/>
      <c r="FS181" s="144"/>
      <c r="FT181" s="144"/>
      <c r="FU181" s="144"/>
      <c r="FV181" s="144"/>
      <c r="FW181" s="144"/>
      <c r="FX181" s="144"/>
      <c r="FY181" s="144"/>
      <c r="FZ181" s="144"/>
      <c r="GA181" s="144"/>
      <c r="GB181" s="144"/>
      <c r="GC181" s="144"/>
      <c r="GD181" s="144"/>
      <c r="GE181" s="144"/>
      <c r="GF181" s="144"/>
      <c r="GG181" s="144"/>
      <c r="GH181" s="144"/>
      <c r="GI181" s="144"/>
      <c r="GJ181" s="144"/>
      <c r="GK181" s="144"/>
      <c r="GL181" s="144"/>
      <c r="GM181" s="144"/>
      <c r="GN181" s="144"/>
      <c r="GO181" s="144"/>
      <c r="GP181" s="144"/>
      <c r="GQ181" s="144"/>
      <c r="GR181" s="144"/>
      <c r="GS181" s="144"/>
      <c r="GT181" s="144"/>
      <c r="GU181" s="144"/>
      <c r="GV181" s="144"/>
      <c r="GW181" s="144"/>
      <c r="GX181" s="144"/>
      <c r="GY181" s="144"/>
      <c r="GZ181" s="144"/>
      <c r="HA181" s="144"/>
      <c r="HB181" s="144"/>
      <c r="HC181" s="144"/>
      <c r="HD181" s="144"/>
      <c r="HE181" s="144"/>
      <c r="HF181" s="144"/>
      <c r="HG181" s="144"/>
      <c r="HH181" s="144"/>
      <c r="HI181" s="144"/>
      <c r="HJ181" s="144"/>
      <c r="HK181" s="144"/>
      <c r="HL181" s="144"/>
      <c r="HM181" s="144"/>
      <c r="HN181" s="144"/>
      <c r="HO181" s="144"/>
      <c r="HP181" s="144"/>
      <c r="HQ181" s="144"/>
      <c r="HR181" s="144"/>
      <c r="HS181" s="144"/>
      <c r="HT181" s="144"/>
      <c r="HU181" s="144"/>
      <c r="HV181" s="144"/>
    </row>
    <row r="182" spans="1:230" s="146" customFormat="1" ht="12.75">
      <c r="A182" s="142"/>
      <c r="B182" s="143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144"/>
      <c r="AP182" s="144"/>
      <c r="AQ182" s="144"/>
      <c r="AR182" s="144"/>
      <c r="AS182" s="144"/>
      <c r="AT182" s="144"/>
      <c r="AU182" s="144"/>
      <c r="AV182" s="144"/>
      <c r="AW182" s="144"/>
      <c r="AX182" s="144"/>
      <c r="AY182" s="144"/>
      <c r="AZ182" s="144"/>
      <c r="BA182" s="144"/>
      <c r="BB182" s="144"/>
      <c r="BC182" s="144"/>
      <c r="BD182" s="144"/>
      <c r="BE182" s="144"/>
      <c r="BF182" s="144"/>
      <c r="BG182" s="144"/>
      <c r="BH182" s="144"/>
      <c r="BI182" s="144"/>
      <c r="BJ182" s="144"/>
      <c r="BK182" s="144"/>
      <c r="BL182" s="144"/>
      <c r="BM182" s="144"/>
      <c r="BN182" s="144"/>
      <c r="BO182" s="144"/>
      <c r="BP182" s="144"/>
      <c r="BQ182" s="144"/>
      <c r="BR182" s="144"/>
      <c r="BS182" s="144"/>
      <c r="BT182" s="144"/>
      <c r="BU182" s="144"/>
      <c r="BV182" s="144"/>
      <c r="BW182" s="144"/>
      <c r="BX182" s="144"/>
      <c r="BY182" s="144"/>
      <c r="BZ182" s="144"/>
      <c r="CA182" s="144"/>
      <c r="CB182" s="144"/>
      <c r="CC182" s="144"/>
      <c r="CD182" s="144"/>
      <c r="CE182" s="144"/>
      <c r="CF182" s="144"/>
      <c r="CG182" s="144"/>
      <c r="CH182" s="144"/>
      <c r="CI182" s="144"/>
      <c r="CJ182" s="144"/>
      <c r="CK182" s="144"/>
      <c r="CL182" s="144"/>
      <c r="CM182" s="144"/>
      <c r="CN182" s="144"/>
      <c r="CO182" s="144"/>
      <c r="CP182" s="144"/>
      <c r="CQ182" s="144"/>
      <c r="CR182" s="144"/>
      <c r="CS182" s="144"/>
      <c r="CT182" s="144"/>
      <c r="CU182" s="144"/>
      <c r="CV182" s="144"/>
      <c r="CW182" s="144"/>
      <c r="CX182" s="144"/>
      <c r="CY182" s="144"/>
      <c r="CZ182" s="144"/>
      <c r="DA182" s="144"/>
      <c r="DB182" s="144"/>
      <c r="DC182" s="144"/>
      <c r="DD182" s="144"/>
      <c r="DE182" s="144"/>
      <c r="DF182" s="144"/>
      <c r="DG182" s="144"/>
      <c r="DH182" s="144"/>
      <c r="DI182" s="144"/>
      <c r="DJ182" s="144"/>
      <c r="DK182" s="144"/>
      <c r="DL182" s="144"/>
      <c r="DM182" s="144"/>
      <c r="DN182" s="144"/>
      <c r="DO182" s="144"/>
      <c r="DP182" s="144"/>
      <c r="DQ182" s="144"/>
      <c r="DR182" s="144"/>
      <c r="DS182" s="144"/>
      <c r="DT182" s="144"/>
      <c r="DU182" s="144"/>
      <c r="DV182" s="144"/>
      <c r="DW182" s="144"/>
      <c r="DX182" s="144"/>
      <c r="DY182" s="144"/>
      <c r="DZ182" s="144"/>
      <c r="EA182" s="144"/>
      <c r="EB182" s="144"/>
      <c r="EC182" s="144"/>
      <c r="ED182" s="144"/>
      <c r="EE182" s="144"/>
      <c r="EF182" s="144"/>
      <c r="EG182" s="144"/>
      <c r="EH182" s="144"/>
      <c r="EI182" s="144"/>
      <c r="EJ182" s="144"/>
      <c r="EK182" s="144"/>
      <c r="EL182" s="144"/>
      <c r="EM182" s="144"/>
      <c r="EN182" s="144"/>
      <c r="EO182" s="144"/>
      <c r="EP182" s="144"/>
      <c r="EQ182" s="144"/>
      <c r="ER182" s="144"/>
      <c r="ES182" s="144"/>
      <c r="ET182" s="144"/>
      <c r="EU182" s="144"/>
      <c r="EV182" s="144"/>
      <c r="EW182" s="144"/>
      <c r="EX182" s="144"/>
      <c r="EY182" s="144"/>
      <c r="EZ182" s="144"/>
      <c r="FA182" s="144"/>
      <c r="FB182" s="144"/>
      <c r="FC182" s="144"/>
      <c r="FD182" s="144"/>
      <c r="FE182" s="144"/>
      <c r="FF182" s="144"/>
      <c r="FG182" s="144"/>
      <c r="FH182" s="144"/>
      <c r="FI182" s="144"/>
      <c r="FJ182" s="144"/>
      <c r="FK182" s="144"/>
      <c r="FL182" s="144"/>
      <c r="FM182" s="144"/>
      <c r="FN182" s="144"/>
      <c r="FO182" s="144"/>
      <c r="FP182" s="144"/>
      <c r="FQ182" s="144"/>
      <c r="FR182" s="144"/>
      <c r="FS182" s="144"/>
      <c r="FT182" s="144"/>
      <c r="FU182" s="144"/>
      <c r="FV182" s="144"/>
      <c r="FW182" s="144"/>
      <c r="FX182" s="144"/>
      <c r="FY182" s="144"/>
      <c r="FZ182" s="144"/>
      <c r="GA182" s="144"/>
      <c r="GB182" s="144"/>
      <c r="GC182" s="144"/>
      <c r="GD182" s="144"/>
      <c r="GE182" s="144"/>
      <c r="GF182" s="144"/>
      <c r="GG182" s="144"/>
      <c r="GH182" s="144"/>
      <c r="GI182" s="144"/>
      <c r="GJ182" s="144"/>
      <c r="GK182" s="144"/>
      <c r="GL182" s="144"/>
      <c r="GM182" s="144"/>
      <c r="GN182" s="144"/>
      <c r="GO182" s="144"/>
      <c r="GP182" s="144"/>
      <c r="GQ182" s="144"/>
      <c r="GR182" s="144"/>
      <c r="GS182" s="144"/>
      <c r="GT182" s="144"/>
      <c r="GU182" s="144"/>
      <c r="GV182" s="144"/>
      <c r="GW182" s="144"/>
      <c r="GX182" s="144"/>
      <c r="GY182" s="144"/>
      <c r="GZ182" s="144"/>
      <c r="HA182" s="144"/>
      <c r="HB182" s="144"/>
      <c r="HC182" s="144"/>
      <c r="HD182" s="144"/>
      <c r="HE182" s="144"/>
      <c r="HF182" s="144"/>
      <c r="HG182" s="144"/>
      <c r="HH182" s="144"/>
      <c r="HI182" s="144"/>
      <c r="HJ182" s="144"/>
      <c r="HK182" s="144"/>
      <c r="HL182" s="144"/>
      <c r="HM182" s="144"/>
      <c r="HN182" s="144"/>
      <c r="HO182" s="144"/>
      <c r="HP182" s="144"/>
      <c r="HQ182" s="144"/>
      <c r="HR182" s="144"/>
      <c r="HS182" s="144"/>
      <c r="HT182" s="144"/>
      <c r="HU182" s="144"/>
      <c r="HV182" s="144"/>
    </row>
    <row r="183" spans="1:230" s="146" customFormat="1" ht="12.75">
      <c r="A183" s="142"/>
      <c r="B183" s="143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  <c r="AO183" s="144"/>
      <c r="AP183" s="144"/>
      <c r="AQ183" s="144"/>
      <c r="AR183" s="144"/>
      <c r="AS183" s="144"/>
      <c r="AT183" s="144"/>
      <c r="AU183" s="144"/>
      <c r="AV183" s="144"/>
      <c r="AW183" s="144"/>
      <c r="AX183" s="144"/>
      <c r="AY183" s="144"/>
      <c r="AZ183" s="144"/>
      <c r="BA183" s="144"/>
      <c r="BB183" s="144"/>
      <c r="BC183" s="144"/>
      <c r="BD183" s="144"/>
      <c r="BE183" s="144"/>
      <c r="BF183" s="144"/>
      <c r="BG183" s="144"/>
      <c r="BH183" s="144"/>
      <c r="BI183" s="144"/>
      <c r="BJ183" s="144"/>
      <c r="BK183" s="144"/>
      <c r="BL183" s="144"/>
      <c r="BM183" s="144"/>
      <c r="BN183" s="144"/>
      <c r="BO183" s="144"/>
      <c r="BP183" s="144"/>
      <c r="BQ183" s="144"/>
      <c r="BR183" s="144"/>
      <c r="BS183" s="144"/>
      <c r="BT183" s="144"/>
      <c r="BU183" s="144"/>
      <c r="BV183" s="144"/>
      <c r="BW183" s="144"/>
      <c r="BX183" s="144"/>
      <c r="BY183" s="144"/>
      <c r="BZ183" s="144"/>
      <c r="CA183" s="144"/>
      <c r="CB183" s="144"/>
      <c r="CC183" s="144"/>
      <c r="CD183" s="144"/>
      <c r="CE183" s="144"/>
      <c r="CF183" s="144"/>
      <c r="CG183" s="144"/>
      <c r="CH183" s="144"/>
      <c r="CI183" s="144"/>
      <c r="CJ183" s="144"/>
      <c r="CK183" s="144"/>
      <c r="CL183" s="144"/>
      <c r="CM183" s="144"/>
      <c r="CN183" s="144"/>
      <c r="CO183" s="144"/>
      <c r="CP183" s="144"/>
      <c r="CQ183" s="144"/>
      <c r="CR183" s="144"/>
      <c r="CS183" s="144"/>
      <c r="CT183" s="144"/>
      <c r="CU183" s="144"/>
      <c r="CV183" s="144"/>
      <c r="CW183" s="144"/>
      <c r="CX183" s="144"/>
      <c r="CY183" s="144"/>
      <c r="CZ183" s="144"/>
      <c r="DA183" s="144"/>
      <c r="DB183" s="144"/>
      <c r="DC183" s="144"/>
      <c r="DD183" s="144"/>
      <c r="DE183" s="144"/>
      <c r="DF183" s="144"/>
      <c r="DG183" s="144"/>
      <c r="DH183" s="144"/>
      <c r="DI183" s="144"/>
      <c r="DJ183" s="144"/>
      <c r="DK183" s="144"/>
      <c r="DL183" s="144"/>
      <c r="DM183" s="144"/>
      <c r="DN183" s="144"/>
      <c r="DO183" s="144"/>
      <c r="DP183" s="144"/>
      <c r="DQ183" s="144"/>
      <c r="DR183" s="144"/>
      <c r="DS183" s="144"/>
      <c r="DT183" s="144"/>
      <c r="DU183" s="144"/>
      <c r="DV183" s="144"/>
      <c r="DW183" s="144"/>
      <c r="DX183" s="144"/>
      <c r="DY183" s="144"/>
      <c r="DZ183" s="144"/>
      <c r="EA183" s="144"/>
      <c r="EB183" s="144"/>
      <c r="EC183" s="144"/>
      <c r="ED183" s="144"/>
      <c r="EE183" s="144"/>
      <c r="EF183" s="144"/>
      <c r="EG183" s="144"/>
      <c r="EH183" s="144"/>
      <c r="EI183" s="144"/>
      <c r="EJ183" s="144"/>
      <c r="EK183" s="144"/>
      <c r="EL183" s="144"/>
      <c r="EM183" s="144"/>
      <c r="EN183" s="144"/>
      <c r="EO183" s="144"/>
      <c r="EP183" s="144"/>
      <c r="EQ183" s="144"/>
      <c r="ER183" s="144"/>
      <c r="ES183" s="144"/>
      <c r="ET183" s="144"/>
      <c r="EU183" s="144"/>
      <c r="EV183" s="144"/>
      <c r="EW183" s="144"/>
      <c r="EX183" s="144"/>
      <c r="EY183" s="144"/>
      <c r="EZ183" s="144"/>
      <c r="FA183" s="144"/>
      <c r="FB183" s="144"/>
      <c r="FC183" s="144"/>
      <c r="FD183" s="144"/>
      <c r="FE183" s="144"/>
      <c r="FF183" s="144"/>
      <c r="FG183" s="144"/>
      <c r="FH183" s="144"/>
      <c r="FI183" s="144"/>
      <c r="FJ183" s="144"/>
      <c r="FK183" s="144"/>
      <c r="FL183" s="144"/>
      <c r="FM183" s="144"/>
      <c r="FN183" s="144"/>
      <c r="FO183" s="144"/>
      <c r="FP183" s="144"/>
      <c r="FQ183" s="144"/>
      <c r="FR183" s="144"/>
      <c r="FS183" s="144"/>
      <c r="FT183" s="144"/>
      <c r="FU183" s="144"/>
      <c r="FV183" s="144"/>
      <c r="FW183" s="144"/>
      <c r="FX183" s="144"/>
      <c r="FY183" s="144"/>
      <c r="FZ183" s="144"/>
      <c r="GA183" s="144"/>
      <c r="GB183" s="144"/>
      <c r="GC183" s="144"/>
      <c r="GD183" s="144"/>
      <c r="GE183" s="144"/>
      <c r="GF183" s="144"/>
      <c r="GG183" s="144"/>
      <c r="GH183" s="144"/>
      <c r="GI183" s="144"/>
      <c r="GJ183" s="144"/>
      <c r="GK183" s="144"/>
      <c r="GL183" s="144"/>
      <c r="GM183" s="144"/>
      <c r="GN183" s="144"/>
      <c r="GO183" s="144"/>
      <c r="GP183" s="144"/>
      <c r="GQ183" s="144"/>
      <c r="GR183" s="144"/>
      <c r="GS183" s="144"/>
      <c r="GT183" s="144"/>
      <c r="GU183" s="144"/>
      <c r="GV183" s="144"/>
      <c r="GW183" s="144"/>
      <c r="GX183" s="144"/>
      <c r="GY183" s="144"/>
      <c r="GZ183" s="144"/>
      <c r="HA183" s="144"/>
      <c r="HB183" s="144"/>
      <c r="HC183" s="144"/>
      <c r="HD183" s="144"/>
      <c r="HE183" s="144"/>
      <c r="HF183" s="144"/>
      <c r="HG183" s="144"/>
      <c r="HH183" s="144"/>
      <c r="HI183" s="144"/>
      <c r="HJ183" s="144"/>
      <c r="HK183" s="144"/>
      <c r="HL183" s="144"/>
      <c r="HM183" s="144"/>
      <c r="HN183" s="144"/>
      <c r="HO183" s="144"/>
      <c r="HP183" s="144"/>
      <c r="HQ183" s="144"/>
      <c r="HR183" s="144"/>
      <c r="HS183" s="144"/>
      <c r="HT183" s="144"/>
      <c r="HU183" s="144"/>
      <c r="HV183" s="144"/>
    </row>
    <row r="184" spans="1:230" s="146" customFormat="1" ht="12.75">
      <c r="A184" s="142"/>
      <c r="B184" s="143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44"/>
      <c r="AV184" s="144"/>
      <c r="AW184" s="144"/>
      <c r="AX184" s="144"/>
      <c r="AY184" s="144"/>
      <c r="AZ184" s="144"/>
      <c r="BA184" s="144"/>
      <c r="BB184" s="144"/>
      <c r="BC184" s="144"/>
      <c r="BD184" s="144"/>
      <c r="BE184" s="144"/>
      <c r="BF184" s="144"/>
      <c r="BG184" s="144"/>
      <c r="BH184" s="144"/>
      <c r="BI184" s="144"/>
      <c r="BJ184" s="144"/>
      <c r="BK184" s="144"/>
      <c r="BL184" s="144"/>
      <c r="BM184" s="144"/>
      <c r="BN184" s="144"/>
      <c r="BO184" s="144"/>
      <c r="BP184" s="144"/>
      <c r="BQ184" s="144"/>
      <c r="BR184" s="144"/>
      <c r="BS184" s="144"/>
      <c r="BT184" s="144"/>
      <c r="BU184" s="144"/>
      <c r="BV184" s="144"/>
      <c r="BW184" s="144"/>
      <c r="BX184" s="144"/>
      <c r="BY184" s="144"/>
      <c r="BZ184" s="144"/>
      <c r="CA184" s="144"/>
      <c r="CB184" s="144"/>
      <c r="CC184" s="144"/>
      <c r="CD184" s="144"/>
      <c r="CE184" s="144"/>
      <c r="CF184" s="144"/>
      <c r="CG184" s="144"/>
      <c r="CH184" s="144"/>
      <c r="CI184" s="144"/>
      <c r="CJ184" s="144"/>
      <c r="CK184" s="144"/>
      <c r="CL184" s="144"/>
      <c r="CM184" s="144"/>
      <c r="CN184" s="144"/>
      <c r="CO184" s="144"/>
      <c r="CP184" s="144"/>
      <c r="CQ184" s="144"/>
      <c r="CR184" s="144"/>
      <c r="CS184" s="144"/>
      <c r="CT184" s="144"/>
      <c r="CU184" s="144"/>
      <c r="CV184" s="144"/>
      <c r="CW184" s="144"/>
      <c r="CX184" s="144"/>
      <c r="CY184" s="144"/>
      <c r="CZ184" s="144"/>
      <c r="DA184" s="144"/>
      <c r="DB184" s="144"/>
      <c r="DC184" s="144"/>
      <c r="DD184" s="144"/>
      <c r="DE184" s="144"/>
      <c r="DF184" s="144"/>
      <c r="DG184" s="144"/>
      <c r="DH184" s="144"/>
      <c r="DI184" s="144"/>
      <c r="DJ184" s="144"/>
      <c r="DK184" s="144"/>
      <c r="DL184" s="144"/>
      <c r="DM184" s="144"/>
      <c r="DN184" s="144"/>
      <c r="DO184" s="144"/>
      <c r="DP184" s="144"/>
      <c r="DQ184" s="144"/>
      <c r="DR184" s="144"/>
      <c r="DS184" s="144"/>
      <c r="DT184" s="144"/>
      <c r="DU184" s="144"/>
      <c r="DV184" s="144"/>
      <c r="DW184" s="144"/>
      <c r="DX184" s="144"/>
      <c r="DY184" s="144"/>
      <c r="DZ184" s="144"/>
      <c r="EA184" s="144"/>
      <c r="EB184" s="144"/>
      <c r="EC184" s="144"/>
      <c r="ED184" s="144"/>
      <c r="EE184" s="144"/>
      <c r="EF184" s="144"/>
      <c r="EG184" s="144"/>
      <c r="EH184" s="144"/>
      <c r="EI184" s="144"/>
      <c r="EJ184" s="144"/>
      <c r="EK184" s="144"/>
      <c r="EL184" s="144"/>
      <c r="EM184" s="144"/>
      <c r="EN184" s="144"/>
      <c r="EO184" s="144"/>
      <c r="EP184" s="144"/>
      <c r="EQ184" s="144"/>
      <c r="ER184" s="144"/>
      <c r="ES184" s="144"/>
      <c r="ET184" s="144"/>
      <c r="EU184" s="144"/>
      <c r="EV184" s="144"/>
      <c r="EW184" s="144"/>
      <c r="EX184" s="144"/>
      <c r="EY184" s="144"/>
      <c r="EZ184" s="144"/>
      <c r="FA184" s="144"/>
      <c r="FB184" s="144"/>
      <c r="FC184" s="144"/>
      <c r="FD184" s="144"/>
      <c r="FE184" s="144"/>
      <c r="FF184" s="144"/>
      <c r="FG184" s="144"/>
      <c r="FH184" s="144"/>
      <c r="FI184" s="144"/>
      <c r="FJ184" s="144"/>
      <c r="FK184" s="144"/>
      <c r="FL184" s="144"/>
      <c r="FM184" s="144"/>
      <c r="FN184" s="144"/>
      <c r="FO184" s="144"/>
      <c r="FP184" s="144"/>
      <c r="FQ184" s="144"/>
      <c r="FR184" s="144"/>
      <c r="FS184" s="144"/>
      <c r="FT184" s="144"/>
      <c r="FU184" s="144"/>
      <c r="FV184" s="144"/>
      <c r="FW184" s="144"/>
      <c r="FX184" s="144"/>
      <c r="FY184" s="144"/>
      <c r="FZ184" s="144"/>
      <c r="GA184" s="144"/>
      <c r="GB184" s="144"/>
      <c r="GC184" s="144"/>
      <c r="GD184" s="144"/>
      <c r="GE184" s="144"/>
      <c r="GF184" s="144"/>
      <c r="GG184" s="144"/>
      <c r="GH184" s="144"/>
      <c r="GI184" s="144"/>
      <c r="GJ184" s="144"/>
      <c r="GK184" s="144"/>
      <c r="GL184" s="144"/>
      <c r="GM184" s="144"/>
      <c r="GN184" s="144"/>
      <c r="GO184" s="144"/>
      <c r="GP184" s="144"/>
      <c r="GQ184" s="144"/>
      <c r="GR184" s="144"/>
      <c r="GS184" s="144"/>
      <c r="GT184" s="144"/>
      <c r="GU184" s="144"/>
      <c r="GV184" s="144"/>
      <c r="GW184" s="144"/>
      <c r="GX184" s="144"/>
      <c r="GY184" s="144"/>
      <c r="GZ184" s="144"/>
      <c r="HA184" s="144"/>
      <c r="HB184" s="144"/>
      <c r="HC184" s="144"/>
      <c r="HD184" s="144"/>
      <c r="HE184" s="144"/>
      <c r="HF184" s="144"/>
      <c r="HG184" s="144"/>
      <c r="HH184" s="144"/>
      <c r="HI184" s="144"/>
      <c r="HJ184" s="144"/>
      <c r="HK184" s="144"/>
      <c r="HL184" s="144"/>
      <c r="HM184" s="144"/>
      <c r="HN184" s="144"/>
      <c r="HO184" s="144"/>
      <c r="HP184" s="144"/>
      <c r="HQ184" s="144"/>
      <c r="HR184" s="144"/>
      <c r="HS184" s="144"/>
      <c r="HT184" s="144"/>
      <c r="HU184" s="144"/>
      <c r="HV184" s="144"/>
    </row>
    <row r="185" spans="1:230" s="146" customFormat="1" ht="12.75">
      <c r="A185" s="142"/>
      <c r="B185" s="143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4"/>
      <c r="AP185" s="144"/>
      <c r="AQ185" s="144"/>
      <c r="AR185" s="144"/>
      <c r="AS185" s="144"/>
      <c r="AT185" s="144"/>
      <c r="AU185" s="144"/>
      <c r="AV185" s="144"/>
      <c r="AW185" s="144"/>
      <c r="AX185" s="144"/>
      <c r="AY185" s="144"/>
      <c r="AZ185" s="144"/>
      <c r="BA185" s="144"/>
      <c r="BB185" s="144"/>
      <c r="BC185" s="144"/>
      <c r="BD185" s="144"/>
      <c r="BE185" s="144"/>
      <c r="BF185" s="144"/>
      <c r="BG185" s="144"/>
      <c r="BH185" s="144"/>
      <c r="BI185" s="144"/>
      <c r="BJ185" s="144"/>
      <c r="BK185" s="144"/>
      <c r="BL185" s="144"/>
      <c r="BM185" s="144"/>
      <c r="BN185" s="144"/>
      <c r="BO185" s="144"/>
      <c r="BP185" s="144"/>
      <c r="BQ185" s="144"/>
      <c r="BR185" s="144"/>
      <c r="BS185" s="144"/>
      <c r="BT185" s="144"/>
      <c r="BU185" s="144"/>
      <c r="BV185" s="144"/>
      <c r="BW185" s="144"/>
      <c r="BX185" s="144"/>
      <c r="BY185" s="144"/>
      <c r="BZ185" s="144"/>
      <c r="CA185" s="144"/>
      <c r="CB185" s="144"/>
      <c r="CC185" s="144"/>
      <c r="CD185" s="144"/>
      <c r="CE185" s="144"/>
      <c r="CF185" s="144"/>
      <c r="CG185" s="144"/>
      <c r="CH185" s="144"/>
      <c r="CI185" s="144"/>
      <c r="CJ185" s="144"/>
      <c r="CK185" s="144"/>
      <c r="CL185" s="144"/>
      <c r="CM185" s="144"/>
      <c r="CN185" s="144"/>
      <c r="CO185" s="144"/>
      <c r="CP185" s="144"/>
      <c r="CQ185" s="144"/>
      <c r="CR185" s="144"/>
      <c r="CS185" s="144"/>
      <c r="CT185" s="144"/>
      <c r="CU185" s="144"/>
      <c r="CV185" s="144"/>
      <c r="CW185" s="144"/>
      <c r="CX185" s="144"/>
      <c r="CY185" s="144"/>
      <c r="CZ185" s="144"/>
      <c r="DA185" s="144"/>
      <c r="DB185" s="144"/>
      <c r="DC185" s="144"/>
      <c r="DD185" s="144"/>
      <c r="DE185" s="144"/>
      <c r="DF185" s="144"/>
      <c r="DG185" s="144"/>
      <c r="DH185" s="144"/>
      <c r="DI185" s="144"/>
      <c r="DJ185" s="144"/>
      <c r="DK185" s="144"/>
      <c r="DL185" s="144"/>
      <c r="DM185" s="144"/>
      <c r="DN185" s="144"/>
      <c r="DO185" s="144"/>
      <c r="DP185" s="144"/>
      <c r="DQ185" s="144"/>
      <c r="DR185" s="144"/>
      <c r="DS185" s="144"/>
      <c r="DT185" s="144"/>
      <c r="DU185" s="144"/>
      <c r="DV185" s="144"/>
      <c r="DW185" s="144"/>
      <c r="DX185" s="144"/>
      <c r="DY185" s="144"/>
      <c r="DZ185" s="144"/>
      <c r="EA185" s="144"/>
      <c r="EB185" s="144"/>
      <c r="EC185" s="144"/>
      <c r="ED185" s="144"/>
      <c r="EE185" s="144"/>
      <c r="EF185" s="144"/>
      <c r="EG185" s="144"/>
      <c r="EH185" s="144"/>
      <c r="EI185" s="144"/>
      <c r="EJ185" s="144"/>
      <c r="EK185" s="144"/>
      <c r="EL185" s="144"/>
      <c r="EM185" s="144"/>
      <c r="EN185" s="144"/>
      <c r="EO185" s="144"/>
      <c r="EP185" s="144"/>
      <c r="EQ185" s="144"/>
      <c r="ER185" s="144"/>
      <c r="ES185" s="144"/>
      <c r="ET185" s="144"/>
      <c r="EU185" s="144"/>
      <c r="EV185" s="144"/>
      <c r="EW185" s="144"/>
      <c r="EX185" s="144"/>
      <c r="EY185" s="144"/>
      <c r="EZ185" s="144"/>
      <c r="FA185" s="144"/>
      <c r="FB185" s="144"/>
      <c r="FC185" s="144"/>
      <c r="FD185" s="144"/>
      <c r="FE185" s="144"/>
      <c r="FF185" s="144"/>
      <c r="FG185" s="144"/>
      <c r="FH185" s="144"/>
      <c r="FI185" s="144"/>
      <c r="FJ185" s="144"/>
      <c r="FK185" s="144"/>
      <c r="FL185" s="144"/>
      <c r="FM185" s="144"/>
      <c r="FN185" s="144"/>
      <c r="FO185" s="144"/>
      <c r="FP185" s="144"/>
      <c r="FQ185" s="144"/>
      <c r="FR185" s="144"/>
      <c r="FS185" s="144"/>
      <c r="FT185" s="144"/>
      <c r="FU185" s="144"/>
      <c r="FV185" s="144"/>
      <c r="FW185" s="144"/>
      <c r="FX185" s="144"/>
      <c r="FY185" s="144"/>
      <c r="FZ185" s="144"/>
      <c r="GA185" s="144"/>
      <c r="GB185" s="144"/>
      <c r="GC185" s="144"/>
      <c r="GD185" s="144"/>
      <c r="GE185" s="144"/>
      <c r="GF185" s="144"/>
      <c r="GG185" s="144"/>
      <c r="GH185" s="144"/>
      <c r="GI185" s="144"/>
      <c r="GJ185" s="144"/>
      <c r="GK185" s="144"/>
      <c r="GL185" s="144"/>
      <c r="GM185" s="144"/>
      <c r="GN185" s="144"/>
      <c r="GO185" s="144"/>
      <c r="GP185" s="144"/>
      <c r="GQ185" s="144"/>
      <c r="GR185" s="144"/>
      <c r="GS185" s="144"/>
      <c r="GT185" s="144"/>
      <c r="GU185" s="144"/>
      <c r="GV185" s="144"/>
      <c r="GW185" s="144"/>
      <c r="GX185" s="144"/>
      <c r="GY185" s="144"/>
      <c r="GZ185" s="144"/>
      <c r="HA185" s="144"/>
      <c r="HB185" s="144"/>
      <c r="HC185" s="144"/>
      <c r="HD185" s="144"/>
      <c r="HE185" s="144"/>
      <c r="HF185" s="144"/>
      <c r="HG185" s="144"/>
      <c r="HH185" s="144"/>
      <c r="HI185" s="144"/>
      <c r="HJ185" s="144"/>
      <c r="HK185" s="144"/>
      <c r="HL185" s="144"/>
      <c r="HM185" s="144"/>
      <c r="HN185" s="144"/>
      <c r="HO185" s="144"/>
      <c r="HP185" s="144"/>
      <c r="HQ185" s="144"/>
      <c r="HR185" s="144"/>
      <c r="HS185" s="144"/>
      <c r="HT185" s="144"/>
      <c r="HU185" s="144"/>
      <c r="HV185" s="144"/>
    </row>
    <row r="186" spans="1:230" s="146" customFormat="1" ht="12.75">
      <c r="A186" s="142"/>
      <c r="B186" s="143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144"/>
      <c r="AQ186" s="144"/>
      <c r="AR186" s="144"/>
      <c r="AS186" s="144"/>
      <c r="AT186" s="144"/>
      <c r="AU186" s="144"/>
      <c r="AV186" s="144"/>
      <c r="AW186" s="144"/>
      <c r="AX186" s="144"/>
      <c r="AY186" s="144"/>
      <c r="AZ186" s="144"/>
      <c r="BA186" s="144"/>
      <c r="BB186" s="144"/>
      <c r="BC186" s="144"/>
      <c r="BD186" s="144"/>
      <c r="BE186" s="144"/>
      <c r="BF186" s="144"/>
      <c r="BG186" s="144"/>
      <c r="BH186" s="144"/>
      <c r="BI186" s="144"/>
      <c r="BJ186" s="144"/>
      <c r="BK186" s="144"/>
      <c r="BL186" s="144"/>
      <c r="BM186" s="144"/>
      <c r="BN186" s="144"/>
      <c r="BO186" s="144"/>
      <c r="BP186" s="144"/>
      <c r="BQ186" s="144"/>
      <c r="BR186" s="144"/>
      <c r="BS186" s="144"/>
      <c r="BT186" s="144"/>
      <c r="BU186" s="144"/>
      <c r="BV186" s="144"/>
      <c r="BW186" s="144"/>
      <c r="BX186" s="144"/>
      <c r="BY186" s="144"/>
      <c r="BZ186" s="144"/>
      <c r="CA186" s="144"/>
      <c r="CB186" s="144"/>
      <c r="CC186" s="144"/>
      <c r="CD186" s="144"/>
      <c r="CE186" s="144"/>
      <c r="CF186" s="144"/>
      <c r="CG186" s="144"/>
      <c r="CH186" s="144"/>
      <c r="CI186" s="144"/>
      <c r="CJ186" s="144"/>
      <c r="CK186" s="144"/>
      <c r="CL186" s="144"/>
      <c r="CM186" s="144"/>
      <c r="CN186" s="144"/>
      <c r="CO186" s="144"/>
      <c r="CP186" s="144"/>
      <c r="CQ186" s="144"/>
      <c r="CR186" s="144"/>
      <c r="CS186" s="144"/>
      <c r="CT186" s="144"/>
      <c r="CU186" s="144"/>
      <c r="CV186" s="144"/>
      <c r="CW186" s="144"/>
      <c r="CX186" s="144"/>
      <c r="CY186" s="144"/>
      <c r="CZ186" s="144"/>
      <c r="DA186" s="144"/>
      <c r="DB186" s="144"/>
      <c r="DC186" s="144"/>
      <c r="DD186" s="144"/>
      <c r="DE186" s="144"/>
      <c r="DF186" s="144"/>
      <c r="DG186" s="144"/>
      <c r="DH186" s="144"/>
      <c r="DI186" s="144"/>
      <c r="DJ186" s="144"/>
      <c r="DK186" s="144"/>
      <c r="DL186" s="144"/>
      <c r="DM186" s="144"/>
      <c r="DN186" s="144"/>
      <c r="DO186" s="144"/>
      <c r="DP186" s="144"/>
      <c r="DQ186" s="144"/>
      <c r="DR186" s="144"/>
      <c r="DS186" s="144"/>
      <c r="DT186" s="144"/>
      <c r="DU186" s="144"/>
      <c r="DV186" s="144"/>
      <c r="DW186" s="144"/>
      <c r="DX186" s="144"/>
      <c r="DY186" s="144"/>
      <c r="DZ186" s="144"/>
      <c r="EA186" s="144"/>
      <c r="EB186" s="144"/>
      <c r="EC186" s="144"/>
      <c r="ED186" s="144"/>
      <c r="EE186" s="144"/>
      <c r="EF186" s="144"/>
      <c r="EG186" s="144"/>
      <c r="EH186" s="144"/>
      <c r="EI186" s="144"/>
      <c r="EJ186" s="144"/>
      <c r="EK186" s="144"/>
      <c r="EL186" s="144"/>
      <c r="EM186" s="144"/>
      <c r="EN186" s="144"/>
      <c r="EO186" s="144"/>
      <c r="EP186" s="144"/>
      <c r="EQ186" s="144"/>
      <c r="ER186" s="144"/>
      <c r="ES186" s="144"/>
      <c r="ET186" s="144"/>
      <c r="EU186" s="144"/>
      <c r="EV186" s="144"/>
      <c r="EW186" s="144"/>
      <c r="EX186" s="144"/>
      <c r="EY186" s="144"/>
      <c r="EZ186" s="144"/>
      <c r="FA186" s="144"/>
      <c r="FB186" s="144"/>
      <c r="FC186" s="144"/>
      <c r="FD186" s="144"/>
      <c r="FE186" s="144"/>
      <c r="FF186" s="144"/>
      <c r="FG186" s="144"/>
      <c r="FH186" s="144"/>
      <c r="FI186" s="144"/>
      <c r="FJ186" s="144"/>
      <c r="FK186" s="144"/>
      <c r="FL186" s="144"/>
      <c r="FM186" s="144"/>
      <c r="FN186" s="144"/>
      <c r="FO186" s="144"/>
      <c r="FP186" s="144"/>
      <c r="FQ186" s="144"/>
      <c r="FR186" s="144"/>
      <c r="FS186" s="144"/>
      <c r="FT186" s="144"/>
      <c r="FU186" s="144"/>
      <c r="FV186" s="144"/>
      <c r="FW186" s="144"/>
      <c r="FX186" s="144"/>
      <c r="FY186" s="144"/>
      <c r="FZ186" s="144"/>
      <c r="GA186" s="144"/>
      <c r="GB186" s="144"/>
      <c r="GC186" s="144"/>
      <c r="GD186" s="144"/>
      <c r="GE186" s="144"/>
      <c r="GF186" s="144"/>
      <c r="GG186" s="144"/>
      <c r="GH186" s="144"/>
      <c r="GI186" s="144"/>
      <c r="GJ186" s="144"/>
      <c r="GK186" s="144"/>
      <c r="GL186" s="144"/>
      <c r="GM186" s="144"/>
      <c r="GN186" s="144"/>
      <c r="GO186" s="144"/>
      <c r="GP186" s="144"/>
      <c r="GQ186" s="144"/>
      <c r="GR186" s="144"/>
      <c r="GS186" s="144"/>
      <c r="GT186" s="144"/>
      <c r="GU186" s="144"/>
      <c r="GV186" s="144"/>
      <c r="GW186" s="144"/>
      <c r="GX186" s="144"/>
      <c r="GY186" s="144"/>
      <c r="GZ186" s="144"/>
      <c r="HA186" s="144"/>
      <c r="HB186" s="144"/>
      <c r="HC186" s="144"/>
      <c r="HD186" s="144"/>
      <c r="HE186" s="144"/>
      <c r="HF186" s="144"/>
      <c r="HG186" s="144"/>
      <c r="HH186" s="144"/>
      <c r="HI186" s="144"/>
      <c r="HJ186" s="144"/>
      <c r="HK186" s="144"/>
      <c r="HL186" s="144"/>
      <c r="HM186" s="144"/>
      <c r="HN186" s="144"/>
      <c r="HO186" s="144"/>
      <c r="HP186" s="144"/>
      <c r="HQ186" s="144"/>
      <c r="HR186" s="144"/>
      <c r="HS186" s="144"/>
      <c r="HT186" s="144"/>
      <c r="HU186" s="144"/>
      <c r="HV186" s="144"/>
    </row>
    <row r="187" spans="1:230" s="146" customFormat="1" ht="12.75">
      <c r="A187" s="142"/>
      <c r="B187" s="143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144"/>
      <c r="AK187" s="144"/>
      <c r="AL187" s="144"/>
      <c r="AM187" s="144"/>
      <c r="AN187" s="144"/>
      <c r="AO187" s="144"/>
      <c r="AP187" s="144"/>
      <c r="AQ187" s="144"/>
      <c r="AR187" s="144"/>
      <c r="AS187" s="144"/>
      <c r="AT187" s="144"/>
      <c r="AU187" s="144"/>
      <c r="AV187" s="144"/>
      <c r="AW187" s="144"/>
      <c r="AX187" s="144"/>
      <c r="AY187" s="144"/>
      <c r="AZ187" s="144"/>
      <c r="BA187" s="144"/>
      <c r="BB187" s="144"/>
      <c r="BC187" s="144"/>
      <c r="BD187" s="144"/>
      <c r="BE187" s="144"/>
      <c r="BF187" s="144"/>
      <c r="BG187" s="144"/>
      <c r="BH187" s="144"/>
      <c r="BI187" s="144"/>
      <c r="BJ187" s="144"/>
      <c r="BK187" s="144"/>
      <c r="BL187" s="144"/>
      <c r="BM187" s="144"/>
      <c r="BN187" s="144"/>
      <c r="BO187" s="144"/>
      <c r="BP187" s="144"/>
      <c r="BQ187" s="144"/>
      <c r="BR187" s="144"/>
      <c r="BS187" s="144"/>
      <c r="BT187" s="144"/>
      <c r="BU187" s="144"/>
      <c r="BV187" s="144"/>
      <c r="BW187" s="144"/>
      <c r="BX187" s="144"/>
      <c r="BY187" s="144"/>
      <c r="BZ187" s="144"/>
      <c r="CA187" s="144"/>
      <c r="CB187" s="144"/>
      <c r="CC187" s="144"/>
      <c r="CD187" s="144"/>
      <c r="CE187" s="144"/>
      <c r="CF187" s="144"/>
      <c r="CG187" s="144"/>
      <c r="CH187" s="144"/>
      <c r="CI187" s="144"/>
      <c r="CJ187" s="144"/>
      <c r="CK187" s="144"/>
      <c r="CL187" s="144"/>
      <c r="CM187" s="144"/>
      <c r="CN187" s="144"/>
      <c r="CO187" s="144"/>
      <c r="CP187" s="144"/>
      <c r="CQ187" s="144"/>
      <c r="CR187" s="144"/>
      <c r="CS187" s="144"/>
      <c r="CT187" s="144"/>
      <c r="CU187" s="144"/>
      <c r="CV187" s="144"/>
      <c r="CW187" s="144"/>
      <c r="CX187" s="144"/>
      <c r="CY187" s="144"/>
      <c r="CZ187" s="144"/>
      <c r="DA187" s="144"/>
      <c r="DB187" s="144"/>
      <c r="DC187" s="144"/>
      <c r="DD187" s="144"/>
      <c r="DE187" s="144"/>
      <c r="DF187" s="144"/>
      <c r="DG187" s="144"/>
      <c r="DH187" s="144"/>
      <c r="DI187" s="144"/>
      <c r="DJ187" s="144"/>
      <c r="DK187" s="144"/>
      <c r="DL187" s="144"/>
      <c r="DM187" s="144"/>
      <c r="DN187" s="144"/>
      <c r="DO187" s="144"/>
      <c r="DP187" s="144"/>
      <c r="DQ187" s="144"/>
      <c r="DR187" s="144"/>
      <c r="DS187" s="144"/>
      <c r="DT187" s="144"/>
      <c r="DU187" s="144"/>
      <c r="DV187" s="144"/>
      <c r="DW187" s="144"/>
      <c r="DX187" s="144"/>
      <c r="DY187" s="144"/>
      <c r="DZ187" s="144"/>
      <c r="EA187" s="144"/>
      <c r="EB187" s="144"/>
      <c r="EC187" s="144"/>
      <c r="ED187" s="144"/>
      <c r="EE187" s="144"/>
      <c r="EF187" s="144"/>
      <c r="EG187" s="144"/>
      <c r="EH187" s="144"/>
      <c r="EI187" s="144"/>
      <c r="EJ187" s="144"/>
      <c r="EK187" s="144"/>
      <c r="EL187" s="144"/>
      <c r="EM187" s="144"/>
      <c r="EN187" s="144"/>
      <c r="EO187" s="144"/>
      <c r="EP187" s="144"/>
      <c r="EQ187" s="144"/>
      <c r="ER187" s="144"/>
      <c r="ES187" s="144"/>
      <c r="ET187" s="144"/>
      <c r="EU187" s="144"/>
      <c r="EV187" s="144"/>
      <c r="EW187" s="144"/>
      <c r="EX187" s="144"/>
      <c r="EY187" s="144"/>
      <c r="EZ187" s="144"/>
      <c r="FA187" s="144"/>
      <c r="FB187" s="144"/>
      <c r="FC187" s="144"/>
      <c r="FD187" s="144"/>
      <c r="FE187" s="144"/>
      <c r="FF187" s="144"/>
      <c r="FG187" s="144"/>
      <c r="FH187" s="144"/>
      <c r="FI187" s="144"/>
      <c r="FJ187" s="144"/>
      <c r="FK187" s="144"/>
      <c r="FL187" s="144"/>
      <c r="FM187" s="144"/>
      <c r="FN187" s="144"/>
      <c r="FO187" s="144"/>
      <c r="FP187" s="144"/>
      <c r="FQ187" s="144"/>
      <c r="FR187" s="144"/>
      <c r="FS187" s="144"/>
      <c r="FT187" s="144"/>
      <c r="FU187" s="144"/>
      <c r="FV187" s="144"/>
      <c r="FW187" s="144"/>
      <c r="FX187" s="144"/>
      <c r="FY187" s="144"/>
      <c r="FZ187" s="144"/>
      <c r="GA187" s="144"/>
      <c r="GB187" s="144"/>
      <c r="GC187" s="144"/>
      <c r="GD187" s="144"/>
      <c r="GE187" s="144"/>
      <c r="GF187" s="144"/>
      <c r="GG187" s="144"/>
      <c r="GH187" s="144"/>
      <c r="GI187" s="144"/>
      <c r="GJ187" s="144"/>
      <c r="GK187" s="144"/>
      <c r="GL187" s="144"/>
      <c r="GM187" s="144"/>
      <c r="GN187" s="144"/>
      <c r="GO187" s="144"/>
      <c r="GP187" s="144"/>
      <c r="GQ187" s="144"/>
      <c r="GR187" s="144"/>
      <c r="GS187" s="144"/>
      <c r="GT187" s="144"/>
      <c r="GU187" s="144"/>
      <c r="GV187" s="144"/>
      <c r="GW187" s="144"/>
      <c r="GX187" s="144"/>
      <c r="GY187" s="144"/>
      <c r="GZ187" s="144"/>
      <c r="HA187" s="144"/>
      <c r="HB187" s="144"/>
      <c r="HC187" s="144"/>
      <c r="HD187" s="144"/>
      <c r="HE187" s="144"/>
      <c r="HF187" s="144"/>
      <c r="HG187" s="144"/>
      <c r="HH187" s="144"/>
      <c r="HI187" s="144"/>
      <c r="HJ187" s="144"/>
      <c r="HK187" s="144"/>
      <c r="HL187" s="144"/>
      <c r="HM187" s="144"/>
      <c r="HN187" s="144"/>
      <c r="HO187" s="144"/>
      <c r="HP187" s="144"/>
      <c r="HQ187" s="144"/>
      <c r="HR187" s="144"/>
      <c r="HS187" s="144"/>
      <c r="HT187" s="144"/>
      <c r="HU187" s="144"/>
      <c r="HV187" s="144"/>
    </row>
    <row r="188" spans="1:230" s="146" customFormat="1" ht="12.75">
      <c r="A188" s="142"/>
      <c r="B188" s="143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  <c r="AQ188" s="144"/>
      <c r="AR188" s="144"/>
      <c r="AS188" s="144"/>
      <c r="AT188" s="144"/>
      <c r="AU188" s="144"/>
      <c r="AV188" s="144"/>
      <c r="AW188" s="144"/>
      <c r="AX188" s="144"/>
      <c r="AY188" s="144"/>
      <c r="AZ188" s="144"/>
      <c r="BA188" s="144"/>
      <c r="BB188" s="144"/>
      <c r="BC188" s="144"/>
      <c r="BD188" s="144"/>
      <c r="BE188" s="144"/>
      <c r="BF188" s="144"/>
      <c r="BG188" s="144"/>
      <c r="BH188" s="144"/>
      <c r="BI188" s="144"/>
      <c r="BJ188" s="144"/>
      <c r="BK188" s="144"/>
      <c r="BL188" s="144"/>
      <c r="BM188" s="144"/>
      <c r="BN188" s="144"/>
      <c r="BO188" s="144"/>
      <c r="BP188" s="144"/>
      <c r="BQ188" s="144"/>
      <c r="BR188" s="144"/>
      <c r="BS188" s="144"/>
      <c r="BT188" s="144"/>
      <c r="BU188" s="144"/>
      <c r="BV188" s="144"/>
      <c r="BW188" s="144"/>
      <c r="BX188" s="144"/>
      <c r="BY188" s="144"/>
      <c r="BZ188" s="144"/>
      <c r="CA188" s="144"/>
      <c r="CB188" s="144"/>
      <c r="CC188" s="144"/>
      <c r="CD188" s="144"/>
      <c r="CE188" s="144"/>
      <c r="CF188" s="144"/>
      <c r="CG188" s="144"/>
      <c r="CH188" s="144"/>
      <c r="CI188" s="144"/>
      <c r="CJ188" s="144"/>
      <c r="CK188" s="144"/>
      <c r="CL188" s="144"/>
      <c r="CM188" s="144"/>
      <c r="CN188" s="144"/>
      <c r="CO188" s="144"/>
      <c r="CP188" s="144"/>
      <c r="CQ188" s="144"/>
      <c r="CR188" s="144"/>
      <c r="CS188" s="144"/>
      <c r="CT188" s="144"/>
      <c r="CU188" s="144"/>
      <c r="CV188" s="144"/>
      <c r="CW188" s="144"/>
      <c r="CX188" s="144"/>
      <c r="CY188" s="144"/>
      <c r="CZ188" s="144"/>
      <c r="DA188" s="144"/>
      <c r="DB188" s="144"/>
      <c r="DC188" s="144"/>
      <c r="DD188" s="144"/>
      <c r="DE188" s="144"/>
      <c r="DF188" s="144"/>
      <c r="DG188" s="144"/>
      <c r="DH188" s="144"/>
      <c r="DI188" s="144"/>
      <c r="DJ188" s="144"/>
      <c r="DK188" s="144"/>
      <c r="DL188" s="144"/>
      <c r="DM188" s="144"/>
      <c r="DN188" s="144"/>
      <c r="DO188" s="144"/>
      <c r="DP188" s="144"/>
      <c r="DQ188" s="144"/>
      <c r="DR188" s="144"/>
      <c r="DS188" s="144"/>
      <c r="DT188" s="144"/>
      <c r="DU188" s="144"/>
      <c r="DV188" s="144"/>
      <c r="DW188" s="144"/>
      <c r="DX188" s="144"/>
      <c r="DY188" s="144"/>
      <c r="DZ188" s="144"/>
      <c r="EA188" s="144"/>
      <c r="EB188" s="144"/>
      <c r="EC188" s="144"/>
      <c r="ED188" s="144"/>
      <c r="EE188" s="144"/>
      <c r="EF188" s="144"/>
      <c r="EG188" s="144"/>
      <c r="EH188" s="144"/>
      <c r="EI188" s="144"/>
      <c r="EJ188" s="144"/>
      <c r="EK188" s="144"/>
      <c r="EL188" s="144"/>
      <c r="EM188" s="144"/>
      <c r="EN188" s="144"/>
      <c r="EO188" s="144"/>
      <c r="EP188" s="144"/>
      <c r="EQ188" s="144"/>
      <c r="ER188" s="144"/>
      <c r="ES188" s="144"/>
      <c r="ET188" s="144"/>
      <c r="EU188" s="144"/>
      <c r="EV188" s="144"/>
      <c r="EW188" s="144"/>
      <c r="EX188" s="144"/>
      <c r="EY188" s="144"/>
      <c r="EZ188" s="144"/>
      <c r="FA188" s="144"/>
      <c r="FB188" s="144"/>
      <c r="FC188" s="144"/>
      <c r="FD188" s="144"/>
      <c r="FE188" s="144"/>
      <c r="FF188" s="144"/>
      <c r="FG188" s="144"/>
      <c r="FH188" s="144"/>
      <c r="FI188" s="144"/>
      <c r="FJ188" s="144"/>
      <c r="FK188" s="144"/>
      <c r="FL188" s="144"/>
      <c r="FM188" s="144"/>
      <c r="FN188" s="144"/>
      <c r="FO188" s="144"/>
      <c r="FP188" s="144"/>
      <c r="FQ188" s="144"/>
      <c r="FR188" s="144"/>
      <c r="FS188" s="144"/>
      <c r="FT188" s="144"/>
      <c r="FU188" s="144"/>
      <c r="FV188" s="144"/>
      <c r="FW188" s="144"/>
      <c r="FX188" s="144"/>
      <c r="FY188" s="144"/>
      <c r="FZ188" s="144"/>
      <c r="GA188" s="144"/>
      <c r="GB188" s="144"/>
      <c r="GC188" s="144"/>
      <c r="GD188" s="144"/>
      <c r="GE188" s="144"/>
      <c r="GF188" s="144"/>
      <c r="GG188" s="144"/>
      <c r="GH188" s="144"/>
      <c r="GI188" s="144"/>
      <c r="GJ188" s="144"/>
      <c r="GK188" s="144"/>
      <c r="GL188" s="144"/>
      <c r="GM188" s="144"/>
      <c r="GN188" s="144"/>
      <c r="GO188" s="144"/>
      <c r="GP188" s="144"/>
      <c r="GQ188" s="144"/>
      <c r="GR188" s="144"/>
      <c r="GS188" s="144"/>
      <c r="GT188" s="144"/>
      <c r="GU188" s="144"/>
      <c r="GV188" s="144"/>
      <c r="GW188" s="144"/>
      <c r="GX188" s="144"/>
      <c r="GY188" s="144"/>
      <c r="GZ188" s="144"/>
      <c r="HA188" s="144"/>
      <c r="HB188" s="144"/>
      <c r="HC188" s="144"/>
      <c r="HD188" s="144"/>
      <c r="HE188" s="144"/>
      <c r="HF188" s="144"/>
      <c r="HG188" s="144"/>
      <c r="HH188" s="144"/>
      <c r="HI188" s="144"/>
      <c r="HJ188" s="144"/>
      <c r="HK188" s="144"/>
      <c r="HL188" s="144"/>
      <c r="HM188" s="144"/>
      <c r="HN188" s="144"/>
      <c r="HO188" s="144"/>
      <c r="HP188" s="144"/>
      <c r="HQ188" s="144"/>
      <c r="HR188" s="144"/>
      <c r="HS188" s="144"/>
      <c r="HT188" s="144"/>
      <c r="HU188" s="144"/>
      <c r="HV188" s="144"/>
    </row>
    <row r="189" spans="1:230" s="146" customFormat="1" ht="12.75">
      <c r="A189" s="142"/>
      <c r="B189" s="143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44"/>
      <c r="AQ189" s="144"/>
      <c r="AR189" s="144"/>
      <c r="AS189" s="144"/>
      <c r="AT189" s="144"/>
      <c r="AU189" s="144"/>
      <c r="AV189" s="144"/>
      <c r="AW189" s="144"/>
      <c r="AX189" s="144"/>
      <c r="AY189" s="144"/>
      <c r="AZ189" s="144"/>
      <c r="BA189" s="144"/>
      <c r="BB189" s="144"/>
      <c r="BC189" s="144"/>
      <c r="BD189" s="144"/>
      <c r="BE189" s="144"/>
      <c r="BF189" s="144"/>
      <c r="BG189" s="144"/>
      <c r="BH189" s="144"/>
      <c r="BI189" s="144"/>
      <c r="BJ189" s="144"/>
      <c r="BK189" s="144"/>
      <c r="BL189" s="144"/>
      <c r="BM189" s="144"/>
      <c r="BN189" s="144"/>
      <c r="BO189" s="144"/>
      <c r="BP189" s="144"/>
      <c r="BQ189" s="144"/>
      <c r="BR189" s="144"/>
      <c r="BS189" s="144"/>
      <c r="BT189" s="144"/>
      <c r="BU189" s="144"/>
      <c r="BV189" s="144"/>
      <c r="BW189" s="144"/>
      <c r="BX189" s="144"/>
      <c r="BY189" s="144"/>
      <c r="BZ189" s="144"/>
      <c r="CA189" s="144"/>
      <c r="CB189" s="144"/>
      <c r="CC189" s="144"/>
      <c r="CD189" s="144"/>
      <c r="CE189" s="144"/>
      <c r="CF189" s="144"/>
      <c r="CG189" s="144"/>
      <c r="CH189" s="144"/>
      <c r="CI189" s="144"/>
      <c r="CJ189" s="144"/>
      <c r="CK189" s="144"/>
      <c r="CL189" s="144"/>
      <c r="CM189" s="144"/>
      <c r="CN189" s="144"/>
      <c r="CO189" s="144"/>
      <c r="CP189" s="144"/>
      <c r="CQ189" s="144"/>
      <c r="CR189" s="144"/>
      <c r="CS189" s="144"/>
      <c r="CT189" s="144"/>
      <c r="CU189" s="144"/>
      <c r="CV189" s="144"/>
      <c r="CW189" s="144"/>
      <c r="CX189" s="144"/>
      <c r="CY189" s="144"/>
      <c r="CZ189" s="144"/>
      <c r="DA189" s="144"/>
      <c r="DB189" s="144"/>
      <c r="DC189" s="144"/>
      <c r="DD189" s="144"/>
      <c r="DE189" s="144"/>
      <c r="DF189" s="144"/>
      <c r="DG189" s="144"/>
      <c r="DH189" s="144"/>
      <c r="DI189" s="144"/>
      <c r="DJ189" s="144"/>
      <c r="DK189" s="144"/>
      <c r="DL189" s="144"/>
      <c r="DM189" s="144"/>
      <c r="DN189" s="144"/>
      <c r="DO189" s="144"/>
      <c r="DP189" s="144"/>
      <c r="DQ189" s="144"/>
      <c r="DR189" s="144"/>
      <c r="DS189" s="144"/>
      <c r="DT189" s="144"/>
      <c r="DU189" s="144"/>
      <c r="DV189" s="144"/>
      <c r="DW189" s="144"/>
      <c r="DX189" s="144"/>
      <c r="DY189" s="144"/>
      <c r="DZ189" s="144"/>
      <c r="EA189" s="144"/>
      <c r="EB189" s="144"/>
      <c r="EC189" s="144"/>
      <c r="ED189" s="144"/>
      <c r="EE189" s="144"/>
      <c r="EF189" s="144"/>
      <c r="EG189" s="144"/>
      <c r="EH189" s="144"/>
      <c r="EI189" s="144"/>
      <c r="EJ189" s="144"/>
      <c r="EK189" s="144"/>
      <c r="EL189" s="144"/>
      <c r="EM189" s="144"/>
      <c r="EN189" s="144"/>
      <c r="EO189" s="144"/>
      <c r="EP189" s="144"/>
      <c r="EQ189" s="144"/>
      <c r="ER189" s="144"/>
      <c r="ES189" s="144"/>
      <c r="ET189" s="144"/>
      <c r="EU189" s="144"/>
      <c r="EV189" s="144"/>
      <c r="EW189" s="144"/>
      <c r="EX189" s="144"/>
      <c r="EY189" s="144"/>
      <c r="EZ189" s="144"/>
      <c r="FA189" s="144"/>
      <c r="FB189" s="144"/>
      <c r="FC189" s="144"/>
      <c r="FD189" s="144"/>
      <c r="FE189" s="144"/>
      <c r="FF189" s="144"/>
      <c r="FG189" s="144"/>
      <c r="FH189" s="144"/>
      <c r="FI189" s="144"/>
      <c r="FJ189" s="144"/>
      <c r="FK189" s="144"/>
      <c r="FL189" s="144"/>
      <c r="FM189" s="144"/>
      <c r="FN189" s="144"/>
      <c r="FO189" s="144"/>
      <c r="FP189" s="144"/>
      <c r="FQ189" s="144"/>
      <c r="FR189" s="144"/>
      <c r="FS189" s="144"/>
      <c r="FT189" s="144"/>
      <c r="FU189" s="144"/>
      <c r="FV189" s="144"/>
      <c r="FW189" s="144"/>
      <c r="FX189" s="144"/>
      <c r="FY189" s="144"/>
      <c r="FZ189" s="144"/>
      <c r="GA189" s="144"/>
      <c r="GB189" s="144"/>
      <c r="GC189" s="144"/>
      <c r="GD189" s="144"/>
      <c r="GE189" s="144"/>
      <c r="GF189" s="144"/>
      <c r="GG189" s="144"/>
      <c r="GH189" s="144"/>
      <c r="GI189" s="144"/>
      <c r="GJ189" s="144"/>
      <c r="GK189" s="144"/>
      <c r="GL189" s="144"/>
      <c r="GM189" s="144"/>
      <c r="GN189" s="144"/>
      <c r="GO189" s="144"/>
      <c r="GP189" s="144"/>
      <c r="GQ189" s="144"/>
      <c r="GR189" s="144"/>
      <c r="GS189" s="144"/>
      <c r="GT189" s="144"/>
      <c r="GU189" s="144"/>
      <c r="GV189" s="144"/>
      <c r="GW189" s="144"/>
      <c r="GX189" s="144"/>
      <c r="GY189" s="144"/>
      <c r="GZ189" s="144"/>
      <c r="HA189" s="144"/>
      <c r="HB189" s="144"/>
      <c r="HC189" s="144"/>
      <c r="HD189" s="144"/>
      <c r="HE189" s="144"/>
      <c r="HF189" s="144"/>
      <c r="HG189" s="144"/>
      <c r="HH189" s="144"/>
      <c r="HI189" s="144"/>
      <c r="HJ189" s="144"/>
      <c r="HK189" s="144"/>
      <c r="HL189" s="144"/>
      <c r="HM189" s="144"/>
      <c r="HN189" s="144"/>
      <c r="HO189" s="144"/>
      <c r="HP189" s="144"/>
      <c r="HQ189" s="144"/>
      <c r="HR189" s="144"/>
      <c r="HS189" s="144"/>
      <c r="HT189" s="144"/>
      <c r="HU189" s="144"/>
      <c r="HV189" s="144"/>
    </row>
    <row r="190" spans="1:230" s="146" customFormat="1" ht="12.75">
      <c r="A190" s="142"/>
      <c r="B190" s="143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144"/>
      <c r="AS190" s="144"/>
      <c r="AT190" s="144"/>
      <c r="AU190" s="144"/>
      <c r="AV190" s="144"/>
      <c r="AW190" s="144"/>
      <c r="AX190" s="144"/>
      <c r="AY190" s="144"/>
      <c r="AZ190" s="144"/>
      <c r="BA190" s="144"/>
      <c r="BB190" s="144"/>
      <c r="BC190" s="144"/>
      <c r="BD190" s="144"/>
      <c r="BE190" s="144"/>
      <c r="BF190" s="144"/>
      <c r="BG190" s="144"/>
      <c r="BH190" s="144"/>
      <c r="BI190" s="144"/>
      <c r="BJ190" s="144"/>
      <c r="BK190" s="144"/>
      <c r="BL190" s="144"/>
      <c r="BM190" s="144"/>
      <c r="BN190" s="144"/>
      <c r="BO190" s="144"/>
      <c r="BP190" s="144"/>
      <c r="BQ190" s="144"/>
      <c r="BR190" s="144"/>
      <c r="BS190" s="144"/>
      <c r="BT190" s="144"/>
      <c r="BU190" s="144"/>
      <c r="BV190" s="144"/>
      <c r="BW190" s="144"/>
      <c r="BX190" s="144"/>
      <c r="BY190" s="144"/>
      <c r="BZ190" s="144"/>
      <c r="CA190" s="144"/>
      <c r="CB190" s="144"/>
      <c r="CC190" s="144"/>
      <c r="CD190" s="144"/>
      <c r="CE190" s="144"/>
      <c r="CF190" s="144"/>
      <c r="CG190" s="144"/>
      <c r="CH190" s="144"/>
      <c r="CI190" s="144"/>
      <c r="CJ190" s="144"/>
      <c r="CK190" s="144"/>
      <c r="CL190" s="144"/>
      <c r="CM190" s="144"/>
      <c r="CN190" s="144"/>
      <c r="CO190" s="144"/>
      <c r="CP190" s="144"/>
      <c r="CQ190" s="144"/>
      <c r="CR190" s="144"/>
      <c r="CS190" s="144"/>
      <c r="CT190" s="144"/>
      <c r="CU190" s="144"/>
      <c r="CV190" s="144"/>
      <c r="CW190" s="144"/>
      <c r="CX190" s="144"/>
      <c r="CY190" s="144"/>
      <c r="CZ190" s="144"/>
      <c r="DA190" s="144"/>
      <c r="DB190" s="144"/>
      <c r="DC190" s="144"/>
      <c r="DD190" s="144"/>
      <c r="DE190" s="144"/>
      <c r="DF190" s="144"/>
      <c r="DG190" s="144"/>
      <c r="DH190" s="144"/>
      <c r="DI190" s="144"/>
      <c r="DJ190" s="144"/>
      <c r="DK190" s="144"/>
      <c r="DL190" s="144"/>
      <c r="DM190" s="144"/>
      <c r="DN190" s="144"/>
      <c r="DO190" s="144"/>
      <c r="DP190" s="144"/>
      <c r="DQ190" s="144"/>
      <c r="DR190" s="144"/>
      <c r="DS190" s="144"/>
      <c r="DT190" s="144"/>
      <c r="DU190" s="144"/>
      <c r="DV190" s="144"/>
      <c r="DW190" s="144"/>
      <c r="DX190" s="144"/>
      <c r="DY190" s="144"/>
      <c r="DZ190" s="144"/>
      <c r="EA190" s="144"/>
      <c r="EB190" s="144"/>
      <c r="EC190" s="144"/>
      <c r="ED190" s="144"/>
      <c r="EE190" s="144"/>
      <c r="EF190" s="144"/>
      <c r="EG190" s="144"/>
      <c r="EH190" s="144"/>
      <c r="EI190" s="144"/>
      <c r="EJ190" s="144"/>
      <c r="EK190" s="144"/>
      <c r="EL190" s="144"/>
      <c r="EM190" s="144"/>
      <c r="EN190" s="144"/>
      <c r="EO190" s="144"/>
      <c r="EP190" s="144"/>
      <c r="EQ190" s="144"/>
      <c r="ER190" s="144"/>
      <c r="ES190" s="144"/>
      <c r="ET190" s="144"/>
      <c r="EU190" s="144"/>
      <c r="EV190" s="144"/>
      <c r="EW190" s="144"/>
      <c r="EX190" s="144"/>
      <c r="EY190" s="144"/>
      <c r="EZ190" s="144"/>
      <c r="FA190" s="144"/>
      <c r="FB190" s="144"/>
      <c r="FC190" s="144"/>
      <c r="FD190" s="144"/>
      <c r="FE190" s="144"/>
      <c r="FF190" s="144"/>
      <c r="FG190" s="144"/>
      <c r="FH190" s="144"/>
      <c r="FI190" s="144"/>
      <c r="FJ190" s="144"/>
      <c r="FK190" s="144"/>
      <c r="FL190" s="144"/>
      <c r="FM190" s="144"/>
      <c r="FN190" s="144"/>
      <c r="FO190" s="144"/>
      <c r="FP190" s="144"/>
      <c r="FQ190" s="144"/>
      <c r="FR190" s="144"/>
      <c r="FS190" s="144"/>
      <c r="FT190" s="144"/>
      <c r="FU190" s="144"/>
      <c r="FV190" s="144"/>
      <c r="FW190" s="144"/>
      <c r="FX190" s="144"/>
      <c r="FY190" s="144"/>
      <c r="FZ190" s="144"/>
      <c r="GA190" s="144"/>
      <c r="GB190" s="144"/>
      <c r="GC190" s="144"/>
      <c r="GD190" s="144"/>
      <c r="GE190" s="144"/>
      <c r="GF190" s="144"/>
      <c r="GG190" s="144"/>
      <c r="GH190" s="144"/>
      <c r="GI190" s="144"/>
      <c r="GJ190" s="144"/>
      <c r="GK190" s="144"/>
      <c r="GL190" s="144"/>
      <c r="GM190" s="144"/>
      <c r="GN190" s="144"/>
      <c r="GO190" s="144"/>
      <c r="GP190" s="144"/>
      <c r="GQ190" s="144"/>
      <c r="GR190" s="144"/>
      <c r="GS190" s="144"/>
      <c r="GT190" s="144"/>
      <c r="GU190" s="144"/>
      <c r="GV190" s="144"/>
      <c r="GW190" s="144"/>
      <c r="GX190" s="144"/>
      <c r="GY190" s="144"/>
      <c r="GZ190" s="144"/>
      <c r="HA190" s="144"/>
      <c r="HB190" s="144"/>
      <c r="HC190" s="144"/>
      <c r="HD190" s="144"/>
      <c r="HE190" s="144"/>
      <c r="HF190" s="144"/>
      <c r="HG190" s="144"/>
      <c r="HH190" s="144"/>
      <c r="HI190" s="144"/>
      <c r="HJ190" s="144"/>
      <c r="HK190" s="144"/>
      <c r="HL190" s="144"/>
      <c r="HM190" s="144"/>
      <c r="HN190" s="144"/>
      <c r="HO190" s="144"/>
      <c r="HP190" s="144"/>
      <c r="HQ190" s="144"/>
      <c r="HR190" s="144"/>
      <c r="HS190" s="144"/>
      <c r="HT190" s="144"/>
      <c r="HU190" s="144"/>
      <c r="HV190" s="144"/>
    </row>
    <row r="191" spans="1:230" s="146" customFormat="1" ht="12.75">
      <c r="A191" s="142"/>
      <c r="B191" s="143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144"/>
      <c r="AP191" s="144"/>
      <c r="AQ191" s="144"/>
      <c r="AR191" s="144"/>
      <c r="AS191" s="144"/>
      <c r="AT191" s="144"/>
      <c r="AU191" s="144"/>
      <c r="AV191" s="144"/>
      <c r="AW191" s="144"/>
      <c r="AX191" s="144"/>
      <c r="AY191" s="144"/>
      <c r="AZ191" s="144"/>
      <c r="BA191" s="144"/>
      <c r="BB191" s="144"/>
      <c r="BC191" s="144"/>
      <c r="BD191" s="144"/>
      <c r="BE191" s="144"/>
      <c r="BF191" s="144"/>
      <c r="BG191" s="144"/>
      <c r="BH191" s="144"/>
      <c r="BI191" s="144"/>
      <c r="BJ191" s="144"/>
      <c r="BK191" s="144"/>
      <c r="BL191" s="144"/>
      <c r="BM191" s="144"/>
      <c r="BN191" s="144"/>
      <c r="BO191" s="144"/>
      <c r="BP191" s="144"/>
      <c r="BQ191" s="144"/>
      <c r="BR191" s="144"/>
      <c r="BS191" s="144"/>
      <c r="BT191" s="144"/>
      <c r="BU191" s="144"/>
      <c r="BV191" s="144"/>
      <c r="BW191" s="144"/>
      <c r="BX191" s="144"/>
      <c r="BY191" s="144"/>
      <c r="BZ191" s="144"/>
      <c r="CA191" s="144"/>
      <c r="CB191" s="144"/>
      <c r="CC191" s="144"/>
      <c r="CD191" s="144"/>
      <c r="CE191" s="144"/>
      <c r="CF191" s="144"/>
      <c r="CG191" s="144"/>
      <c r="CH191" s="144"/>
      <c r="CI191" s="144"/>
      <c r="CJ191" s="144"/>
      <c r="CK191" s="144"/>
      <c r="CL191" s="144"/>
      <c r="CM191" s="144"/>
      <c r="CN191" s="144"/>
      <c r="CO191" s="144"/>
      <c r="CP191" s="144"/>
      <c r="CQ191" s="144"/>
      <c r="CR191" s="144"/>
      <c r="CS191" s="144"/>
      <c r="CT191" s="144"/>
      <c r="CU191" s="144"/>
      <c r="CV191" s="144"/>
      <c r="CW191" s="144"/>
      <c r="CX191" s="144"/>
      <c r="CY191" s="144"/>
      <c r="CZ191" s="144"/>
      <c r="DA191" s="144"/>
      <c r="DB191" s="144"/>
      <c r="DC191" s="144"/>
      <c r="DD191" s="144"/>
      <c r="DE191" s="144"/>
      <c r="DF191" s="144"/>
      <c r="DG191" s="144"/>
      <c r="DH191" s="144"/>
      <c r="DI191" s="144"/>
      <c r="DJ191" s="144"/>
      <c r="DK191" s="144"/>
      <c r="DL191" s="144"/>
      <c r="DM191" s="144"/>
      <c r="DN191" s="144"/>
      <c r="DO191" s="144"/>
      <c r="DP191" s="144"/>
      <c r="DQ191" s="144"/>
      <c r="DR191" s="144"/>
      <c r="DS191" s="144"/>
      <c r="DT191" s="144"/>
      <c r="DU191" s="144"/>
      <c r="DV191" s="144"/>
      <c r="DW191" s="144"/>
      <c r="DX191" s="144"/>
      <c r="DY191" s="144"/>
      <c r="DZ191" s="144"/>
      <c r="EA191" s="144"/>
      <c r="EB191" s="144"/>
      <c r="EC191" s="144"/>
      <c r="ED191" s="144"/>
      <c r="EE191" s="144"/>
      <c r="EF191" s="144"/>
      <c r="EG191" s="144"/>
      <c r="EH191" s="144"/>
      <c r="EI191" s="144"/>
      <c r="EJ191" s="144"/>
      <c r="EK191" s="144"/>
      <c r="EL191" s="144"/>
      <c r="EM191" s="144"/>
      <c r="EN191" s="144"/>
      <c r="EO191" s="144"/>
      <c r="EP191" s="144"/>
      <c r="EQ191" s="144"/>
      <c r="ER191" s="144"/>
      <c r="ES191" s="144"/>
      <c r="ET191" s="144"/>
      <c r="EU191" s="144"/>
      <c r="EV191" s="144"/>
      <c r="EW191" s="144"/>
      <c r="EX191" s="144"/>
      <c r="EY191" s="144"/>
      <c r="EZ191" s="144"/>
      <c r="FA191" s="144"/>
      <c r="FB191" s="144"/>
      <c r="FC191" s="144"/>
      <c r="FD191" s="144"/>
      <c r="FE191" s="144"/>
      <c r="FF191" s="144"/>
      <c r="FG191" s="144"/>
      <c r="FH191" s="144"/>
      <c r="FI191" s="144"/>
      <c r="FJ191" s="144"/>
      <c r="FK191" s="144"/>
      <c r="FL191" s="144"/>
      <c r="FM191" s="144"/>
      <c r="FN191" s="144"/>
      <c r="FO191" s="144"/>
      <c r="FP191" s="144"/>
      <c r="FQ191" s="144"/>
      <c r="FR191" s="144"/>
      <c r="FS191" s="144"/>
      <c r="FT191" s="144"/>
      <c r="FU191" s="144"/>
      <c r="FV191" s="144"/>
      <c r="FW191" s="144"/>
      <c r="FX191" s="144"/>
      <c r="FY191" s="144"/>
      <c r="FZ191" s="144"/>
      <c r="GA191" s="144"/>
      <c r="GB191" s="144"/>
      <c r="GC191" s="144"/>
      <c r="GD191" s="144"/>
      <c r="GE191" s="144"/>
      <c r="GF191" s="144"/>
      <c r="GG191" s="144"/>
      <c r="GH191" s="144"/>
      <c r="GI191" s="144"/>
      <c r="GJ191" s="144"/>
      <c r="GK191" s="144"/>
      <c r="GL191" s="144"/>
      <c r="GM191" s="144"/>
      <c r="GN191" s="144"/>
      <c r="GO191" s="144"/>
      <c r="GP191" s="144"/>
      <c r="GQ191" s="144"/>
      <c r="GR191" s="144"/>
      <c r="GS191" s="144"/>
      <c r="GT191" s="144"/>
      <c r="GU191" s="144"/>
      <c r="GV191" s="144"/>
      <c r="GW191" s="144"/>
      <c r="GX191" s="144"/>
      <c r="GY191" s="144"/>
      <c r="GZ191" s="144"/>
      <c r="HA191" s="144"/>
      <c r="HB191" s="144"/>
      <c r="HC191" s="144"/>
      <c r="HD191" s="144"/>
      <c r="HE191" s="144"/>
      <c r="HF191" s="144"/>
      <c r="HG191" s="144"/>
      <c r="HH191" s="144"/>
      <c r="HI191" s="144"/>
      <c r="HJ191" s="144"/>
      <c r="HK191" s="144"/>
      <c r="HL191" s="144"/>
      <c r="HM191" s="144"/>
      <c r="HN191" s="144"/>
      <c r="HO191" s="144"/>
      <c r="HP191" s="144"/>
      <c r="HQ191" s="144"/>
      <c r="HR191" s="144"/>
      <c r="HS191" s="144"/>
      <c r="HT191" s="144"/>
      <c r="HU191" s="144"/>
      <c r="HV191" s="144"/>
    </row>
    <row r="192" spans="1:230" s="146" customFormat="1" ht="12.75">
      <c r="A192" s="142"/>
      <c r="B192" s="143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144"/>
      <c r="AP192" s="144"/>
      <c r="AQ192" s="144"/>
      <c r="AR192" s="144"/>
      <c r="AS192" s="144"/>
      <c r="AT192" s="144"/>
      <c r="AU192" s="144"/>
      <c r="AV192" s="144"/>
      <c r="AW192" s="144"/>
      <c r="AX192" s="144"/>
      <c r="AY192" s="144"/>
      <c r="AZ192" s="144"/>
      <c r="BA192" s="144"/>
      <c r="BB192" s="144"/>
      <c r="BC192" s="144"/>
      <c r="BD192" s="144"/>
      <c r="BE192" s="144"/>
      <c r="BF192" s="144"/>
      <c r="BG192" s="144"/>
      <c r="BH192" s="144"/>
      <c r="BI192" s="144"/>
      <c r="BJ192" s="144"/>
      <c r="BK192" s="144"/>
      <c r="BL192" s="144"/>
      <c r="BM192" s="144"/>
      <c r="BN192" s="144"/>
      <c r="BO192" s="144"/>
      <c r="BP192" s="144"/>
      <c r="BQ192" s="144"/>
      <c r="BR192" s="144"/>
      <c r="BS192" s="144"/>
      <c r="BT192" s="144"/>
      <c r="BU192" s="144"/>
      <c r="BV192" s="144"/>
      <c r="BW192" s="144"/>
      <c r="BX192" s="144"/>
      <c r="BY192" s="144"/>
      <c r="BZ192" s="144"/>
      <c r="CA192" s="144"/>
      <c r="CB192" s="144"/>
      <c r="CC192" s="144"/>
      <c r="CD192" s="144"/>
      <c r="CE192" s="144"/>
      <c r="CF192" s="144"/>
      <c r="CG192" s="144"/>
      <c r="CH192" s="144"/>
      <c r="CI192" s="144"/>
      <c r="CJ192" s="144"/>
      <c r="CK192" s="144"/>
      <c r="CL192" s="144"/>
      <c r="CM192" s="144"/>
      <c r="CN192" s="144"/>
      <c r="CO192" s="144"/>
      <c r="CP192" s="144"/>
      <c r="CQ192" s="144"/>
      <c r="CR192" s="144"/>
      <c r="CS192" s="144"/>
      <c r="CT192" s="144"/>
      <c r="CU192" s="144"/>
      <c r="CV192" s="144"/>
      <c r="CW192" s="144"/>
      <c r="CX192" s="144"/>
      <c r="CY192" s="144"/>
      <c r="CZ192" s="144"/>
      <c r="DA192" s="144"/>
      <c r="DB192" s="144"/>
      <c r="DC192" s="144"/>
      <c r="DD192" s="144"/>
      <c r="DE192" s="144"/>
      <c r="DF192" s="144"/>
      <c r="DG192" s="144"/>
      <c r="DH192" s="144"/>
      <c r="DI192" s="144"/>
      <c r="DJ192" s="144"/>
      <c r="DK192" s="144"/>
      <c r="DL192" s="144"/>
      <c r="DM192" s="144"/>
      <c r="DN192" s="144"/>
      <c r="DO192" s="144"/>
      <c r="DP192" s="144"/>
      <c r="DQ192" s="144"/>
      <c r="DR192" s="144"/>
      <c r="DS192" s="144"/>
      <c r="DT192" s="144"/>
      <c r="DU192" s="144"/>
      <c r="DV192" s="144"/>
      <c r="DW192" s="144"/>
      <c r="DX192" s="144"/>
      <c r="DY192" s="144"/>
      <c r="DZ192" s="144"/>
      <c r="EA192" s="144"/>
      <c r="EB192" s="144"/>
      <c r="EC192" s="144"/>
      <c r="ED192" s="144"/>
      <c r="EE192" s="144"/>
      <c r="EF192" s="144"/>
      <c r="EG192" s="144"/>
      <c r="EH192" s="144"/>
      <c r="EI192" s="144"/>
      <c r="EJ192" s="144"/>
      <c r="EK192" s="144"/>
      <c r="EL192" s="144"/>
      <c r="EM192" s="144"/>
      <c r="EN192" s="144"/>
      <c r="EO192" s="144"/>
      <c r="EP192" s="144"/>
      <c r="EQ192" s="144"/>
      <c r="ER192" s="144"/>
      <c r="ES192" s="144"/>
      <c r="ET192" s="144"/>
      <c r="EU192" s="144"/>
      <c r="EV192" s="144"/>
      <c r="EW192" s="144"/>
      <c r="EX192" s="144"/>
      <c r="EY192" s="144"/>
      <c r="EZ192" s="144"/>
      <c r="FA192" s="144"/>
      <c r="FB192" s="144"/>
      <c r="FC192" s="144"/>
      <c r="FD192" s="144"/>
      <c r="FE192" s="144"/>
      <c r="FF192" s="144"/>
      <c r="FG192" s="144"/>
      <c r="FH192" s="144"/>
      <c r="FI192" s="144"/>
      <c r="FJ192" s="144"/>
      <c r="FK192" s="144"/>
      <c r="FL192" s="144"/>
      <c r="FM192" s="144"/>
      <c r="FN192" s="144"/>
      <c r="FO192" s="144"/>
      <c r="FP192" s="144"/>
      <c r="FQ192" s="144"/>
      <c r="FR192" s="144"/>
      <c r="FS192" s="144"/>
      <c r="FT192" s="144"/>
      <c r="FU192" s="144"/>
      <c r="FV192" s="144"/>
      <c r="FW192" s="144"/>
      <c r="FX192" s="144"/>
      <c r="FY192" s="144"/>
      <c r="FZ192" s="144"/>
      <c r="GA192" s="144"/>
      <c r="GB192" s="144"/>
      <c r="GC192" s="144"/>
      <c r="GD192" s="144"/>
      <c r="GE192" s="144"/>
      <c r="GF192" s="144"/>
      <c r="GG192" s="144"/>
      <c r="GH192" s="144"/>
      <c r="GI192" s="144"/>
      <c r="GJ192" s="144"/>
      <c r="GK192" s="144"/>
      <c r="GL192" s="144"/>
      <c r="GM192" s="144"/>
      <c r="GN192" s="144"/>
      <c r="GO192" s="144"/>
      <c r="GP192" s="144"/>
      <c r="GQ192" s="144"/>
      <c r="GR192" s="144"/>
      <c r="GS192" s="144"/>
      <c r="GT192" s="144"/>
      <c r="GU192" s="144"/>
      <c r="GV192" s="144"/>
      <c r="GW192" s="144"/>
      <c r="GX192" s="144"/>
      <c r="GY192" s="144"/>
      <c r="GZ192" s="144"/>
      <c r="HA192" s="144"/>
      <c r="HB192" s="144"/>
      <c r="HC192" s="144"/>
      <c r="HD192" s="144"/>
      <c r="HE192" s="144"/>
      <c r="HF192" s="144"/>
      <c r="HG192" s="144"/>
      <c r="HH192" s="144"/>
      <c r="HI192" s="144"/>
      <c r="HJ192" s="144"/>
      <c r="HK192" s="144"/>
      <c r="HL192" s="144"/>
      <c r="HM192" s="144"/>
      <c r="HN192" s="144"/>
      <c r="HO192" s="144"/>
      <c r="HP192" s="144"/>
      <c r="HQ192" s="144"/>
      <c r="HR192" s="144"/>
      <c r="HS192" s="144"/>
      <c r="HT192" s="144"/>
      <c r="HU192" s="144"/>
      <c r="HV192" s="144"/>
    </row>
    <row r="193" spans="1:230" s="146" customFormat="1" ht="12.75">
      <c r="A193" s="142"/>
      <c r="B193" s="143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  <c r="AO193" s="144"/>
      <c r="AP193" s="144"/>
      <c r="AQ193" s="144"/>
      <c r="AR193" s="144"/>
      <c r="AS193" s="144"/>
      <c r="AT193" s="144"/>
      <c r="AU193" s="144"/>
      <c r="AV193" s="144"/>
      <c r="AW193" s="144"/>
      <c r="AX193" s="144"/>
      <c r="AY193" s="144"/>
      <c r="AZ193" s="144"/>
      <c r="BA193" s="144"/>
      <c r="BB193" s="144"/>
      <c r="BC193" s="144"/>
      <c r="BD193" s="144"/>
      <c r="BE193" s="144"/>
      <c r="BF193" s="144"/>
      <c r="BG193" s="144"/>
      <c r="BH193" s="144"/>
      <c r="BI193" s="144"/>
      <c r="BJ193" s="144"/>
      <c r="BK193" s="144"/>
      <c r="BL193" s="144"/>
      <c r="BM193" s="144"/>
      <c r="BN193" s="144"/>
      <c r="BO193" s="144"/>
      <c r="BP193" s="144"/>
      <c r="BQ193" s="144"/>
      <c r="BR193" s="144"/>
      <c r="BS193" s="144"/>
      <c r="BT193" s="144"/>
      <c r="BU193" s="144"/>
      <c r="BV193" s="144"/>
      <c r="BW193" s="144"/>
      <c r="BX193" s="144"/>
      <c r="BY193" s="144"/>
      <c r="BZ193" s="144"/>
      <c r="CA193" s="144"/>
      <c r="CB193" s="144"/>
      <c r="CC193" s="144"/>
      <c r="CD193" s="144"/>
      <c r="CE193" s="144"/>
      <c r="CF193" s="144"/>
      <c r="CG193" s="144"/>
      <c r="CH193" s="144"/>
      <c r="CI193" s="144"/>
      <c r="CJ193" s="144"/>
      <c r="CK193" s="144"/>
      <c r="CL193" s="144"/>
      <c r="CM193" s="144"/>
      <c r="CN193" s="144"/>
      <c r="CO193" s="144"/>
      <c r="CP193" s="144"/>
      <c r="CQ193" s="144"/>
      <c r="CR193" s="144"/>
      <c r="CS193" s="144"/>
      <c r="CT193" s="144"/>
      <c r="CU193" s="144"/>
      <c r="CV193" s="144"/>
      <c r="CW193" s="144"/>
      <c r="CX193" s="144"/>
      <c r="CY193" s="144"/>
      <c r="CZ193" s="144"/>
      <c r="DA193" s="144"/>
      <c r="DB193" s="144"/>
      <c r="DC193" s="144"/>
      <c r="DD193" s="144"/>
      <c r="DE193" s="144"/>
      <c r="DF193" s="144"/>
      <c r="DG193" s="144"/>
      <c r="DH193" s="144"/>
      <c r="DI193" s="144"/>
      <c r="DJ193" s="144"/>
      <c r="DK193" s="144"/>
      <c r="DL193" s="144"/>
      <c r="DM193" s="144"/>
      <c r="DN193" s="144"/>
      <c r="DO193" s="144"/>
      <c r="DP193" s="144"/>
      <c r="DQ193" s="144"/>
      <c r="DR193" s="144"/>
      <c r="DS193" s="144"/>
      <c r="DT193" s="144"/>
      <c r="DU193" s="144"/>
      <c r="DV193" s="144"/>
      <c r="DW193" s="144"/>
      <c r="DX193" s="144"/>
      <c r="DY193" s="144"/>
      <c r="DZ193" s="144"/>
      <c r="EA193" s="144"/>
      <c r="EB193" s="144"/>
      <c r="EC193" s="144"/>
      <c r="ED193" s="144"/>
      <c r="EE193" s="144"/>
      <c r="EF193" s="144"/>
      <c r="EG193" s="144"/>
      <c r="EH193" s="144"/>
      <c r="EI193" s="144"/>
      <c r="EJ193" s="144"/>
      <c r="EK193" s="144"/>
      <c r="EL193" s="144"/>
      <c r="EM193" s="144"/>
      <c r="EN193" s="144"/>
      <c r="EO193" s="144"/>
      <c r="EP193" s="144"/>
      <c r="EQ193" s="144"/>
      <c r="ER193" s="144"/>
      <c r="ES193" s="144"/>
      <c r="ET193" s="144"/>
      <c r="EU193" s="144"/>
      <c r="EV193" s="144"/>
      <c r="EW193" s="144"/>
      <c r="EX193" s="144"/>
      <c r="EY193" s="144"/>
      <c r="EZ193" s="144"/>
      <c r="FA193" s="144"/>
      <c r="FB193" s="144"/>
      <c r="FC193" s="144"/>
      <c r="FD193" s="144"/>
      <c r="FE193" s="144"/>
      <c r="FF193" s="144"/>
      <c r="FG193" s="144"/>
      <c r="FH193" s="144"/>
      <c r="FI193" s="144"/>
      <c r="FJ193" s="144"/>
      <c r="FK193" s="144"/>
      <c r="FL193" s="144"/>
      <c r="FM193" s="144"/>
      <c r="FN193" s="144"/>
      <c r="FO193" s="144"/>
      <c r="FP193" s="144"/>
      <c r="FQ193" s="144"/>
      <c r="FR193" s="144"/>
      <c r="FS193" s="144"/>
      <c r="FT193" s="144"/>
      <c r="FU193" s="144"/>
      <c r="FV193" s="144"/>
      <c r="FW193" s="144"/>
      <c r="FX193" s="144"/>
      <c r="FY193" s="144"/>
      <c r="FZ193" s="144"/>
      <c r="GA193" s="144"/>
      <c r="GB193" s="144"/>
      <c r="GC193" s="144"/>
      <c r="GD193" s="144"/>
      <c r="GE193" s="144"/>
      <c r="GF193" s="144"/>
      <c r="GG193" s="144"/>
      <c r="GH193" s="144"/>
      <c r="GI193" s="144"/>
      <c r="GJ193" s="144"/>
      <c r="GK193" s="144"/>
      <c r="GL193" s="144"/>
      <c r="GM193" s="144"/>
      <c r="GN193" s="144"/>
      <c r="GO193" s="144"/>
      <c r="GP193" s="144"/>
      <c r="GQ193" s="144"/>
      <c r="GR193" s="144"/>
      <c r="GS193" s="144"/>
      <c r="GT193" s="144"/>
      <c r="GU193" s="144"/>
      <c r="GV193" s="144"/>
      <c r="GW193" s="144"/>
      <c r="GX193" s="144"/>
      <c r="GY193" s="144"/>
      <c r="GZ193" s="144"/>
      <c r="HA193" s="144"/>
      <c r="HB193" s="144"/>
      <c r="HC193" s="144"/>
      <c r="HD193" s="144"/>
      <c r="HE193" s="144"/>
      <c r="HF193" s="144"/>
      <c r="HG193" s="144"/>
      <c r="HH193" s="144"/>
      <c r="HI193" s="144"/>
      <c r="HJ193" s="144"/>
      <c r="HK193" s="144"/>
      <c r="HL193" s="144"/>
      <c r="HM193" s="144"/>
      <c r="HN193" s="144"/>
      <c r="HO193" s="144"/>
      <c r="HP193" s="144"/>
      <c r="HQ193" s="144"/>
      <c r="HR193" s="144"/>
      <c r="HS193" s="144"/>
      <c r="HT193" s="144"/>
      <c r="HU193" s="144"/>
      <c r="HV193" s="144"/>
    </row>
    <row r="194" spans="1:230" s="146" customFormat="1" ht="12.75">
      <c r="A194" s="142"/>
      <c r="B194" s="143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P194" s="144"/>
      <c r="AQ194" s="144"/>
      <c r="AR194" s="144"/>
      <c r="AS194" s="144"/>
      <c r="AT194" s="144"/>
      <c r="AU194" s="144"/>
      <c r="AV194" s="144"/>
      <c r="AW194" s="144"/>
      <c r="AX194" s="144"/>
      <c r="AY194" s="144"/>
      <c r="AZ194" s="144"/>
      <c r="BA194" s="144"/>
      <c r="BB194" s="144"/>
      <c r="BC194" s="144"/>
      <c r="BD194" s="144"/>
      <c r="BE194" s="144"/>
      <c r="BF194" s="144"/>
      <c r="BG194" s="144"/>
      <c r="BH194" s="144"/>
      <c r="BI194" s="144"/>
      <c r="BJ194" s="144"/>
      <c r="BK194" s="144"/>
      <c r="BL194" s="144"/>
      <c r="BM194" s="144"/>
      <c r="BN194" s="144"/>
      <c r="BO194" s="144"/>
      <c r="BP194" s="144"/>
      <c r="BQ194" s="144"/>
      <c r="BR194" s="144"/>
      <c r="BS194" s="144"/>
      <c r="BT194" s="144"/>
      <c r="BU194" s="144"/>
      <c r="BV194" s="144"/>
      <c r="BW194" s="144"/>
      <c r="BX194" s="144"/>
      <c r="BY194" s="144"/>
      <c r="BZ194" s="144"/>
      <c r="CA194" s="144"/>
      <c r="CB194" s="144"/>
      <c r="CC194" s="144"/>
      <c r="CD194" s="144"/>
      <c r="CE194" s="144"/>
      <c r="CF194" s="144"/>
      <c r="CG194" s="144"/>
      <c r="CH194" s="144"/>
      <c r="CI194" s="144"/>
      <c r="CJ194" s="144"/>
      <c r="CK194" s="144"/>
      <c r="CL194" s="144"/>
      <c r="CM194" s="144"/>
      <c r="CN194" s="144"/>
      <c r="CO194" s="144"/>
      <c r="CP194" s="144"/>
      <c r="CQ194" s="144"/>
      <c r="CR194" s="144"/>
      <c r="CS194" s="144"/>
      <c r="CT194" s="144"/>
      <c r="CU194" s="144"/>
      <c r="CV194" s="144"/>
      <c r="CW194" s="144"/>
      <c r="CX194" s="144"/>
      <c r="CY194" s="144"/>
      <c r="CZ194" s="144"/>
      <c r="DA194" s="144"/>
      <c r="DB194" s="144"/>
      <c r="DC194" s="144"/>
      <c r="DD194" s="144"/>
      <c r="DE194" s="144"/>
      <c r="DF194" s="144"/>
      <c r="DG194" s="144"/>
      <c r="DH194" s="144"/>
      <c r="DI194" s="144"/>
      <c r="DJ194" s="144"/>
      <c r="DK194" s="144"/>
      <c r="DL194" s="144"/>
      <c r="DM194" s="144"/>
      <c r="DN194" s="144"/>
      <c r="DO194" s="144"/>
      <c r="DP194" s="144"/>
      <c r="DQ194" s="144"/>
      <c r="DR194" s="144"/>
      <c r="DS194" s="144"/>
      <c r="DT194" s="144"/>
      <c r="DU194" s="144"/>
      <c r="DV194" s="144"/>
      <c r="DW194" s="144"/>
      <c r="DX194" s="144"/>
      <c r="DY194" s="144"/>
      <c r="DZ194" s="144"/>
      <c r="EA194" s="144"/>
      <c r="EB194" s="144"/>
      <c r="EC194" s="144"/>
      <c r="ED194" s="144"/>
      <c r="EE194" s="144"/>
      <c r="EF194" s="144"/>
      <c r="EG194" s="144"/>
      <c r="EH194" s="144"/>
      <c r="EI194" s="144"/>
      <c r="EJ194" s="144"/>
      <c r="EK194" s="144"/>
      <c r="EL194" s="144"/>
      <c r="EM194" s="144"/>
      <c r="EN194" s="144"/>
      <c r="EO194" s="144"/>
      <c r="EP194" s="144"/>
      <c r="EQ194" s="144"/>
      <c r="ER194" s="144"/>
      <c r="ES194" s="144"/>
      <c r="ET194" s="144"/>
      <c r="EU194" s="144"/>
      <c r="EV194" s="144"/>
      <c r="EW194" s="144"/>
      <c r="EX194" s="144"/>
      <c r="EY194" s="144"/>
      <c r="EZ194" s="144"/>
      <c r="FA194" s="144"/>
      <c r="FB194" s="144"/>
      <c r="FC194" s="144"/>
      <c r="FD194" s="144"/>
      <c r="FE194" s="144"/>
      <c r="FF194" s="144"/>
      <c r="FG194" s="144"/>
      <c r="FH194" s="144"/>
      <c r="FI194" s="144"/>
      <c r="FJ194" s="144"/>
      <c r="FK194" s="144"/>
      <c r="FL194" s="144"/>
      <c r="FM194" s="144"/>
      <c r="FN194" s="144"/>
      <c r="FO194" s="144"/>
      <c r="FP194" s="144"/>
      <c r="FQ194" s="144"/>
      <c r="FR194" s="144"/>
      <c r="FS194" s="144"/>
      <c r="FT194" s="144"/>
      <c r="FU194" s="144"/>
      <c r="FV194" s="144"/>
      <c r="FW194" s="144"/>
      <c r="FX194" s="144"/>
      <c r="FY194" s="144"/>
      <c r="FZ194" s="144"/>
      <c r="GA194" s="144"/>
      <c r="GB194" s="144"/>
      <c r="GC194" s="144"/>
      <c r="GD194" s="144"/>
      <c r="GE194" s="144"/>
      <c r="GF194" s="144"/>
      <c r="GG194" s="144"/>
      <c r="GH194" s="144"/>
      <c r="GI194" s="144"/>
      <c r="GJ194" s="144"/>
      <c r="GK194" s="144"/>
      <c r="GL194" s="144"/>
      <c r="GM194" s="144"/>
      <c r="GN194" s="144"/>
      <c r="GO194" s="144"/>
      <c r="GP194" s="144"/>
      <c r="GQ194" s="144"/>
      <c r="GR194" s="144"/>
      <c r="GS194" s="144"/>
      <c r="GT194" s="144"/>
      <c r="GU194" s="144"/>
      <c r="GV194" s="144"/>
      <c r="GW194" s="144"/>
      <c r="GX194" s="144"/>
      <c r="GY194" s="144"/>
      <c r="GZ194" s="144"/>
      <c r="HA194" s="144"/>
      <c r="HB194" s="144"/>
      <c r="HC194" s="144"/>
      <c r="HD194" s="144"/>
      <c r="HE194" s="144"/>
      <c r="HF194" s="144"/>
      <c r="HG194" s="144"/>
      <c r="HH194" s="144"/>
      <c r="HI194" s="144"/>
      <c r="HJ194" s="144"/>
      <c r="HK194" s="144"/>
      <c r="HL194" s="144"/>
      <c r="HM194" s="144"/>
      <c r="HN194" s="144"/>
      <c r="HO194" s="144"/>
      <c r="HP194" s="144"/>
      <c r="HQ194" s="144"/>
      <c r="HR194" s="144"/>
      <c r="HS194" s="144"/>
      <c r="HT194" s="144"/>
      <c r="HU194" s="144"/>
      <c r="HV194" s="144"/>
    </row>
    <row r="195" spans="1:230" s="146" customFormat="1" ht="12.75">
      <c r="A195" s="142"/>
      <c r="B195" s="143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144"/>
      <c r="AP195" s="144"/>
      <c r="AQ195" s="144"/>
      <c r="AR195" s="144"/>
      <c r="AS195" s="144"/>
      <c r="AT195" s="144"/>
      <c r="AU195" s="144"/>
      <c r="AV195" s="144"/>
      <c r="AW195" s="144"/>
      <c r="AX195" s="144"/>
      <c r="AY195" s="144"/>
      <c r="AZ195" s="144"/>
      <c r="BA195" s="144"/>
      <c r="BB195" s="144"/>
      <c r="BC195" s="144"/>
      <c r="BD195" s="144"/>
      <c r="BE195" s="144"/>
      <c r="BF195" s="144"/>
      <c r="BG195" s="144"/>
      <c r="BH195" s="144"/>
      <c r="BI195" s="144"/>
      <c r="BJ195" s="144"/>
      <c r="BK195" s="144"/>
      <c r="BL195" s="144"/>
      <c r="BM195" s="144"/>
      <c r="BN195" s="144"/>
      <c r="BO195" s="144"/>
      <c r="BP195" s="144"/>
      <c r="BQ195" s="144"/>
      <c r="BR195" s="144"/>
      <c r="BS195" s="144"/>
      <c r="BT195" s="144"/>
      <c r="BU195" s="144"/>
      <c r="BV195" s="144"/>
      <c r="BW195" s="144"/>
      <c r="BX195" s="144"/>
      <c r="BY195" s="144"/>
      <c r="BZ195" s="144"/>
      <c r="CA195" s="144"/>
      <c r="CB195" s="144"/>
      <c r="CC195" s="144"/>
      <c r="CD195" s="144"/>
      <c r="CE195" s="144"/>
      <c r="CF195" s="144"/>
      <c r="CG195" s="144"/>
      <c r="CH195" s="144"/>
      <c r="CI195" s="144"/>
      <c r="CJ195" s="144"/>
      <c r="CK195" s="144"/>
      <c r="CL195" s="144"/>
      <c r="CM195" s="144"/>
      <c r="CN195" s="144"/>
      <c r="CO195" s="144"/>
      <c r="CP195" s="144"/>
      <c r="CQ195" s="144"/>
      <c r="CR195" s="144"/>
      <c r="CS195" s="144"/>
      <c r="CT195" s="144"/>
      <c r="CU195" s="144"/>
      <c r="CV195" s="144"/>
      <c r="CW195" s="144"/>
      <c r="CX195" s="144"/>
      <c r="CY195" s="144"/>
      <c r="CZ195" s="144"/>
      <c r="DA195" s="144"/>
      <c r="DB195" s="144"/>
      <c r="DC195" s="144"/>
      <c r="DD195" s="144"/>
      <c r="DE195" s="144"/>
      <c r="DF195" s="144"/>
      <c r="DG195" s="144"/>
      <c r="DH195" s="144"/>
      <c r="DI195" s="144"/>
      <c r="DJ195" s="144"/>
      <c r="DK195" s="144"/>
      <c r="DL195" s="144"/>
      <c r="DM195" s="144"/>
      <c r="DN195" s="144"/>
      <c r="DO195" s="144"/>
      <c r="DP195" s="144"/>
      <c r="DQ195" s="144"/>
      <c r="DR195" s="144"/>
      <c r="DS195" s="144"/>
      <c r="DT195" s="144"/>
      <c r="DU195" s="144"/>
      <c r="DV195" s="144"/>
      <c r="DW195" s="144"/>
      <c r="DX195" s="144"/>
      <c r="DY195" s="144"/>
      <c r="DZ195" s="144"/>
      <c r="EA195" s="144"/>
      <c r="EB195" s="144"/>
      <c r="EC195" s="144"/>
      <c r="ED195" s="144"/>
      <c r="EE195" s="144"/>
      <c r="EF195" s="144"/>
      <c r="EG195" s="144"/>
      <c r="EH195" s="144"/>
      <c r="EI195" s="144"/>
      <c r="EJ195" s="144"/>
      <c r="EK195" s="144"/>
      <c r="EL195" s="144"/>
      <c r="EM195" s="144"/>
      <c r="EN195" s="144"/>
      <c r="EO195" s="144"/>
      <c r="EP195" s="144"/>
      <c r="EQ195" s="144"/>
      <c r="ER195" s="144"/>
      <c r="ES195" s="144"/>
      <c r="ET195" s="144"/>
      <c r="EU195" s="144"/>
      <c r="EV195" s="144"/>
      <c r="EW195" s="144"/>
      <c r="EX195" s="144"/>
      <c r="EY195" s="144"/>
      <c r="EZ195" s="144"/>
      <c r="FA195" s="144"/>
      <c r="FB195" s="144"/>
      <c r="FC195" s="144"/>
      <c r="FD195" s="144"/>
      <c r="FE195" s="144"/>
      <c r="FF195" s="144"/>
      <c r="FG195" s="144"/>
      <c r="FH195" s="144"/>
      <c r="FI195" s="144"/>
      <c r="FJ195" s="144"/>
      <c r="FK195" s="144"/>
      <c r="FL195" s="144"/>
      <c r="FM195" s="144"/>
      <c r="FN195" s="144"/>
      <c r="FO195" s="144"/>
      <c r="FP195" s="144"/>
      <c r="FQ195" s="144"/>
      <c r="FR195" s="144"/>
      <c r="FS195" s="144"/>
      <c r="FT195" s="144"/>
      <c r="FU195" s="144"/>
      <c r="FV195" s="144"/>
      <c r="FW195" s="144"/>
      <c r="FX195" s="144"/>
      <c r="FY195" s="144"/>
      <c r="FZ195" s="144"/>
      <c r="GA195" s="144"/>
      <c r="GB195" s="144"/>
      <c r="GC195" s="144"/>
      <c r="GD195" s="144"/>
      <c r="GE195" s="144"/>
      <c r="GF195" s="144"/>
      <c r="GG195" s="144"/>
      <c r="GH195" s="144"/>
      <c r="GI195" s="144"/>
      <c r="GJ195" s="144"/>
      <c r="GK195" s="144"/>
      <c r="GL195" s="144"/>
      <c r="GM195" s="144"/>
      <c r="GN195" s="144"/>
      <c r="GO195" s="144"/>
      <c r="GP195" s="144"/>
      <c r="GQ195" s="144"/>
      <c r="GR195" s="144"/>
      <c r="GS195" s="144"/>
      <c r="GT195" s="144"/>
      <c r="GU195" s="144"/>
      <c r="GV195" s="144"/>
      <c r="GW195" s="144"/>
      <c r="GX195" s="144"/>
      <c r="GY195" s="144"/>
      <c r="GZ195" s="144"/>
      <c r="HA195" s="144"/>
      <c r="HB195" s="144"/>
      <c r="HC195" s="144"/>
      <c r="HD195" s="144"/>
      <c r="HE195" s="144"/>
      <c r="HF195" s="144"/>
      <c r="HG195" s="144"/>
      <c r="HH195" s="144"/>
      <c r="HI195" s="144"/>
      <c r="HJ195" s="144"/>
      <c r="HK195" s="144"/>
      <c r="HL195" s="144"/>
      <c r="HM195" s="144"/>
      <c r="HN195" s="144"/>
      <c r="HO195" s="144"/>
      <c r="HP195" s="144"/>
      <c r="HQ195" s="144"/>
      <c r="HR195" s="144"/>
      <c r="HS195" s="144"/>
      <c r="HT195" s="144"/>
      <c r="HU195" s="144"/>
      <c r="HV195" s="144"/>
    </row>
    <row r="196" spans="1:230" s="146" customFormat="1" ht="12.75">
      <c r="A196" s="142"/>
      <c r="B196" s="143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  <c r="AN196" s="144"/>
      <c r="AO196" s="144"/>
      <c r="AP196" s="144"/>
      <c r="AQ196" s="144"/>
      <c r="AR196" s="144"/>
      <c r="AS196" s="144"/>
      <c r="AT196" s="144"/>
      <c r="AU196" s="144"/>
      <c r="AV196" s="144"/>
      <c r="AW196" s="144"/>
      <c r="AX196" s="144"/>
      <c r="AY196" s="144"/>
      <c r="AZ196" s="144"/>
      <c r="BA196" s="144"/>
      <c r="BB196" s="144"/>
      <c r="BC196" s="144"/>
      <c r="BD196" s="144"/>
      <c r="BE196" s="144"/>
      <c r="BF196" s="144"/>
      <c r="BG196" s="144"/>
      <c r="BH196" s="144"/>
      <c r="BI196" s="144"/>
      <c r="BJ196" s="144"/>
      <c r="BK196" s="144"/>
      <c r="BL196" s="144"/>
      <c r="BM196" s="144"/>
      <c r="BN196" s="144"/>
      <c r="BO196" s="144"/>
      <c r="BP196" s="144"/>
      <c r="BQ196" s="144"/>
      <c r="BR196" s="144"/>
      <c r="BS196" s="144"/>
      <c r="BT196" s="144"/>
      <c r="BU196" s="144"/>
      <c r="BV196" s="144"/>
      <c r="BW196" s="144"/>
      <c r="BX196" s="144"/>
      <c r="BY196" s="144"/>
      <c r="BZ196" s="144"/>
      <c r="CA196" s="144"/>
      <c r="CB196" s="144"/>
      <c r="CC196" s="144"/>
      <c r="CD196" s="144"/>
      <c r="CE196" s="144"/>
      <c r="CF196" s="144"/>
      <c r="CG196" s="144"/>
      <c r="CH196" s="144"/>
      <c r="CI196" s="144"/>
      <c r="CJ196" s="144"/>
      <c r="CK196" s="144"/>
      <c r="CL196" s="144"/>
      <c r="CM196" s="144"/>
      <c r="CN196" s="144"/>
      <c r="CO196" s="144"/>
      <c r="CP196" s="144"/>
      <c r="CQ196" s="144"/>
      <c r="CR196" s="144"/>
      <c r="CS196" s="144"/>
      <c r="CT196" s="144"/>
      <c r="CU196" s="144"/>
      <c r="CV196" s="144"/>
      <c r="CW196" s="144"/>
      <c r="CX196" s="144"/>
      <c r="CY196" s="144"/>
      <c r="CZ196" s="144"/>
      <c r="DA196" s="144"/>
      <c r="DB196" s="144"/>
      <c r="DC196" s="144"/>
      <c r="DD196" s="144"/>
      <c r="DE196" s="144"/>
      <c r="DF196" s="144"/>
      <c r="DG196" s="144"/>
      <c r="DH196" s="144"/>
      <c r="DI196" s="144"/>
      <c r="DJ196" s="144"/>
      <c r="DK196" s="144"/>
      <c r="DL196" s="144"/>
      <c r="DM196" s="144"/>
      <c r="DN196" s="144"/>
      <c r="DO196" s="144"/>
      <c r="DP196" s="144"/>
      <c r="DQ196" s="144"/>
      <c r="DR196" s="144"/>
      <c r="DS196" s="144"/>
      <c r="DT196" s="144"/>
      <c r="DU196" s="144"/>
      <c r="DV196" s="144"/>
      <c r="DW196" s="144"/>
      <c r="DX196" s="144"/>
      <c r="DY196" s="144"/>
      <c r="DZ196" s="144"/>
      <c r="EA196" s="144"/>
      <c r="EB196" s="144"/>
      <c r="EC196" s="144"/>
      <c r="ED196" s="144"/>
      <c r="EE196" s="144"/>
      <c r="EF196" s="144"/>
      <c r="EG196" s="144"/>
      <c r="EH196" s="144"/>
      <c r="EI196" s="144"/>
      <c r="EJ196" s="144"/>
      <c r="EK196" s="144"/>
      <c r="EL196" s="144"/>
      <c r="EM196" s="144"/>
      <c r="EN196" s="144"/>
      <c r="EO196" s="144"/>
      <c r="EP196" s="144"/>
      <c r="EQ196" s="144"/>
      <c r="ER196" s="144"/>
      <c r="ES196" s="144"/>
      <c r="ET196" s="144"/>
      <c r="EU196" s="144"/>
      <c r="EV196" s="144"/>
      <c r="EW196" s="144"/>
      <c r="EX196" s="144"/>
      <c r="EY196" s="144"/>
      <c r="EZ196" s="144"/>
      <c r="FA196" s="144"/>
      <c r="FB196" s="144"/>
      <c r="FC196" s="144"/>
      <c r="FD196" s="144"/>
      <c r="FE196" s="144"/>
      <c r="FF196" s="144"/>
      <c r="FG196" s="144"/>
      <c r="FH196" s="144"/>
      <c r="FI196" s="144"/>
      <c r="FJ196" s="144"/>
      <c r="FK196" s="144"/>
      <c r="FL196" s="144"/>
      <c r="FM196" s="144"/>
      <c r="FN196" s="144"/>
      <c r="FO196" s="144"/>
      <c r="FP196" s="144"/>
      <c r="FQ196" s="144"/>
      <c r="FR196" s="144"/>
      <c r="FS196" s="144"/>
      <c r="FT196" s="144"/>
      <c r="FU196" s="144"/>
      <c r="FV196" s="144"/>
      <c r="FW196" s="144"/>
      <c r="FX196" s="144"/>
      <c r="FY196" s="144"/>
      <c r="FZ196" s="144"/>
      <c r="GA196" s="144"/>
      <c r="GB196" s="144"/>
      <c r="GC196" s="144"/>
      <c r="GD196" s="144"/>
      <c r="GE196" s="144"/>
      <c r="GF196" s="144"/>
      <c r="GG196" s="144"/>
      <c r="GH196" s="144"/>
      <c r="GI196" s="144"/>
      <c r="GJ196" s="144"/>
      <c r="GK196" s="144"/>
      <c r="GL196" s="144"/>
      <c r="GM196" s="144"/>
      <c r="GN196" s="144"/>
      <c r="GO196" s="144"/>
      <c r="GP196" s="144"/>
      <c r="GQ196" s="144"/>
      <c r="GR196" s="144"/>
      <c r="GS196" s="144"/>
      <c r="GT196" s="144"/>
      <c r="GU196" s="144"/>
      <c r="GV196" s="144"/>
      <c r="GW196" s="144"/>
      <c r="GX196" s="144"/>
      <c r="GY196" s="144"/>
      <c r="GZ196" s="144"/>
      <c r="HA196" s="144"/>
      <c r="HB196" s="144"/>
      <c r="HC196" s="144"/>
      <c r="HD196" s="144"/>
      <c r="HE196" s="144"/>
      <c r="HF196" s="144"/>
      <c r="HG196" s="144"/>
      <c r="HH196" s="144"/>
      <c r="HI196" s="144"/>
      <c r="HJ196" s="144"/>
      <c r="HK196" s="144"/>
      <c r="HL196" s="144"/>
      <c r="HM196" s="144"/>
      <c r="HN196" s="144"/>
      <c r="HO196" s="144"/>
      <c r="HP196" s="144"/>
      <c r="HQ196" s="144"/>
      <c r="HR196" s="144"/>
      <c r="HS196" s="144"/>
      <c r="HT196" s="144"/>
      <c r="HU196" s="144"/>
      <c r="HV196" s="144"/>
    </row>
    <row r="197" spans="1:230" s="146" customFormat="1" ht="12.75">
      <c r="A197" s="142"/>
      <c r="B197" s="143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44"/>
      <c r="AV197" s="144"/>
      <c r="AW197" s="144"/>
      <c r="AX197" s="144"/>
      <c r="AY197" s="144"/>
      <c r="AZ197" s="144"/>
      <c r="BA197" s="144"/>
      <c r="BB197" s="144"/>
      <c r="BC197" s="144"/>
      <c r="BD197" s="144"/>
      <c r="BE197" s="144"/>
      <c r="BF197" s="144"/>
      <c r="BG197" s="144"/>
      <c r="BH197" s="144"/>
      <c r="BI197" s="144"/>
      <c r="BJ197" s="144"/>
      <c r="BK197" s="144"/>
      <c r="BL197" s="144"/>
      <c r="BM197" s="144"/>
      <c r="BN197" s="144"/>
      <c r="BO197" s="144"/>
      <c r="BP197" s="144"/>
      <c r="BQ197" s="144"/>
      <c r="BR197" s="144"/>
      <c r="BS197" s="144"/>
      <c r="BT197" s="144"/>
      <c r="BU197" s="144"/>
      <c r="BV197" s="144"/>
      <c r="BW197" s="144"/>
      <c r="BX197" s="144"/>
      <c r="BY197" s="144"/>
      <c r="BZ197" s="144"/>
      <c r="CA197" s="144"/>
      <c r="CB197" s="144"/>
      <c r="CC197" s="144"/>
      <c r="CD197" s="144"/>
      <c r="CE197" s="144"/>
      <c r="CF197" s="144"/>
      <c r="CG197" s="144"/>
      <c r="CH197" s="144"/>
      <c r="CI197" s="144"/>
      <c r="CJ197" s="144"/>
      <c r="CK197" s="144"/>
      <c r="CL197" s="144"/>
      <c r="CM197" s="144"/>
      <c r="CN197" s="144"/>
      <c r="CO197" s="144"/>
      <c r="CP197" s="144"/>
      <c r="CQ197" s="144"/>
      <c r="CR197" s="144"/>
      <c r="CS197" s="144"/>
      <c r="CT197" s="144"/>
      <c r="CU197" s="144"/>
      <c r="CV197" s="144"/>
      <c r="CW197" s="144"/>
      <c r="CX197" s="144"/>
      <c r="CY197" s="144"/>
      <c r="CZ197" s="144"/>
      <c r="DA197" s="144"/>
      <c r="DB197" s="144"/>
      <c r="DC197" s="144"/>
      <c r="DD197" s="144"/>
      <c r="DE197" s="144"/>
      <c r="DF197" s="144"/>
      <c r="DG197" s="144"/>
      <c r="DH197" s="144"/>
      <c r="DI197" s="144"/>
      <c r="DJ197" s="144"/>
      <c r="DK197" s="144"/>
      <c r="DL197" s="144"/>
      <c r="DM197" s="144"/>
      <c r="DN197" s="144"/>
      <c r="DO197" s="144"/>
      <c r="DP197" s="144"/>
      <c r="DQ197" s="144"/>
      <c r="DR197" s="144"/>
      <c r="DS197" s="144"/>
      <c r="DT197" s="144"/>
      <c r="DU197" s="144"/>
      <c r="DV197" s="144"/>
      <c r="DW197" s="144"/>
      <c r="DX197" s="144"/>
      <c r="DY197" s="144"/>
      <c r="DZ197" s="144"/>
      <c r="EA197" s="144"/>
      <c r="EB197" s="144"/>
      <c r="EC197" s="144"/>
      <c r="ED197" s="144"/>
      <c r="EE197" s="144"/>
      <c r="EF197" s="144"/>
      <c r="EG197" s="144"/>
      <c r="EH197" s="144"/>
      <c r="EI197" s="144"/>
      <c r="EJ197" s="144"/>
      <c r="EK197" s="144"/>
      <c r="EL197" s="144"/>
      <c r="EM197" s="144"/>
      <c r="EN197" s="144"/>
      <c r="EO197" s="144"/>
      <c r="EP197" s="144"/>
      <c r="EQ197" s="144"/>
      <c r="ER197" s="144"/>
      <c r="ES197" s="144"/>
      <c r="ET197" s="144"/>
      <c r="EU197" s="144"/>
      <c r="EV197" s="144"/>
      <c r="EW197" s="144"/>
      <c r="EX197" s="144"/>
      <c r="EY197" s="144"/>
      <c r="EZ197" s="144"/>
      <c r="FA197" s="144"/>
      <c r="FB197" s="144"/>
      <c r="FC197" s="144"/>
      <c r="FD197" s="144"/>
      <c r="FE197" s="144"/>
      <c r="FF197" s="144"/>
      <c r="FG197" s="144"/>
      <c r="FH197" s="144"/>
      <c r="FI197" s="144"/>
      <c r="FJ197" s="144"/>
      <c r="FK197" s="144"/>
      <c r="FL197" s="144"/>
      <c r="FM197" s="144"/>
      <c r="FN197" s="144"/>
      <c r="FO197" s="144"/>
      <c r="FP197" s="144"/>
      <c r="FQ197" s="144"/>
      <c r="FR197" s="144"/>
      <c r="FS197" s="144"/>
      <c r="FT197" s="144"/>
      <c r="FU197" s="144"/>
      <c r="FV197" s="144"/>
      <c r="FW197" s="144"/>
      <c r="FX197" s="144"/>
      <c r="FY197" s="144"/>
      <c r="FZ197" s="144"/>
      <c r="GA197" s="144"/>
      <c r="GB197" s="144"/>
      <c r="GC197" s="144"/>
      <c r="GD197" s="144"/>
      <c r="GE197" s="144"/>
      <c r="GF197" s="144"/>
      <c r="GG197" s="144"/>
      <c r="GH197" s="144"/>
      <c r="GI197" s="144"/>
      <c r="GJ197" s="144"/>
      <c r="GK197" s="144"/>
      <c r="GL197" s="144"/>
      <c r="GM197" s="144"/>
      <c r="GN197" s="144"/>
      <c r="GO197" s="144"/>
      <c r="GP197" s="144"/>
      <c r="GQ197" s="144"/>
      <c r="GR197" s="144"/>
      <c r="GS197" s="144"/>
      <c r="GT197" s="144"/>
      <c r="GU197" s="144"/>
      <c r="GV197" s="144"/>
      <c r="GW197" s="144"/>
      <c r="GX197" s="144"/>
      <c r="GY197" s="144"/>
      <c r="GZ197" s="144"/>
      <c r="HA197" s="144"/>
      <c r="HB197" s="144"/>
      <c r="HC197" s="144"/>
      <c r="HD197" s="144"/>
      <c r="HE197" s="144"/>
      <c r="HF197" s="144"/>
      <c r="HG197" s="144"/>
      <c r="HH197" s="144"/>
      <c r="HI197" s="144"/>
      <c r="HJ197" s="144"/>
      <c r="HK197" s="144"/>
      <c r="HL197" s="144"/>
      <c r="HM197" s="144"/>
      <c r="HN197" s="144"/>
      <c r="HO197" s="144"/>
      <c r="HP197" s="144"/>
      <c r="HQ197" s="144"/>
      <c r="HR197" s="144"/>
      <c r="HS197" s="144"/>
      <c r="HT197" s="144"/>
      <c r="HU197" s="144"/>
      <c r="HV197" s="144"/>
    </row>
    <row r="198" spans="1:230" s="146" customFormat="1" ht="12.75">
      <c r="A198" s="142"/>
      <c r="B198" s="143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144"/>
      <c r="AP198" s="144"/>
      <c r="AQ198" s="144"/>
      <c r="AR198" s="144"/>
      <c r="AS198" s="144"/>
      <c r="AT198" s="144"/>
      <c r="AU198" s="144"/>
      <c r="AV198" s="144"/>
      <c r="AW198" s="144"/>
      <c r="AX198" s="144"/>
      <c r="AY198" s="144"/>
      <c r="AZ198" s="144"/>
      <c r="BA198" s="144"/>
      <c r="BB198" s="144"/>
      <c r="BC198" s="144"/>
      <c r="BD198" s="144"/>
      <c r="BE198" s="144"/>
      <c r="BF198" s="144"/>
      <c r="BG198" s="144"/>
      <c r="BH198" s="144"/>
      <c r="BI198" s="144"/>
      <c r="BJ198" s="144"/>
      <c r="BK198" s="144"/>
      <c r="BL198" s="144"/>
      <c r="BM198" s="144"/>
      <c r="BN198" s="144"/>
      <c r="BO198" s="144"/>
      <c r="BP198" s="144"/>
      <c r="BQ198" s="144"/>
      <c r="BR198" s="144"/>
      <c r="BS198" s="144"/>
      <c r="BT198" s="144"/>
      <c r="BU198" s="144"/>
      <c r="BV198" s="144"/>
      <c r="BW198" s="144"/>
      <c r="BX198" s="144"/>
      <c r="BY198" s="144"/>
      <c r="BZ198" s="144"/>
      <c r="CA198" s="144"/>
      <c r="CB198" s="144"/>
      <c r="CC198" s="144"/>
      <c r="CD198" s="144"/>
      <c r="CE198" s="144"/>
      <c r="CF198" s="144"/>
      <c r="CG198" s="144"/>
      <c r="CH198" s="144"/>
      <c r="CI198" s="144"/>
      <c r="CJ198" s="144"/>
      <c r="CK198" s="144"/>
      <c r="CL198" s="144"/>
      <c r="CM198" s="144"/>
      <c r="CN198" s="144"/>
      <c r="CO198" s="144"/>
      <c r="CP198" s="144"/>
      <c r="CQ198" s="144"/>
      <c r="CR198" s="144"/>
      <c r="CS198" s="144"/>
      <c r="CT198" s="144"/>
      <c r="CU198" s="144"/>
      <c r="CV198" s="144"/>
      <c r="CW198" s="144"/>
      <c r="CX198" s="144"/>
      <c r="CY198" s="144"/>
      <c r="CZ198" s="144"/>
      <c r="DA198" s="144"/>
      <c r="DB198" s="144"/>
      <c r="DC198" s="144"/>
      <c r="DD198" s="144"/>
      <c r="DE198" s="144"/>
      <c r="DF198" s="144"/>
      <c r="DG198" s="144"/>
      <c r="DH198" s="144"/>
      <c r="DI198" s="144"/>
      <c r="DJ198" s="144"/>
      <c r="DK198" s="144"/>
      <c r="DL198" s="144"/>
      <c r="DM198" s="144"/>
      <c r="DN198" s="144"/>
      <c r="DO198" s="144"/>
      <c r="DP198" s="144"/>
      <c r="DQ198" s="144"/>
      <c r="DR198" s="144"/>
      <c r="DS198" s="144"/>
      <c r="DT198" s="144"/>
      <c r="DU198" s="144"/>
      <c r="DV198" s="144"/>
      <c r="DW198" s="144"/>
      <c r="DX198" s="144"/>
      <c r="DY198" s="144"/>
      <c r="DZ198" s="144"/>
      <c r="EA198" s="144"/>
      <c r="EB198" s="144"/>
      <c r="EC198" s="144"/>
      <c r="ED198" s="144"/>
      <c r="EE198" s="144"/>
      <c r="EF198" s="144"/>
      <c r="EG198" s="144"/>
      <c r="EH198" s="144"/>
      <c r="EI198" s="144"/>
      <c r="EJ198" s="144"/>
      <c r="EK198" s="144"/>
      <c r="EL198" s="144"/>
      <c r="EM198" s="144"/>
      <c r="EN198" s="144"/>
      <c r="EO198" s="144"/>
      <c r="EP198" s="144"/>
      <c r="EQ198" s="144"/>
      <c r="ER198" s="144"/>
      <c r="ES198" s="144"/>
      <c r="ET198" s="144"/>
      <c r="EU198" s="144"/>
      <c r="EV198" s="144"/>
      <c r="EW198" s="144"/>
      <c r="EX198" s="144"/>
      <c r="EY198" s="144"/>
      <c r="EZ198" s="144"/>
      <c r="FA198" s="144"/>
      <c r="FB198" s="144"/>
      <c r="FC198" s="144"/>
      <c r="FD198" s="144"/>
      <c r="FE198" s="144"/>
      <c r="FF198" s="144"/>
      <c r="FG198" s="144"/>
      <c r="FH198" s="144"/>
      <c r="FI198" s="144"/>
      <c r="FJ198" s="144"/>
      <c r="FK198" s="144"/>
      <c r="FL198" s="144"/>
      <c r="FM198" s="144"/>
      <c r="FN198" s="144"/>
      <c r="FO198" s="144"/>
      <c r="FP198" s="144"/>
      <c r="FQ198" s="144"/>
      <c r="FR198" s="144"/>
      <c r="FS198" s="144"/>
      <c r="FT198" s="144"/>
      <c r="FU198" s="144"/>
      <c r="FV198" s="144"/>
      <c r="FW198" s="144"/>
      <c r="FX198" s="144"/>
      <c r="FY198" s="144"/>
      <c r="FZ198" s="144"/>
      <c r="GA198" s="144"/>
      <c r="GB198" s="144"/>
      <c r="GC198" s="144"/>
      <c r="GD198" s="144"/>
      <c r="GE198" s="144"/>
      <c r="GF198" s="144"/>
      <c r="GG198" s="144"/>
      <c r="GH198" s="144"/>
      <c r="GI198" s="144"/>
      <c r="GJ198" s="144"/>
      <c r="GK198" s="144"/>
      <c r="GL198" s="144"/>
      <c r="GM198" s="144"/>
      <c r="GN198" s="144"/>
      <c r="GO198" s="144"/>
      <c r="GP198" s="144"/>
      <c r="GQ198" s="144"/>
      <c r="GR198" s="144"/>
      <c r="GS198" s="144"/>
      <c r="GT198" s="144"/>
      <c r="GU198" s="144"/>
      <c r="GV198" s="144"/>
      <c r="GW198" s="144"/>
      <c r="GX198" s="144"/>
      <c r="GY198" s="144"/>
      <c r="GZ198" s="144"/>
      <c r="HA198" s="144"/>
      <c r="HB198" s="144"/>
      <c r="HC198" s="144"/>
      <c r="HD198" s="144"/>
      <c r="HE198" s="144"/>
      <c r="HF198" s="144"/>
      <c r="HG198" s="144"/>
      <c r="HH198" s="144"/>
      <c r="HI198" s="144"/>
      <c r="HJ198" s="144"/>
      <c r="HK198" s="144"/>
      <c r="HL198" s="144"/>
      <c r="HM198" s="144"/>
      <c r="HN198" s="144"/>
      <c r="HO198" s="144"/>
      <c r="HP198" s="144"/>
      <c r="HQ198" s="144"/>
      <c r="HR198" s="144"/>
      <c r="HS198" s="144"/>
      <c r="HT198" s="144"/>
      <c r="HU198" s="144"/>
      <c r="HV198" s="144"/>
    </row>
    <row r="199" spans="1:230" s="146" customFormat="1" ht="12.75">
      <c r="A199" s="142"/>
      <c r="B199" s="143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  <c r="AQ199" s="144"/>
      <c r="AR199" s="144"/>
      <c r="AS199" s="144"/>
      <c r="AT199" s="144"/>
      <c r="AU199" s="144"/>
      <c r="AV199" s="144"/>
      <c r="AW199" s="144"/>
      <c r="AX199" s="144"/>
      <c r="AY199" s="144"/>
      <c r="AZ199" s="144"/>
      <c r="BA199" s="144"/>
      <c r="BB199" s="144"/>
      <c r="BC199" s="144"/>
      <c r="BD199" s="144"/>
      <c r="BE199" s="144"/>
      <c r="BF199" s="144"/>
      <c r="BG199" s="144"/>
      <c r="BH199" s="144"/>
      <c r="BI199" s="144"/>
      <c r="BJ199" s="144"/>
      <c r="BK199" s="144"/>
      <c r="BL199" s="144"/>
      <c r="BM199" s="144"/>
      <c r="BN199" s="144"/>
      <c r="BO199" s="144"/>
      <c r="BP199" s="144"/>
      <c r="BQ199" s="144"/>
      <c r="BR199" s="144"/>
      <c r="BS199" s="144"/>
      <c r="BT199" s="144"/>
      <c r="BU199" s="144"/>
      <c r="BV199" s="144"/>
      <c r="BW199" s="144"/>
      <c r="BX199" s="144"/>
      <c r="BY199" s="144"/>
      <c r="BZ199" s="144"/>
      <c r="CA199" s="144"/>
      <c r="CB199" s="144"/>
      <c r="CC199" s="144"/>
      <c r="CD199" s="144"/>
      <c r="CE199" s="144"/>
      <c r="CF199" s="144"/>
      <c r="CG199" s="144"/>
      <c r="CH199" s="144"/>
      <c r="CI199" s="144"/>
      <c r="CJ199" s="144"/>
      <c r="CK199" s="144"/>
      <c r="CL199" s="144"/>
      <c r="CM199" s="144"/>
      <c r="CN199" s="144"/>
      <c r="CO199" s="144"/>
      <c r="CP199" s="144"/>
      <c r="CQ199" s="144"/>
      <c r="CR199" s="144"/>
      <c r="CS199" s="144"/>
      <c r="CT199" s="144"/>
      <c r="CU199" s="144"/>
      <c r="CV199" s="144"/>
      <c r="CW199" s="144"/>
      <c r="CX199" s="144"/>
      <c r="CY199" s="144"/>
      <c r="CZ199" s="144"/>
      <c r="DA199" s="144"/>
      <c r="DB199" s="144"/>
      <c r="DC199" s="144"/>
      <c r="DD199" s="144"/>
      <c r="DE199" s="144"/>
      <c r="DF199" s="144"/>
      <c r="DG199" s="144"/>
      <c r="DH199" s="144"/>
      <c r="DI199" s="144"/>
      <c r="DJ199" s="144"/>
      <c r="DK199" s="144"/>
      <c r="DL199" s="144"/>
      <c r="DM199" s="144"/>
      <c r="DN199" s="144"/>
      <c r="DO199" s="144"/>
      <c r="DP199" s="144"/>
      <c r="DQ199" s="144"/>
      <c r="DR199" s="144"/>
      <c r="DS199" s="144"/>
      <c r="DT199" s="144"/>
      <c r="DU199" s="144"/>
      <c r="DV199" s="144"/>
      <c r="DW199" s="144"/>
      <c r="DX199" s="144"/>
      <c r="DY199" s="144"/>
      <c r="DZ199" s="144"/>
      <c r="EA199" s="144"/>
      <c r="EB199" s="144"/>
      <c r="EC199" s="144"/>
      <c r="ED199" s="144"/>
      <c r="EE199" s="144"/>
      <c r="EF199" s="144"/>
      <c r="EG199" s="144"/>
      <c r="EH199" s="144"/>
      <c r="EI199" s="144"/>
      <c r="EJ199" s="144"/>
      <c r="EK199" s="144"/>
      <c r="EL199" s="144"/>
      <c r="EM199" s="144"/>
      <c r="EN199" s="144"/>
      <c r="EO199" s="144"/>
      <c r="EP199" s="144"/>
      <c r="EQ199" s="144"/>
      <c r="ER199" s="144"/>
      <c r="ES199" s="144"/>
      <c r="ET199" s="144"/>
      <c r="EU199" s="144"/>
      <c r="EV199" s="144"/>
      <c r="EW199" s="144"/>
      <c r="EX199" s="144"/>
      <c r="EY199" s="144"/>
      <c r="EZ199" s="144"/>
      <c r="FA199" s="144"/>
      <c r="FB199" s="144"/>
      <c r="FC199" s="144"/>
      <c r="FD199" s="144"/>
      <c r="FE199" s="144"/>
      <c r="FF199" s="144"/>
      <c r="FG199" s="144"/>
      <c r="FH199" s="144"/>
      <c r="FI199" s="144"/>
      <c r="FJ199" s="144"/>
      <c r="FK199" s="144"/>
      <c r="FL199" s="144"/>
      <c r="FM199" s="144"/>
      <c r="FN199" s="144"/>
      <c r="FO199" s="144"/>
      <c r="FP199" s="144"/>
      <c r="FQ199" s="144"/>
      <c r="FR199" s="144"/>
      <c r="FS199" s="144"/>
      <c r="FT199" s="144"/>
      <c r="FU199" s="144"/>
      <c r="FV199" s="144"/>
      <c r="FW199" s="144"/>
      <c r="FX199" s="144"/>
      <c r="FY199" s="144"/>
      <c r="FZ199" s="144"/>
      <c r="GA199" s="144"/>
      <c r="GB199" s="144"/>
      <c r="GC199" s="144"/>
      <c r="GD199" s="144"/>
      <c r="GE199" s="144"/>
      <c r="GF199" s="144"/>
      <c r="GG199" s="144"/>
      <c r="GH199" s="144"/>
      <c r="GI199" s="144"/>
      <c r="GJ199" s="144"/>
      <c r="GK199" s="144"/>
      <c r="GL199" s="144"/>
      <c r="GM199" s="144"/>
      <c r="GN199" s="144"/>
      <c r="GO199" s="144"/>
      <c r="GP199" s="144"/>
      <c r="GQ199" s="144"/>
      <c r="GR199" s="144"/>
      <c r="GS199" s="144"/>
      <c r="GT199" s="144"/>
      <c r="GU199" s="144"/>
      <c r="GV199" s="144"/>
      <c r="GW199" s="144"/>
      <c r="GX199" s="144"/>
      <c r="GY199" s="144"/>
      <c r="GZ199" s="144"/>
      <c r="HA199" s="144"/>
      <c r="HB199" s="144"/>
      <c r="HC199" s="144"/>
      <c r="HD199" s="144"/>
      <c r="HE199" s="144"/>
      <c r="HF199" s="144"/>
      <c r="HG199" s="144"/>
      <c r="HH199" s="144"/>
      <c r="HI199" s="144"/>
      <c r="HJ199" s="144"/>
      <c r="HK199" s="144"/>
      <c r="HL199" s="144"/>
      <c r="HM199" s="144"/>
      <c r="HN199" s="144"/>
      <c r="HO199" s="144"/>
      <c r="HP199" s="144"/>
      <c r="HQ199" s="144"/>
      <c r="HR199" s="144"/>
      <c r="HS199" s="144"/>
      <c r="HT199" s="144"/>
      <c r="HU199" s="144"/>
      <c r="HV199" s="144"/>
    </row>
    <row r="200" spans="1:230" s="146" customFormat="1" ht="12.75">
      <c r="A200" s="142"/>
      <c r="B200" s="143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144"/>
      <c r="AP200" s="144"/>
      <c r="AQ200" s="144"/>
      <c r="AR200" s="144"/>
      <c r="AS200" s="144"/>
      <c r="AT200" s="144"/>
      <c r="AU200" s="144"/>
      <c r="AV200" s="144"/>
      <c r="AW200" s="144"/>
      <c r="AX200" s="144"/>
      <c r="AY200" s="144"/>
      <c r="AZ200" s="144"/>
      <c r="BA200" s="144"/>
      <c r="BB200" s="144"/>
      <c r="BC200" s="144"/>
      <c r="BD200" s="144"/>
      <c r="BE200" s="144"/>
      <c r="BF200" s="144"/>
      <c r="BG200" s="144"/>
      <c r="BH200" s="144"/>
      <c r="BI200" s="144"/>
      <c r="BJ200" s="144"/>
      <c r="BK200" s="144"/>
      <c r="BL200" s="144"/>
      <c r="BM200" s="144"/>
      <c r="BN200" s="144"/>
      <c r="BO200" s="144"/>
      <c r="BP200" s="144"/>
      <c r="BQ200" s="144"/>
      <c r="BR200" s="144"/>
      <c r="BS200" s="144"/>
      <c r="BT200" s="144"/>
      <c r="BU200" s="144"/>
      <c r="BV200" s="144"/>
      <c r="BW200" s="144"/>
      <c r="BX200" s="144"/>
      <c r="BY200" s="144"/>
      <c r="BZ200" s="144"/>
      <c r="CA200" s="144"/>
      <c r="CB200" s="144"/>
      <c r="CC200" s="144"/>
      <c r="CD200" s="144"/>
      <c r="CE200" s="144"/>
      <c r="CF200" s="144"/>
      <c r="CG200" s="144"/>
      <c r="CH200" s="144"/>
      <c r="CI200" s="144"/>
      <c r="CJ200" s="144"/>
      <c r="CK200" s="144"/>
      <c r="CL200" s="144"/>
      <c r="CM200" s="144"/>
      <c r="CN200" s="144"/>
      <c r="CO200" s="144"/>
      <c r="CP200" s="144"/>
      <c r="CQ200" s="144"/>
      <c r="CR200" s="144"/>
      <c r="CS200" s="144"/>
      <c r="CT200" s="144"/>
      <c r="CU200" s="144"/>
      <c r="CV200" s="144"/>
      <c r="CW200" s="144"/>
      <c r="CX200" s="144"/>
      <c r="CY200" s="144"/>
      <c r="CZ200" s="144"/>
      <c r="DA200" s="144"/>
      <c r="DB200" s="144"/>
      <c r="DC200" s="144"/>
      <c r="DD200" s="144"/>
      <c r="DE200" s="144"/>
      <c r="DF200" s="144"/>
      <c r="DG200" s="144"/>
      <c r="DH200" s="144"/>
      <c r="DI200" s="144"/>
      <c r="DJ200" s="144"/>
      <c r="DK200" s="144"/>
      <c r="DL200" s="144"/>
      <c r="DM200" s="144"/>
      <c r="DN200" s="144"/>
      <c r="DO200" s="144"/>
      <c r="DP200" s="144"/>
      <c r="DQ200" s="144"/>
      <c r="DR200" s="144"/>
      <c r="DS200" s="144"/>
      <c r="DT200" s="144"/>
      <c r="DU200" s="144"/>
      <c r="DV200" s="144"/>
      <c r="DW200" s="144"/>
      <c r="DX200" s="144"/>
      <c r="DY200" s="144"/>
      <c r="DZ200" s="144"/>
      <c r="EA200" s="144"/>
      <c r="EB200" s="144"/>
      <c r="EC200" s="144"/>
      <c r="ED200" s="144"/>
      <c r="EE200" s="144"/>
      <c r="EF200" s="144"/>
      <c r="EG200" s="144"/>
      <c r="EH200" s="144"/>
      <c r="EI200" s="144"/>
      <c r="EJ200" s="144"/>
      <c r="EK200" s="144"/>
      <c r="EL200" s="144"/>
      <c r="EM200" s="144"/>
      <c r="EN200" s="144"/>
      <c r="EO200" s="144"/>
      <c r="EP200" s="144"/>
      <c r="EQ200" s="144"/>
      <c r="ER200" s="144"/>
      <c r="ES200" s="144"/>
      <c r="ET200" s="144"/>
      <c r="EU200" s="144"/>
      <c r="EV200" s="144"/>
      <c r="EW200" s="144"/>
      <c r="EX200" s="144"/>
      <c r="EY200" s="144"/>
      <c r="EZ200" s="144"/>
      <c r="FA200" s="144"/>
      <c r="FB200" s="144"/>
      <c r="FC200" s="144"/>
      <c r="FD200" s="144"/>
      <c r="FE200" s="144"/>
      <c r="FF200" s="144"/>
      <c r="FG200" s="144"/>
      <c r="FH200" s="144"/>
      <c r="FI200" s="144"/>
      <c r="FJ200" s="144"/>
      <c r="FK200" s="144"/>
      <c r="FL200" s="144"/>
      <c r="FM200" s="144"/>
      <c r="FN200" s="144"/>
      <c r="FO200" s="144"/>
      <c r="FP200" s="144"/>
      <c r="FQ200" s="144"/>
      <c r="FR200" s="144"/>
      <c r="FS200" s="144"/>
      <c r="FT200" s="144"/>
      <c r="FU200" s="144"/>
      <c r="FV200" s="144"/>
      <c r="FW200" s="144"/>
      <c r="FX200" s="144"/>
      <c r="FY200" s="144"/>
      <c r="FZ200" s="144"/>
      <c r="GA200" s="144"/>
      <c r="GB200" s="144"/>
      <c r="GC200" s="144"/>
      <c r="GD200" s="144"/>
      <c r="GE200" s="144"/>
      <c r="GF200" s="144"/>
      <c r="GG200" s="144"/>
      <c r="GH200" s="144"/>
      <c r="GI200" s="144"/>
      <c r="GJ200" s="144"/>
      <c r="GK200" s="144"/>
      <c r="GL200" s="144"/>
      <c r="GM200" s="144"/>
      <c r="GN200" s="144"/>
      <c r="GO200" s="144"/>
      <c r="GP200" s="144"/>
      <c r="GQ200" s="144"/>
      <c r="GR200" s="144"/>
      <c r="GS200" s="144"/>
      <c r="GT200" s="144"/>
      <c r="GU200" s="144"/>
      <c r="GV200" s="144"/>
      <c r="GW200" s="144"/>
      <c r="GX200" s="144"/>
      <c r="GY200" s="144"/>
      <c r="GZ200" s="144"/>
      <c r="HA200" s="144"/>
      <c r="HB200" s="144"/>
      <c r="HC200" s="144"/>
      <c r="HD200" s="144"/>
      <c r="HE200" s="144"/>
      <c r="HF200" s="144"/>
      <c r="HG200" s="144"/>
      <c r="HH200" s="144"/>
      <c r="HI200" s="144"/>
      <c r="HJ200" s="144"/>
      <c r="HK200" s="144"/>
      <c r="HL200" s="144"/>
      <c r="HM200" s="144"/>
      <c r="HN200" s="144"/>
      <c r="HO200" s="144"/>
      <c r="HP200" s="144"/>
      <c r="HQ200" s="144"/>
      <c r="HR200" s="144"/>
      <c r="HS200" s="144"/>
      <c r="HT200" s="144"/>
      <c r="HU200" s="144"/>
      <c r="HV200" s="144"/>
    </row>
    <row r="201" spans="1:230" s="146" customFormat="1" ht="12.75">
      <c r="A201" s="142"/>
      <c r="B201" s="143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144"/>
      <c r="AP201" s="144"/>
      <c r="AQ201" s="144"/>
      <c r="AR201" s="144"/>
      <c r="AS201" s="144"/>
      <c r="AT201" s="144"/>
      <c r="AU201" s="144"/>
      <c r="AV201" s="144"/>
      <c r="AW201" s="144"/>
      <c r="AX201" s="144"/>
      <c r="AY201" s="144"/>
      <c r="AZ201" s="144"/>
      <c r="BA201" s="144"/>
      <c r="BB201" s="144"/>
      <c r="BC201" s="144"/>
      <c r="BD201" s="144"/>
      <c r="BE201" s="144"/>
      <c r="BF201" s="144"/>
      <c r="BG201" s="144"/>
      <c r="BH201" s="144"/>
      <c r="BI201" s="144"/>
      <c r="BJ201" s="144"/>
      <c r="BK201" s="144"/>
      <c r="BL201" s="144"/>
      <c r="BM201" s="144"/>
      <c r="BN201" s="144"/>
      <c r="BO201" s="144"/>
      <c r="BP201" s="144"/>
      <c r="BQ201" s="144"/>
      <c r="BR201" s="144"/>
      <c r="BS201" s="144"/>
      <c r="BT201" s="144"/>
      <c r="BU201" s="144"/>
      <c r="BV201" s="144"/>
      <c r="BW201" s="144"/>
      <c r="BX201" s="144"/>
      <c r="BY201" s="144"/>
      <c r="BZ201" s="144"/>
      <c r="CA201" s="144"/>
      <c r="CB201" s="144"/>
      <c r="CC201" s="144"/>
      <c r="CD201" s="144"/>
      <c r="CE201" s="144"/>
      <c r="CF201" s="144"/>
      <c r="CG201" s="144"/>
      <c r="CH201" s="144"/>
      <c r="CI201" s="144"/>
      <c r="CJ201" s="144"/>
      <c r="CK201" s="144"/>
      <c r="CL201" s="144"/>
      <c r="CM201" s="144"/>
      <c r="CN201" s="144"/>
      <c r="CO201" s="144"/>
      <c r="CP201" s="144"/>
      <c r="CQ201" s="144"/>
      <c r="CR201" s="144"/>
      <c r="CS201" s="144"/>
      <c r="CT201" s="144"/>
      <c r="CU201" s="144"/>
      <c r="CV201" s="144"/>
      <c r="CW201" s="144"/>
      <c r="CX201" s="144"/>
      <c r="CY201" s="144"/>
      <c r="CZ201" s="144"/>
      <c r="DA201" s="144"/>
      <c r="DB201" s="144"/>
      <c r="DC201" s="144"/>
      <c r="DD201" s="144"/>
      <c r="DE201" s="144"/>
      <c r="DF201" s="144"/>
      <c r="DG201" s="144"/>
      <c r="DH201" s="144"/>
      <c r="DI201" s="144"/>
      <c r="DJ201" s="144"/>
      <c r="DK201" s="144"/>
      <c r="DL201" s="144"/>
      <c r="DM201" s="144"/>
      <c r="DN201" s="144"/>
      <c r="DO201" s="144"/>
      <c r="DP201" s="144"/>
      <c r="DQ201" s="144"/>
      <c r="DR201" s="144"/>
      <c r="DS201" s="144"/>
      <c r="DT201" s="144"/>
      <c r="DU201" s="144"/>
      <c r="DV201" s="144"/>
      <c r="DW201" s="144"/>
      <c r="DX201" s="144"/>
      <c r="DY201" s="144"/>
      <c r="DZ201" s="144"/>
      <c r="EA201" s="144"/>
      <c r="EB201" s="144"/>
      <c r="EC201" s="144"/>
      <c r="ED201" s="144"/>
      <c r="EE201" s="144"/>
      <c r="EF201" s="144"/>
      <c r="EG201" s="144"/>
      <c r="EH201" s="144"/>
      <c r="EI201" s="144"/>
      <c r="EJ201" s="144"/>
      <c r="EK201" s="144"/>
      <c r="EL201" s="144"/>
      <c r="EM201" s="144"/>
      <c r="EN201" s="144"/>
      <c r="EO201" s="144"/>
      <c r="EP201" s="144"/>
      <c r="EQ201" s="144"/>
      <c r="ER201" s="144"/>
      <c r="ES201" s="144"/>
      <c r="ET201" s="144"/>
      <c r="EU201" s="144"/>
      <c r="EV201" s="144"/>
      <c r="EW201" s="144"/>
      <c r="EX201" s="144"/>
      <c r="EY201" s="144"/>
      <c r="EZ201" s="144"/>
      <c r="FA201" s="144"/>
      <c r="FB201" s="144"/>
      <c r="FC201" s="144"/>
      <c r="FD201" s="144"/>
      <c r="FE201" s="144"/>
      <c r="FF201" s="144"/>
      <c r="FG201" s="144"/>
      <c r="FH201" s="144"/>
      <c r="FI201" s="144"/>
      <c r="FJ201" s="144"/>
      <c r="FK201" s="144"/>
      <c r="FL201" s="144"/>
      <c r="FM201" s="144"/>
      <c r="FN201" s="144"/>
      <c r="FO201" s="144"/>
      <c r="FP201" s="144"/>
      <c r="FQ201" s="144"/>
      <c r="FR201" s="144"/>
      <c r="FS201" s="144"/>
      <c r="FT201" s="144"/>
      <c r="FU201" s="144"/>
      <c r="FV201" s="144"/>
      <c r="FW201" s="144"/>
      <c r="FX201" s="144"/>
      <c r="FY201" s="144"/>
      <c r="FZ201" s="144"/>
      <c r="GA201" s="144"/>
      <c r="GB201" s="144"/>
      <c r="GC201" s="144"/>
      <c r="GD201" s="144"/>
      <c r="GE201" s="144"/>
      <c r="GF201" s="144"/>
      <c r="GG201" s="144"/>
      <c r="GH201" s="144"/>
      <c r="GI201" s="144"/>
      <c r="GJ201" s="144"/>
      <c r="GK201" s="144"/>
      <c r="GL201" s="144"/>
      <c r="GM201" s="144"/>
      <c r="GN201" s="144"/>
      <c r="GO201" s="144"/>
      <c r="GP201" s="144"/>
      <c r="GQ201" s="144"/>
      <c r="GR201" s="144"/>
      <c r="GS201" s="144"/>
      <c r="GT201" s="144"/>
      <c r="GU201" s="144"/>
      <c r="GV201" s="144"/>
      <c r="GW201" s="144"/>
      <c r="GX201" s="144"/>
      <c r="GY201" s="144"/>
      <c r="GZ201" s="144"/>
      <c r="HA201" s="144"/>
      <c r="HB201" s="144"/>
      <c r="HC201" s="144"/>
      <c r="HD201" s="144"/>
      <c r="HE201" s="144"/>
      <c r="HF201" s="144"/>
      <c r="HG201" s="144"/>
      <c r="HH201" s="144"/>
      <c r="HI201" s="144"/>
      <c r="HJ201" s="144"/>
      <c r="HK201" s="144"/>
      <c r="HL201" s="144"/>
      <c r="HM201" s="144"/>
      <c r="HN201" s="144"/>
      <c r="HO201" s="144"/>
      <c r="HP201" s="144"/>
      <c r="HQ201" s="144"/>
      <c r="HR201" s="144"/>
      <c r="HS201" s="144"/>
      <c r="HT201" s="144"/>
      <c r="HU201" s="144"/>
      <c r="HV201" s="144"/>
    </row>
    <row r="202" spans="1:230" s="146" customFormat="1" ht="12.75">
      <c r="A202" s="142"/>
      <c r="B202" s="143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144"/>
      <c r="AP202" s="144"/>
      <c r="AQ202" s="144"/>
      <c r="AR202" s="144"/>
      <c r="AS202" s="144"/>
      <c r="AT202" s="144"/>
      <c r="AU202" s="144"/>
      <c r="AV202" s="144"/>
      <c r="AW202" s="144"/>
      <c r="AX202" s="144"/>
      <c r="AY202" s="144"/>
      <c r="AZ202" s="144"/>
      <c r="BA202" s="144"/>
      <c r="BB202" s="144"/>
      <c r="BC202" s="144"/>
      <c r="BD202" s="144"/>
      <c r="BE202" s="144"/>
      <c r="BF202" s="144"/>
      <c r="BG202" s="144"/>
      <c r="BH202" s="144"/>
      <c r="BI202" s="144"/>
      <c r="BJ202" s="144"/>
      <c r="BK202" s="144"/>
      <c r="BL202" s="144"/>
      <c r="BM202" s="144"/>
      <c r="BN202" s="144"/>
      <c r="BO202" s="144"/>
      <c r="BP202" s="144"/>
      <c r="BQ202" s="144"/>
      <c r="BR202" s="144"/>
      <c r="BS202" s="144"/>
      <c r="BT202" s="144"/>
      <c r="BU202" s="144"/>
      <c r="BV202" s="144"/>
      <c r="BW202" s="144"/>
      <c r="BX202" s="144"/>
      <c r="BY202" s="144"/>
      <c r="BZ202" s="144"/>
      <c r="CA202" s="144"/>
      <c r="CB202" s="144"/>
      <c r="CC202" s="144"/>
      <c r="CD202" s="144"/>
      <c r="CE202" s="144"/>
      <c r="CF202" s="144"/>
      <c r="CG202" s="144"/>
      <c r="CH202" s="144"/>
      <c r="CI202" s="144"/>
      <c r="CJ202" s="144"/>
      <c r="CK202" s="144"/>
      <c r="CL202" s="144"/>
      <c r="CM202" s="144"/>
      <c r="CN202" s="144"/>
      <c r="CO202" s="144"/>
      <c r="CP202" s="144"/>
      <c r="CQ202" s="144"/>
      <c r="CR202" s="144"/>
      <c r="CS202" s="144"/>
      <c r="CT202" s="144"/>
      <c r="CU202" s="144"/>
      <c r="CV202" s="144"/>
      <c r="CW202" s="144"/>
      <c r="CX202" s="144"/>
      <c r="CY202" s="144"/>
      <c r="CZ202" s="144"/>
      <c r="DA202" s="144"/>
      <c r="DB202" s="144"/>
      <c r="DC202" s="144"/>
      <c r="DD202" s="144"/>
      <c r="DE202" s="144"/>
      <c r="DF202" s="144"/>
      <c r="DG202" s="144"/>
      <c r="DH202" s="144"/>
      <c r="DI202" s="144"/>
      <c r="DJ202" s="144"/>
      <c r="DK202" s="144"/>
      <c r="DL202" s="144"/>
      <c r="DM202" s="144"/>
      <c r="DN202" s="144"/>
      <c r="DO202" s="144"/>
      <c r="DP202" s="144"/>
      <c r="DQ202" s="144"/>
      <c r="DR202" s="144"/>
      <c r="DS202" s="144"/>
      <c r="DT202" s="144"/>
      <c r="DU202" s="144"/>
      <c r="DV202" s="144"/>
      <c r="DW202" s="144"/>
      <c r="DX202" s="144"/>
      <c r="DY202" s="144"/>
      <c r="DZ202" s="144"/>
      <c r="EA202" s="144"/>
      <c r="EB202" s="144"/>
      <c r="EC202" s="144"/>
      <c r="ED202" s="144"/>
      <c r="EE202" s="144"/>
      <c r="EF202" s="144"/>
      <c r="EG202" s="144"/>
      <c r="EH202" s="144"/>
      <c r="EI202" s="144"/>
      <c r="EJ202" s="144"/>
      <c r="EK202" s="144"/>
      <c r="EL202" s="144"/>
      <c r="EM202" s="144"/>
      <c r="EN202" s="144"/>
      <c r="EO202" s="144"/>
      <c r="EP202" s="144"/>
      <c r="EQ202" s="144"/>
      <c r="ER202" s="144"/>
      <c r="ES202" s="144"/>
      <c r="ET202" s="144"/>
      <c r="EU202" s="144"/>
      <c r="EV202" s="144"/>
      <c r="EW202" s="144"/>
      <c r="EX202" s="144"/>
      <c r="EY202" s="144"/>
      <c r="EZ202" s="144"/>
      <c r="FA202" s="144"/>
      <c r="FB202" s="144"/>
      <c r="FC202" s="144"/>
      <c r="FD202" s="144"/>
      <c r="FE202" s="144"/>
      <c r="FF202" s="144"/>
      <c r="FG202" s="144"/>
      <c r="FH202" s="144"/>
      <c r="FI202" s="144"/>
      <c r="FJ202" s="144"/>
      <c r="FK202" s="144"/>
      <c r="FL202" s="144"/>
      <c r="FM202" s="144"/>
      <c r="FN202" s="144"/>
      <c r="FO202" s="144"/>
      <c r="FP202" s="144"/>
      <c r="FQ202" s="144"/>
      <c r="FR202" s="144"/>
      <c r="FS202" s="144"/>
      <c r="FT202" s="144"/>
      <c r="FU202" s="144"/>
      <c r="FV202" s="144"/>
      <c r="FW202" s="144"/>
      <c r="FX202" s="144"/>
      <c r="FY202" s="144"/>
      <c r="FZ202" s="144"/>
      <c r="GA202" s="144"/>
      <c r="GB202" s="144"/>
      <c r="GC202" s="144"/>
      <c r="GD202" s="144"/>
      <c r="GE202" s="144"/>
      <c r="GF202" s="144"/>
      <c r="GG202" s="144"/>
      <c r="GH202" s="144"/>
      <c r="GI202" s="144"/>
      <c r="GJ202" s="144"/>
      <c r="GK202" s="144"/>
      <c r="GL202" s="144"/>
      <c r="GM202" s="144"/>
      <c r="GN202" s="144"/>
      <c r="GO202" s="144"/>
      <c r="GP202" s="144"/>
      <c r="GQ202" s="144"/>
      <c r="GR202" s="144"/>
      <c r="GS202" s="144"/>
      <c r="GT202" s="144"/>
      <c r="GU202" s="144"/>
      <c r="GV202" s="144"/>
      <c r="GW202" s="144"/>
      <c r="GX202" s="144"/>
      <c r="GY202" s="144"/>
      <c r="GZ202" s="144"/>
      <c r="HA202" s="144"/>
      <c r="HB202" s="144"/>
      <c r="HC202" s="144"/>
      <c r="HD202" s="144"/>
      <c r="HE202" s="144"/>
      <c r="HF202" s="144"/>
      <c r="HG202" s="144"/>
      <c r="HH202" s="144"/>
      <c r="HI202" s="144"/>
      <c r="HJ202" s="144"/>
      <c r="HK202" s="144"/>
      <c r="HL202" s="144"/>
      <c r="HM202" s="144"/>
      <c r="HN202" s="144"/>
      <c r="HO202" s="144"/>
      <c r="HP202" s="144"/>
      <c r="HQ202" s="144"/>
      <c r="HR202" s="144"/>
      <c r="HS202" s="144"/>
      <c r="HT202" s="144"/>
      <c r="HU202" s="144"/>
      <c r="HV202" s="144"/>
    </row>
    <row r="203" spans="1:230" s="146" customFormat="1" ht="12.75">
      <c r="A203" s="142"/>
      <c r="B203" s="143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144"/>
      <c r="AP203" s="144"/>
      <c r="AQ203" s="144"/>
      <c r="AR203" s="144"/>
      <c r="AS203" s="144"/>
      <c r="AT203" s="144"/>
      <c r="AU203" s="144"/>
      <c r="AV203" s="144"/>
      <c r="AW203" s="144"/>
      <c r="AX203" s="144"/>
      <c r="AY203" s="144"/>
      <c r="AZ203" s="144"/>
      <c r="BA203" s="144"/>
      <c r="BB203" s="144"/>
      <c r="BC203" s="144"/>
      <c r="BD203" s="144"/>
      <c r="BE203" s="144"/>
      <c r="BF203" s="144"/>
      <c r="BG203" s="144"/>
      <c r="BH203" s="144"/>
      <c r="BI203" s="144"/>
      <c r="BJ203" s="144"/>
      <c r="BK203" s="144"/>
      <c r="BL203" s="144"/>
      <c r="BM203" s="144"/>
      <c r="BN203" s="144"/>
      <c r="BO203" s="144"/>
      <c r="BP203" s="144"/>
      <c r="BQ203" s="144"/>
      <c r="BR203" s="144"/>
      <c r="BS203" s="144"/>
      <c r="BT203" s="144"/>
      <c r="BU203" s="144"/>
      <c r="BV203" s="144"/>
      <c r="BW203" s="144"/>
      <c r="BX203" s="144"/>
      <c r="BY203" s="144"/>
      <c r="BZ203" s="144"/>
      <c r="CA203" s="144"/>
      <c r="CB203" s="144"/>
      <c r="CC203" s="144"/>
      <c r="CD203" s="144"/>
      <c r="CE203" s="144"/>
      <c r="CF203" s="144"/>
      <c r="CG203" s="144"/>
      <c r="CH203" s="144"/>
      <c r="CI203" s="144"/>
      <c r="CJ203" s="144"/>
      <c r="CK203" s="144"/>
      <c r="CL203" s="144"/>
      <c r="CM203" s="144"/>
      <c r="CN203" s="144"/>
      <c r="CO203" s="144"/>
      <c r="CP203" s="144"/>
      <c r="CQ203" s="144"/>
      <c r="CR203" s="144"/>
      <c r="CS203" s="144"/>
      <c r="CT203" s="144"/>
      <c r="CU203" s="144"/>
      <c r="CV203" s="144"/>
      <c r="CW203" s="144"/>
      <c r="CX203" s="144"/>
      <c r="CY203" s="144"/>
      <c r="CZ203" s="144"/>
      <c r="DA203" s="144"/>
      <c r="DB203" s="144"/>
      <c r="DC203" s="144"/>
      <c r="DD203" s="144"/>
      <c r="DE203" s="144"/>
      <c r="DF203" s="144"/>
      <c r="DG203" s="144"/>
      <c r="DH203" s="144"/>
      <c r="DI203" s="144"/>
      <c r="DJ203" s="144"/>
      <c r="DK203" s="144"/>
      <c r="DL203" s="144"/>
      <c r="DM203" s="144"/>
      <c r="DN203" s="144"/>
      <c r="DO203" s="144"/>
      <c r="DP203" s="144"/>
      <c r="DQ203" s="144"/>
      <c r="DR203" s="144"/>
      <c r="DS203" s="144"/>
      <c r="DT203" s="144"/>
      <c r="DU203" s="144"/>
      <c r="DV203" s="144"/>
      <c r="DW203" s="144"/>
      <c r="DX203" s="144"/>
      <c r="DY203" s="144"/>
      <c r="DZ203" s="144"/>
      <c r="EA203" s="144"/>
      <c r="EB203" s="144"/>
      <c r="EC203" s="144"/>
      <c r="ED203" s="144"/>
      <c r="EE203" s="144"/>
      <c r="EF203" s="144"/>
      <c r="EG203" s="144"/>
      <c r="EH203" s="144"/>
      <c r="EI203" s="144"/>
      <c r="EJ203" s="144"/>
      <c r="EK203" s="144"/>
      <c r="EL203" s="144"/>
      <c r="EM203" s="144"/>
      <c r="EN203" s="144"/>
      <c r="EO203" s="144"/>
      <c r="EP203" s="144"/>
      <c r="EQ203" s="144"/>
      <c r="ER203" s="144"/>
      <c r="ES203" s="144"/>
      <c r="ET203" s="144"/>
      <c r="EU203" s="144"/>
      <c r="EV203" s="144"/>
      <c r="EW203" s="144"/>
      <c r="EX203" s="144"/>
      <c r="EY203" s="144"/>
      <c r="EZ203" s="144"/>
      <c r="FA203" s="144"/>
      <c r="FB203" s="144"/>
      <c r="FC203" s="144"/>
      <c r="FD203" s="144"/>
      <c r="FE203" s="144"/>
      <c r="FF203" s="144"/>
      <c r="FG203" s="144"/>
      <c r="FH203" s="144"/>
      <c r="FI203" s="144"/>
      <c r="FJ203" s="144"/>
      <c r="FK203" s="144"/>
      <c r="FL203" s="144"/>
      <c r="FM203" s="144"/>
      <c r="FN203" s="144"/>
      <c r="FO203" s="144"/>
      <c r="FP203" s="144"/>
      <c r="FQ203" s="144"/>
      <c r="FR203" s="144"/>
      <c r="FS203" s="144"/>
      <c r="FT203" s="144"/>
      <c r="FU203" s="144"/>
      <c r="FV203" s="144"/>
      <c r="FW203" s="144"/>
      <c r="FX203" s="144"/>
      <c r="FY203" s="144"/>
      <c r="FZ203" s="144"/>
      <c r="GA203" s="144"/>
      <c r="GB203" s="144"/>
      <c r="GC203" s="144"/>
      <c r="GD203" s="144"/>
      <c r="GE203" s="144"/>
      <c r="GF203" s="144"/>
      <c r="GG203" s="144"/>
      <c r="GH203" s="144"/>
      <c r="GI203" s="144"/>
      <c r="GJ203" s="144"/>
      <c r="GK203" s="144"/>
      <c r="GL203" s="144"/>
      <c r="GM203" s="144"/>
      <c r="GN203" s="144"/>
      <c r="GO203" s="144"/>
      <c r="GP203" s="144"/>
      <c r="GQ203" s="144"/>
      <c r="GR203" s="144"/>
      <c r="GS203" s="144"/>
      <c r="GT203" s="144"/>
      <c r="GU203" s="144"/>
      <c r="GV203" s="144"/>
      <c r="GW203" s="144"/>
      <c r="GX203" s="144"/>
      <c r="GY203" s="144"/>
      <c r="GZ203" s="144"/>
      <c r="HA203" s="144"/>
      <c r="HB203" s="144"/>
      <c r="HC203" s="144"/>
      <c r="HD203" s="144"/>
      <c r="HE203" s="144"/>
      <c r="HF203" s="144"/>
      <c r="HG203" s="144"/>
      <c r="HH203" s="144"/>
      <c r="HI203" s="144"/>
      <c r="HJ203" s="144"/>
      <c r="HK203" s="144"/>
      <c r="HL203" s="144"/>
      <c r="HM203" s="144"/>
      <c r="HN203" s="144"/>
      <c r="HO203" s="144"/>
      <c r="HP203" s="144"/>
      <c r="HQ203" s="144"/>
      <c r="HR203" s="144"/>
      <c r="HS203" s="144"/>
      <c r="HT203" s="144"/>
      <c r="HU203" s="144"/>
      <c r="HV203" s="144"/>
    </row>
    <row r="204" spans="1:230" s="146" customFormat="1" ht="12.75">
      <c r="A204" s="142"/>
      <c r="B204" s="143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4"/>
      <c r="BC204" s="144"/>
      <c r="BD204" s="144"/>
      <c r="BE204" s="144"/>
      <c r="BF204" s="144"/>
      <c r="BG204" s="144"/>
      <c r="BH204" s="144"/>
      <c r="BI204" s="144"/>
      <c r="BJ204" s="144"/>
      <c r="BK204" s="144"/>
      <c r="BL204" s="144"/>
      <c r="BM204" s="144"/>
      <c r="BN204" s="144"/>
      <c r="BO204" s="144"/>
      <c r="BP204" s="144"/>
      <c r="BQ204" s="144"/>
      <c r="BR204" s="144"/>
      <c r="BS204" s="144"/>
      <c r="BT204" s="144"/>
      <c r="BU204" s="144"/>
      <c r="BV204" s="144"/>
      <c r="BW204" s="144"/>
      <c r="BX204" s="144"/>
      <c r="BY204" s="144"/>
      <c r="BZ204" s="144"/>
      <c r="CA204" s="144"/>
      <c r="CB204" s="144"/>
      <c r="CC204" s="144"/>
      <c r="CD204" s="144"/>
      <c r="CE204" s="144"/>
      <c r="CF204" s="144"/>
      <c r="CG204" s="144"/>
      <c r="CH204" s="144"/>
      <c r="CI204" s="144"/>
      <c r="CJ204" s="144"/>
      <c r="CK204" s="144"/>
      <c r="CL204" s="144"/>
      <c r="CM204" s="144"/>
      <c r="CN204" s="144"/>
      <c r="CO204" s="144"/>
      <c r="CP204" s="144"/>
      <c r="CQ204" s="144"/>
      <c r="CR204" s="144"/>
      <c r="CS204" s="144"/>
      <c r="CT204" s="144"/>
      <c r="CU204" s="144"/>
      <c r="CV204" s="144"/>
      <c r="CW204" s="144"/>
      <c r="CX204" s="144"/>
      <c r="CY204" s="144"/>
      <c r="CZ204" s="144"/>
      <c r="DA204" s="144"/>
      <c r="DB204" s="144"/>
      <c r="DC204" s="144"/>
      <c r="DD204" s="144"/>
      <c r="DE204" s="144"/>
      <c r="DF204" s="144"/>
      <c r="DG204" s="144"/>
      <c r="DH204" s="144"/>
      <c r="DI204" s="144"/>
      <c r="DJ204" s="144"/>
      <c r="DK204" s="144"/>
      <c r="DL204" s="144"/>
      <c r="DM204" s="144"/>
      <c r="DN204" s="144"/>
      <c r="DO204" s="144"/>
      <c r="DP204" s="144"/>
      <c r="DQ204" s="144"/>
      <c r="DR204" s="144"/>
      <c r="DS204" s="144"/>
      <c r="DT204" s="144"/>
      <c r="DU204" s="144"/>
      <c r="DV204" s="144"/>
      <c r="DW204" s="144"/>
      <c r="DX204" s="144"/>
      <c r="DY204" s="144"/>
      <c r="DZ204" s="144"/>
      <c r="EA204" s="144"/>
      <c r="EB204" s="144"/>
      <c r="EC204" s="144"/>
      <c r="ED204" s="144"/>
      <c r="EE204" s="144"/>
      <c r="EF204" s="144"/>
      <c r="EG204" s="144"/>
      <c r="EH204" s="144"/>
      <c r="EI204" s="144"/>
      <c r="EJ204" s="144"/>
      <c r="EK204" s="144"/>
      <c r="EL204" s="144"/>
      <c r="EM204" s="144"/>
      <c r="EN204" s="144"/>
      <c r="EO204" s="144"/>
      <c r="EP204" s="144"/>
      <c r="EQ204" s="144"/>
      <c r="ER204" s="144"/>
      <c r="ES204" s="144"/>
      <c r="ET204" s="144"/>
      <c r="EU204" s="144"/>
      <c r="EV204" s="144"/>
      <c r="EW204" s="144"/>
      <c r="EX204" s="144"/>
      <c r="EY204" s="144"/>
      <c r="EZ204" s="144"/>
      <c r="FA204" s="144"/>
      <c r="FB204" s="144"/>
      <c r="FC204" s="144"/>
      <c r="FD204" s="144"/>
      <c r="FE204" s="144"/>
      <c r="FF204" s="144"/>
      <c r="FG204" s="144"/>
      <c r="FH204" s="144"/>
      <c r="FI204" s="144"/>
      <c r="FJ204" s="144"/>
      <c r="FK204" s="144"/>
      <c r="FL204" s="144"/>
      <c r="FM204" s="144"/>
      <c r="FN204" s="144"/>
      <c r="FO204" s="144"/>
      <c r="FP204" s="144"/>
      <c r="FQ204" s="144"/>
      <c r="FR204" s="144"/>
      <c r="FS204" s="144"/>
      <c r="FT204" s="144"/>
      <c r="FU204" s="144"/>
      <c r="FV204" s="144"/>
      <c r="FW204" s="144"/>
      <c r="FX204" s="144"/>
      <c r="FY204" s="144"/>
      <c r="FZ204" s="144"/>
      <c r="GA204" s="144"/>
      <c r="GB204" s="144"/>
      <c r="GC204" s="144"/>
      <c r="GD204" s="144"/>
      <c r="GE204" s="144"/>
      <c r="GF204" s="144"/>
      <c r="GG204" s="144"/>
      <c r="GH204" s="144"/>
      <c r="GI204" s="144"/>
      <c r="GJ204" s="144"/>
      <c r="GK204" s="144"/>
      <c r="GL204" s="144"/>
      <c r="GM204" s="144"/>
      <c r="GN204" s="144"/>
      <c r="GO204" s="144"/>
      <c r="GP204" s="144"/>
      <c r="GQ204" s="144"/>
      <c r="GR204" s="144"/>
      <c r="GS204" s="144"/>
      <c r="GT204" s="144"/>
      <c r="GU204" s="144"/>
      <c r="GV204" s="144"/>
      <c r="GW204" s="144"/>
      <c r="GX204" s="144"/>
      <c r="GY204" s="144"/>
      <c r="GZ204" s="144"/>
      <c r="HA204" s="144"/>
      <c r="HB204" s="144"/>
      <c r="HC204" s="144"/>
      <c r="HD204" s="144"/>
      <c r="HE204" s="144"/>
      <c r="HF204" s="144"/>
      <c r="HG204" s="144"/>
      <c r="HH204" s="144"/>
      <c r="HI204" s="144"/>
      <c r="HJ204" s="144"/>
      <c r="HK204" s="144"/>
      <c r="HL204" s="144"/>
      <c r="HM204" s="144"/>
      <c r="HN204" s="144"/>
      <c r="HO204" s="144"/>
      <c r="HP204" s="144"/>
      <c r="HQ204" s="144"/>
      <c r="HR204" s="144"/>
      <c r="HS204" s="144"/>
      <c r="HT204" s="144"/>
      <c r="HU204" s="144"/>
      <c r="HV204" s="144"/>
    </row>
    <row r="205" spans="1:230" s="146" customFormat="1" ht="12.75">
      <c r="A205" s="142"/>
      <c r="B205" s="143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144"/>
      <c r="AP205" s="144"/>
      <c r="AQ205" s="144"/>
      <c r="AR205" s="144"/>
      <c r="AS205" s="144"/>
      <c r="AT205" s="144"/>
      <c r="AU205" s="144"/>
      <c r="AV205" s="144"/>
      <c r="AW205" s="144"/>
      <c r="AX205" s="144"/>
      <c r="AY205" s="144"/>
      <c r="AZ205" s="144"/>
      <c r="BA205" s="144"/>
      <c r="BB205" s="144"/>
      <c r="BC205" s="144"/>
      <c r="BD205" s="144"/>
      <c r="BE205" s="144"/>
      <c r="BF205" s="144"/>
      <c r="BG205" s="144"/>
      <c r="BH205" s="144"/>
      <c r="BI205" s="144"/>
      <c r="BJ205" s="144"/>
      <c r="BK205" s="144"/>
      <c r="BL205" s="144"/>
      <c r="BM205" s="144"/>
      <c r="BN205" s="144"/>
      <c r="BO205" s="144"/>
      <c r="BP205" s="144"/>
      <c r="BQ205" s="144"/>
      <c r="BR205" s="144"/>
      <c r="BS205" s="144"/>
      <c r="BT205" s="144"/>
      <c r="BU205" s="144"/>
      <c r="BV205" s="144"/>
      <c r="BW205" s="144"/>
      <c r="BX205" s="144"/>
      <c r="BY205" s="144"/>
      <c r="BZ205" s="144"/>
      <c r="CA205" s="144"/>
      <c r="CB205" s="144"/>
      <c r="CC205" s="144"/>
      <c r="CD205" s="144"/>
      <c r="CE205" s="144"/>
      <c r="CF205" s="144"/>
      <c r="CG205" s="144"/>
      <c r="CH205" s="144"/>
      <c r="CI205" s="144"/>
      <c r="CJ205" s="144"/>
      <c r="CK205" s="144"/>
      <c r="CL205" s="144"/>
      <c r="CM205" s="144"/>
      <c r="CN205" s="144"/>
      <c r="CO205" s="144"/>
      <c r="CP205" s="144"/>
      <c r="CQ205" s="144"/>
      <c r="CR205" s="144"/>
      <c r="CS205" s="144"/>
      <c r="CT205" s="144"/>
      <c r="CU205" s="144"/>
      <c r="CV205" s="144"/>
      <c r="CW205" s="144"/>
      <c r="CX205" s="144"/>
      <c r="CY205" s="144"/>
      <c r="CZ205" s="144"/>
      <c r="DA205" s="144"/>
      <c r="DB205" s="144"/>
      <c r="DC205" s="144"/>
      <c r="DD205" s="144"/>
      <c r="DE205" s="144"/>
      <c r="DF205" s="144"/>
      <c r="DG205" s="144"/>
      <c r="DH205" s="144"/>
      <c r="DI205" s="144"/>
      <c r="DJ205" s="144"/>
      <c r="DK205" s="144"/>
      <c r="DL205" s="144"/>
      <c r="DM205" s="144"/>
      <c r="DN205" s="144"/>
      <c r="DO205" s="144"/>
      <c r="DP205" s="144"/>
      <c r="DQ205" s="144"/>
      <c r="DR205" s="144"/>
      <c r="DS205" s="144"/>
      <c r="DT205" s="144"/>
      <c r="DU205" s="144"/>
      <c r="DV205" s="144"/>
      <c r="DW205" s="144"/>
      <c r="DX205" s="144"/>
      <c r="DY205" s="144"/>
      <c r="DZ205" s="144"/>
      <c r="EA205" s="144"/>
      <c r="EB205" s="144"/>
      <c r="EC205" s="144"/>
      <c r="ED205" s="144"/>
      <c r="EE205" s="144"/>
      <c r="EF205" s="144"/>
      <c r="EG205" s="144"/>
      <c r="EH205" s="144"/>
      <c r="EI205" s="144"/>
      <c r="EJ205" s="144"/>
      <c r="EK205" s="144"/>
      <c r="EL205" s="144"/>
      <c r="EM205" s="144"/>
      <c r="EN205" s="144"/>
      <c r="EO205" s="144"/>
      <c r="EP205" s="144"/>
      <c r="EQ205" s="144"/>
      <c r="ER205" s="144"/>
      <c r="ES205" s="144"/>
      <c r="ET205" s="144"/>
      <c r="EU205" s="144"/>
      <c r="EV205" s="144"/>
      <c r="EW205" s="144"/>
      <c r="EX205" s="144"/>
      <c r="EY205" s="144"/>
      <c r="EZ205" s="144"/>
      <c r="FA205" s="144"/>
      <c r="FB205" s="144"/>
      <c r="FC205" s="144"/>
      <c r="FD205" s="144"/>
      <c r="FE205" s="144"/>
      <c r="FF205" s="144"/>
      <c r="FG205" s="144"/>
      <c r="FH205" s="144"/>
      <c r="FI205" s="144"/>
      <c r="FJ205" s="144"/>
      <c r="FK205" s="144"/>
      <c r="FL205" s="144"/>
      <c r="FM205" s="144"/>
      <c r="FN205" s="144"/>
      <c r="FO205" s="144"/>
      <c r="FP205" s="144"/>
      <c r="FQ205" s="144"/>
      <c r="FR205" s="144"/>
      <c r="FS205" s="144"/>
      <c r="FT205" s="144"/>
      <c r="FU205" s="144"/>
      <c r="FV205" s="144"/>
      <c r="FW205" s="144"/>
      <c r="FX205" s="144"/>
      <c r="FY205" s="144"/>
      <c r="FZ205" s="144"/>
      <c r="GA205" s="144"/>
      <c r="GB205" s="144"/>
      <c r="GC205" s="144"/>
      <c r="GD205" s="144"/>
      <c r="GE205" s="144"/>
      <c r="GF205" s="144"/>
      <c r="GG205" s="144"/>
      <c r="GH205" s="144"/>
      <c r="GI205" s="144"/>
      <c r="GJ205" s="144"/>
      <c r="GK205" s="144"/>
      <c r="GL205" s="144"/>
      <c r="GM205" s="144"/>
      <c r="GN205" s="144"/>
      <c r="GO205" s="144"/>
      <c r="GP205" s="144"/>
      <c r="GQ205" s="144"/>
      <c r="GR205" s="144"/>
      <c r="GS205" s="144"/>
      <c r="GT205" s="144"/>
      <c r="GU205" s="144"/>
      <c r="GV205" s="144"/>
      <c r="GW205" s="144"/>
      <c r="GX205" s="144"/>
      <c r="GY205" s="144"/>
      <c r="GZ205" s="144"/>
      <c r="HA205" s="144"/>
      <c r="HB205" s="144"/>
      <c r="HC205" s="144"/>
      <c r="HD205" s="144"/>
      <c r="HE205" s="144"/>
      <c r="HF205" s="144"/>
      <c r="HG205" s="144"/>
      <c r="HH205" s="144"/>
      <c r="HI205" s="144"/>
      <c r="HJ205" s="144"/>
      <c r="HK205" s="144"/>
      <c r="HL205" s="144"/>
      <c r="HM205" s="144"/>
      <c r="HN205" s="144"/>
      <c r="HO205" s="144"/>
      <c r="HP205" s="144"/>
      <c r="HQ205" s="144"/>
      <c r="HR205" s="144"/>
      <c r="HS205" s="144"/>
      <c r="HT205" s="144"/>
      <c r="HU205" s="144"/>
      <c r="HV205" s="144"/>
    </row>
    <row r="206" spans="1:230" s="146" customFormat="1" ht="12.75">
      <c r="A206" s="142"/>
      <c r="B206" s="143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144"/>
      <c r="AP206" s="144"/>
      <c r="AQ206" s="144"/>
      <c r="AR206" s="144"/>
      <c r="AS206" s="144"/>
      <c r="AT206" s="144"/>
      <c r="AU206" s="144"/>
      <c r="AV206" s="144"/>
      <c r="AW206" s="144"/>
      <c r="AX206" s="144"/>
      <c r="AY206" s="144"/>
      <c r="AZ206" s="144"/>
      <c r="BA206" s="144"/>
      <c r="BB206" s="144"/>
      <c r="BC206" s="144"/>
      <c r="BD206" s="144"/>
      <c r="BE206" s="144"/>
      <c r="BF206" s="144"/>
      <c r="BG206" s="144"/>
      <c r="BH206" s="144"/>
      <c r="BI206" s="144"/>
      <c r="BJ206" s="144"/>
      <c r="BK206" s="144"/>
      <c r="BL206" s="144"/>
      <c r="BM206" s="144"/>
      <c r="BN206" s="144"/>
      <c r="BO206" s="144"/>
      <c r="BP206" s="144"/>
      <c r="BQ206" s="144"/>
      <c r="BR206" s="144"/>
      <c r="BS206" s="144"/>
      <c r="BT206" s="144"/>
      <c r="BU206" s="144"/>
      <c r="BV206" s="144"/>
      <c r="BW206" s="144"/>
      <c r="BX206" s="144"/>
      <c r="BY206" s="144"/>
      <c r="BZ206" s="144"/>
      <c r="CA206" s="144"/>
      <c r="CB206" s="144"/>
      <c r="CC206" s="144"/>
      <c r="CD206" s="144"/>
      <c r="CE206" s="144"/>
      <c r="CF206" s="144"/>
      <c r="CG206" s="144"/>
      <c r="CH206" s="144"/>
      <c r="CI206" s="144"/>
      <c r="CJ206" s="144"/>
      <c r="CK206" s="144"/>
      <c r="CL206" s="144"/>
      <c r="CM206" s="144"/>
      <c r="CN206" s="144"/>
      <c r="CO206" s="144"/>
      <c r="CP206" s="144"/>
      <c r="CQ206" s="144"/>
      <c r="CR206" s="144"/>
      <c r="CS206" s="144"/>
      <c r="CT206" s="144"/>
      <c r="CU206" s="144"/>
      <c r="CV206" s="144"/>
      <c r="CW206" s="144"/>
      <c r="CX206" s="144"/>
      <c r="CY206" s="144"/>
      <c r="CZ206" s="144"/>
      <c r="DA206" s="144"/>
      <c r="DB206" s="144"/>
      <c r="DC206" s="144"/>
      <c r="DD206" s="144"/>
      <c r="DE206" s="144"/>
      <c r="DF206" s="144"/>
      <c r="DG206" s="144"/>
      <c r="DH206" s="144"/>
      <c r="DI206" s="144"/>
      <c r="DJ206" s="144"/>
      <c r="DK206" s="144"/>
      <c r="DL206" s="144"/>
      <c r="DM206" s="144"/>
      <c r="DN206" s="144"/>
      <c r="DO206" s="144"/>
      <c r="DP206" s="144"/>
      <c r="DQ206" s="144"/>
      <c r="DR206" s="144"/>
      <c r="DS206" s="144"/>
      <c r="DT206" s="144"/>
      <c r="DU206" s="144"/>
      <c r="DV206" s="144"/>
      <c r="DW206" s="144"/>
      <c r="DX206" s="144"/>
      <c r="DY206" s="144"/>
      <c r="DZ206" s="144"/>
      <c r="EA206" s="144"/>
      <c r="EB206" s="144"/>
      <c r="EC206" s="144"/>
      <c r="ED206" s="144"/>
      <c r="EE206" s="144"/>
      <c r="EF206" s="144"/>
      <c r="EG206" s="144"/>
      <c r="EH206" s="144"/>
      <c r="EI206" s="144"/>
      <c r="EJ206" s="144"/>
      <c r="EK206" s="144"/>
      <c r="EL206" s="144"/>
      <c r="EM206" s="144"/>
      <c r="EN206" s="144"/>
      <c r="EO206" s="144"/>
      <c r="EP206" s="144"/>
      <c r="EQ206" s="144"/>
      <c r="ER206" s="144"/>
      <c r="ES206" s="144"/>
      <c r="ET206" s="144"/>
      <c r="EU206" s="144"/>
      <c r="EV206" s="144"/>
      <c r="EW206" s="144"/>
      <c r="EX206" s="144"/>
      <c r="EY206" s="144"/>
      <c r="EZ206" s="144"/>
      <c r="FA206" s="144"/>
      <c r="FB206" s="144"/>
      <c r="FC206" s="144"/>
      <c r="FD206" s="144"/>
      <c r="FE206" s="144"/>
      <c r="FF206" s="144"/>
      <c r="FG206" s="144"/>
      <c r="FH206" s="144"/>
      <c r="FI206" s="144"/>
      <c r="FJ206" s="144"/>
      <c r="FK206" s="144"/>
      <c r="FL206" s="144"/>
      <c r="FM206" s="144"/>
      <c r="FN206" s="144"/>
      <c r="FO206" s="144"/>
      <c r="FP206" s="144"/>
      <c r="FQ206" s="144"/>
      <c r="FR206" s="144"/>
      <c r="FS206" s="144"/>
      <c r="FT206" s="144"/>
      <c r="FU206" s="144"/>
      <c r="FV206" s="144"/>
      <c r="FW206" s="144"/>
      <c r="FX206" s="144"/>
      <c r="FY206" s="144"/>
      <c r="FZ206" s="144"/>
      <c r="GA206" s="144"/>
      <c r="GB206" s="144"/>
      <c r="GC206" s="144"/>
      <c r="GD206" s="144"/>
      <c r="GE206" s="144"/>
      <c r="GF206" s="144"/>
      <c r="GG206" s="144"/>
      <c r="GH206" s="144"/>
      <c r="GI206" s="144"/>
      <c r="GJ206" s="144"/>
      <c r="GK206" s="144"/>
      <c r="GL206" s="144"/>
      <c r="GM206" s="144"/>
      <c r="GN206" s="144"/>
      <c r="GO206" s="144"/>
      <c r="GP206" s="144"/>
      <c r="GQ206" s="144"/>
      <c r="GR206" s="144"/>
      <c r="GS206" s="144"/>
      <c r="GT206" s="144"/>
      <c r="GU206" s="144"/>
      <c r="GV206" s="144"/>
      <c r="GW206" s="144"/>
      <c r="GX206" s="144"/>
      <c r="GY206" s="144"/>
      <c r="GZ206" s="144"/>
      <c r="HA206" s="144"/>
      <c r="HB206" s="144"/>
      <c r="HC206" s="144"/>
      <c r="HD206" s="144"/>
      <c r="HE206" s="144"/>
      <c r="HF206" s="144"/>
      <c r="HG206" s="144"/>
      <c r="HH206" s="144"/>
      <c r="HI206" s="144"/>
      <c r="HJ206" s="144"/>
      <c r="HK206" s="144"/>
      <c r="HL206" s="144"/>
      <c r="HM206" s="144"/>
      <c r="HN206" s="144"/>
      <c r="HO206" s="144"/>
      <c r="HP206" s="144"/>
      <c r="HQ206" s="144"/>
      <c r="HR206" s="144"/>
      <c r="HS206" s="144"/>
      <c r="HT206" s="144"/>
      <c r="HU206" s="144"/>
      <c r="HV206" s="144"/>
    </row>
    <row r="207" spans="1:230" s="146" customFormat="1" ht="12.75">
      <c r="A207" s="142"/>
      <c r="B207" s="143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144"/>
      <c r="AP207" s="144"/>
      <c r="AQ207" s="144"/>
      <c r="AR207" s="144"/>
      <c r="AS207" s="144"/>
      <c r="AT207" s="144"/>
      <c r="AU207" s="144"/>
      <c r="AV207" s="144"/>
      <c r="AW207" s="144"/>
      <c r="AX207" s="144"/>
      <c r="AY207" s="144"/>
      <c r="AZ207" s="144"/>
      <c r="BA207" s="144"/>
      <c r="BB207" s="144"/>
      <c r="BC207" s="144"/>
      <c r="BD207" s="144"/>
      <c r="BE207" s="144"/>
      <c r="BF207" s="144"/>
      <c r="BG207" s="144"/>
      <c r="BH207" s="144"/>
      <c r="BI207" s="144"/>
      <c r="BJ207" s="144"/>
      <c r="BK207" s="144"/>
      <c r="BL207" s="144"/>
      <c r="BM207" s="144"/>
      <c r="BN207" s="144"/>
      <c r="BO207" s="144"/>
      <c r="BP207" s="144"/>
      <c r="BQ207" s="144"/>
      <c r="BR207" s="144"/>
      <c r="BS207" s="144"/>
      <c r="BT207" s="144"/>
      <c r="BU207" s="144"/>
      <c r="BV207" s="144"/>
      <c r="BW207" s="144"/>
      <c r="BX207" s="144"/>
      <c r="BY207" s="144"/>
      <c r="BZ207" s="144"/>
      <c r="CA207" s="144"/>
      <c r="CB207" s="144"/>
      <c r="CC207" s="144"/>
      <c r="CD207" s="144"/>
      <c r="CE207" s="144"/>
      <c r="CF207" s="144"/>
      <c r="CG207" s="144"/>
      <c r="CH207" s="144"/>
      <c r="CI207" s="144"/>
      <c r="CJ207" s="144"/>
      <c r="CK207" s="144"/>
      <c r="CL207" s="144"/>
      <c r="CM207" s="144"/>
      <c r="CN207" s="144"/>
      <c r="CO207" s="144"/>
      <c r="CP207" s="144"/>
      <c r="CQ207" s="144"/>
      <c r="CR207" s="144"/>
      <c r="CS207" s="144"/>
      <c r="CT207" s="144"/>
      <c r="CU207" s="144"/>
      <c r="CV207" s="144"/>
      <c r="CW207" s="144"/>
      <c r="CX207" s="144"/>
      <c r="CY207" s="144"/>
      <c r="CZ207" s="144"/>
      <c r="DA207" s="144"/>
      <c r="DB207" s="144"/>
      <c r="DC207" s="144"/>
      <c r="DD207" s="144"/>
      <c r="DE207" s="144"/>
      <c r="DF207" s="144"/>
      <c r="DG207" s="144"/>
      <c r="DH207" s="144"/>
      <c r="DI207" s="144"/>
      <c r="DJ207" s="144"/>
      <c r="DK207" s="144"/>
      <c r="DL207" s="144"/>
      <c r="DM207" s="144"/>
      <c r="DN207" s="144"/>
      <c r="DO207" s="144"/>
      <c r="DP207" s="144"/>
      <c r="DQ207" s="144"/>
      <c r="DR207" s="144"/>
      <c r="DS207" s="144"/>
      <c r="DT207" s="144"/>
      <c r="DU207" s="144"/>
      <c r="DV207" s="144"/>
      <c r="DW207" s="144"/>
      <c r="DX207" s="144"/>
      <c r="DY207" s="144"/>
      <c r="DZ207" s="144"/>
      <c r="EA207" s="144"/>
      <c r="EB207" s="144"/>
      <c r="EC207" s="144"/>
      <c r="ED207" s="144"/>
      <c r="EE207" s="144"/>
      <c r="EF207" s="144"/>
      <c r="EG207" s="144"/>
      <c r="EH207" s="144"/>
      <c r="EI207" s="144"/>
      <c r="EJ207" s="144"/>
      <c r="EK207" s="144"/>
      <c r="EL207" s="144"/>
      <c r="EM207" s="144"/>
      <c r="EN207" s="144"/>
      <c r="EO207" s="144"/>
      <c r="EP207" s="144"/>
      <c r="EQ207" s="144"/>
      <c r="ER207" s="144"/>
      <c r="ES207" s="144"/>
      <c r="ET207" s="144"/>
      <c r="EU207" s="144"/>
      <c r="EV207" s="144"/>
      <c r="EW207" s="144"/>
      <c r="EX207" s="144"/>
      <c r="EY207" s="144"/>
      <c r="EZ207" s="144"/>
      <c r="FA207" s="144"/>
      <c r="FB207" s="144"/>
      <c r="FC207" s="144"/>
      <c r="FD207" s="144"/>
      <c r="FE207" s="144"/>
      <c r="FF207" s="144"/>
      <c r="FG207" s="144"/>
      <c r="FH207" s="144"/>
      <c r="FI207" s="144"/>
      <c r="FJ207" s="144"/>
      <c r="FK207" s="144"/>
      <c r="FL207" s="144"/>
      <c r="FM207" s="144"/>
      <c r="FN207" s="144"/>
      <c r="FO207" s="144"/>
      <c r="FP207" s="144"/>
      <c r="FQ207" s="144"/>
      <c r="FR207" s="144"/>
      <c r="FS207" s="144"/>
      <c r="FT207" s="144"/>
      <c r="FU207" s="144"/>
      <c r="FV207" s="144"/>
      <c r="FW207" s="144"/>
      <c r="FX207" s="144"/>
      <c r="FY207" s="144"/>
      <c r="FZ207" s="144"/>
      <c r="GA207" s="144"/>
      <c r="GB207" s="144"/>
      <c r="GC207" s="144"/>
      <c r="GD207" s="144"/>
      <c r="GE207" s="144"/>
      <c r="GF207" s="144"/>
      <c r="GG207" s="144"/>
      <c r="GH207" s="144"/>
      <c r="GI207" s="144"/>
      <c r="GJ207" s="144"/>
      <c r="GK207" s="144"/>
      <c r="GL207" s="144"/>
      <c r="GM207" s="144"/>
      <c r="GN207" s="144"/>
      <c r="GO207" s="144"/>
      <c r="GP207" s="144"/>
      <c r="GQ207" s="144"/>
      <c r="GR207" s="144"/>
      <c r="GS207" s="144"/>
      <c r="GT207" s="144"/>
      <c r="GU207" s="144"/>
      <c r="GV207" s="144"/>
      <c r="GW207" s="144"/>
      <c r="GX207" s="144"/>
      <c r="GY207" s="144"/>
      <c r="GZ207" s="144"/>
      <c r="HA207" s="144"/>
      <c r="HB207" s="144"/>
      <c r="HC207" s="144"/>
      <c r="HD207" s="144"/>
      <c r="HE207" s="144"/>
      <c r="HF207" s="144"/>
      <c r="HG207" s="144"/>
      <c r="HH207" s="144"/>
      <c r="HI207" s="144"/>
      <c r="HJ207" s="144"/>
      <c r="HK207" s="144"/>
      <c r="HL207" s="144"/>
      <c r="HM207" s="144"/>
      <c r="HN207" s="144"/>
      <c r="HO207" s="144"/>
      <c r="HP207" s="144"/>
      <c r="HQ207" s="144"/>
      <c r="HR207" s="144"/>
      <c r="HS207" s="144"/>
      <c r="HT207" s="144"/>
      <c r="HU207" s="144"/>
      <c r="HV207" s="144"/>
    </row>
    <row r="208" spans="1:230" s="146" customFormat="1" ht="12.75">
      <c r="A208" s="142"/>
      <c r="B208" s="143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  <c r="AQ208" s="144"/>
      <c r="AR208" s="144"/>
      <c r="AS208" s="144"/>
      <c r="AT208" s="144"/>
      <c r="AU208" s="144"/>
      <c r="AV208" s="144"/>
      <c r="AW208" s="144"/>
      <c r="AX208" s="144"/>
      <c r="AY208" s="144"/>
      <c r="AZ208" s="144"/>
      <c r="BA208" s="144"/>
      <c r="BB208" s="144"/>
      <c r="BC208" s="144"/>
      <c r="BD208" s="144"/>
      <c r="BE208" s="144"/>
      <c r="BF208" s="144"/>
      <c r="BG208" s="144"/>
      <c r="BH208" s="144"/>
      <c r="BI208" s="144"/>
      <c r="BJ208" s="144"/>
      <c r="BK208" s="144"/>
      <c r="BL208" s="144"/>
      <c r="BM208" s="144"/>
      <c r="BN208" s="144"/>
      <c r="BO208" s="144"/>
      <c r="BP208" s="144"/>
      <c r="BQ208" s="144"/>
      <c r="BR208" s="144"/>
      <c r="BS208" s="144"/>
      <c r="BT208" s="144"/>
      <c r="BU208" s="144"/>
      <c r="BV208" s="144"/>
      <c r="BW208" s="144"/>
      <c r="BX208" s="144"/>
      <c r="BY208" s="144"/>
      <c r="BZ208" s="144"/>
      <c r="CA208" s="144"/>
      <c r="CB208" s="144"/>
      <c r="CC208" s="144"/>
      <c r="CD208" s="144"/>
      <c r="CE208" s="144"/>
      <c r="CF208" s="144"/>
      <c r="CG208" s="144"/>
      <c r="CH208" s="144"/>
      <c r="CI208" s="144"/>
      <c r="CJ208" s="144"/>
      <c r="CK208" s="144"/>
      <c r="CL208" s="144"/>
      <c r="CM208" s="144"/>
      <c r="CN208" s="144"/>
      <c r="CO208" s="144"/>
      <c r="CP208" s="144"/>
      <c r="CQ208" s="144"/>
      <c r="CR208" s="144"/>
      <c r="CS208" s="144"/>
      <c r="CT208" s="144"/>
      <c r="CU208" s="144"/>
      <c r="CV208" s="144"/>
      <c r="CW208" s="144"/>
      <c r="CX208" s="144"/>
      <c r="CY208" s="144"/>
      <c r="CZ208" s="144"/>
      <c r="DA208" s="144"/>
      <c r="DB208" s="144"/>
      <c r="DC208" s="144"/>
      <c r="DD208" s="144"/>
      <c r="DE208" s="144"/>
      <c r="DF208" s="144"/>
      <c r="DG208" s="144"/>
      <c r="DH208" s="144"/>
      <c r="DI208" s="144"/>
      <c r="DJ208" s="144"/>
      <c r="DK208" s="144"/>
      <c r="DL208" s="144"/>
      <c r="DM208" s="144"/>
      <c r="DN208" s="144"/>
      <c r="DO208" s="144"/>
      <c r="DP208" s="144"/>
      <c r="DQ208" s="144"/>
      <c r="DR208" s="144"/>
      <c r="DS208" s="144"/>
      <c r="DT208" s="144"/>
      <c r="DU208" s="144"/>
      <c r="DV208" s="144"/>
      <c r="DW208" s="144"/>
      <c r="DX208" s="144"/>
      <c r="DY208" s="144"/>
      <c r="DZ208" s="144"/>
      <c r="EA208" s="144"/>
      <c r="EB208" s="144"/>
      <c r="EC208" s="144"/>
      <c r="ED208" s="144"/>
      <c r="EE208" s="144"/>
      <c r="EF208" s="144"/>
      <c r="EG208" s="144"/>
      <c r="EH208" s="144"/>
      <c r="EI208" s="144"/>
      <c r="EJ208" s="144"/>
      <c r="EK208" s="144"/>
      <c r="EL208" s="144"/>
      <c r="EM208" s="144"/>
      <c r="EN208" s="144"/>
      <c r="EO208" s="144"/>
      <c r="EP208" s="144"/>
      <c r="EQ208" s="144"/>
      <c r="ER208" s="144"/>
      <c r="ES208" s="144"/>
      <c r="ET208" s="144"/>
      <c r="EU208" s="144"/>
      <c r="EV208" s="144"/>
      <c r="EW208" s="144"/>
      <c r="EX208" s="144"/>
      <c r="EY208" s="144"/>
      <c r="EZ208" s="144"/>
      <c r="FA208" s="144"/>
      <c r="FB208" s="144"/>
      <c r="FC208" s="144"/>
      <c r="FD208" s="144"/>
      <c r="FE208" s="144"/>
      <c r="FF208" s="144"/>
      <c r="FG208" s="144"/>
      <c r="FH208" s="144"/>
      <c r="FI208" s="144"/>
      <c r="FJ208" s="144"/>
      <c r="FK208" s="144"/>
      <c r="FL208" s="144"/>
      <c r="FM208" s="144"/>
      <c r="FN208" s="144"/>
      <c r="FO208" s="144"/>
      <c r="FP208" s="144"/>
      <c r="FQ208" s="144"/>
      <c r="FR208" s="144"/>
      <c r="FS208" s="144"/>
      <c r="FT208" s="144"/>
      <c r="FU208" s="144"/>
      <c r="FV208" s="144"/>
      <c r="FW208" s="144"/>
      <c r="FX208" s="144"/>
      <c r="FY208" s="144"/>
      <c r="FZ208" s="144"/>
      <c r="GA208" s="144"/>
      <c r="GB208" s="144"/>
      <c r="GC208" s="144"/>
      <c r="GD208" s="144"/>
      <c r="GE208" s="144"/>
      <c r="GF208" s="144"/>
      <c r="GG208" s="144"/>
      <c r="GH208" s="144"/>
      <c r="GI208" s="144"/>
      <c r="GJ208" s="144"/>
      <c r="GK208" s="144"/>
      <c r="GL208" s="144"/>
      <c r="GM208" s="144"/>
      <c r="GN208" s="144"/>
      <c r="GO208" s="144"/>
      <c r="GP208" s="144"/>
      <c r="GQ208" s="144"/>
      <c r="GR208" s="144"/>
      <c r="GS208" s="144"/>
      <c r="GT208" s="144"/>
      <c r="GU208" s="144"/>
      <c r="GV208" s="144"/>
      <c r="GW208" s="144"/>
      <c r="GX208" s="144"/>
      <c r="GY208" s="144"/>
      <c r="GZ208" s="144"/>
      <c r="HA208" s="144"/>
      <c r="HB208" s="144"/>
      <c r="HC208" s="144"/>
      <c r="HD208" s="144"/>
      <c r="HE208" s="144"/>
      <c r="HF208" s="144"/>
      <c r="HG208" s="144"/>
      <c r="HH208" s="144"/>
      <c r="HI208" s="144"/>
      <c r="HJ208" s="144"/>
      <c r="HK208" s="144"/>
      <c r="HL208" s="144"/>
      <c r="HM208" s="144"/>
      <c r="HN208" s="144"/>
      <c r="HO208" s="144"/>
      <c r="HP208" s="144"/>
      <c r="HQ208" s="144"/>
      <c r="HR208" s="144"/>
      <c r="HS208" s="144"/>
      <c r="HT208" s="144"/>
      <c r="HU208" s="144"/>
      <c r="HV208" s="144"/>
    </row>
    <row r="209" spans="1:230" s="146" customFormat="1" ht="12.75">
      <c r="A209" s="142"/>
      <c r="B209" s="143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144"/>
      <c r="AP209" s="144"/>
      <c r="AQ209" s="144"/>
      <c r="AR209" s="144"/>
      <c r="AS209" s="144"/>
      <c r="AT209" s="144"/>
      <c r="AU209" s="144"/>
      <c r="AV209" s="144"/>
      <c r="AW209" s="144"/>
      <c r="AX209" s="144"/>
      <c r="AY209" s="144"/>
      <c r="AZ209" s="144"/>
      <c r="BA209" s="144"/>
      <c r="BB209" s="144"/>
      <c r="BC209" s="144"/>
      <c r="BD209" s="144"/>
      <c r="BE209" s="144"/>
      <c r="BF209" s="144"/>
      <c r="BG209" s="144"/>
      <c r="BH209" s="144"/>
      <c r="BI209" s="144"/>
      <c r="BJ209" s="144"/>
      <c r="BK209" s="144"/>
      <c r="BL209" s="144"/>
      <c r="BM209" s="144"/>
      <c r="BN209" s="144"/>
      <c r="BO209" s="144"/>
      <c r="BP209" s="144"/>
      <c r="BQ209" s="144"/>
      <c r="BR209" s="144"/>
      <c r="BS209" s="144"/>
      <c r="BT209" s="144"/>
      <c r="BU209" s="144"/>
      <c r="BV209" s="144"/>
      <c r="BW209" s="144"/>
      <c r="BX209" s="144"/>
      <c r="BY209" s="144"/>
      <c r="BZ209" s="144"/>
      <c r="CA209" s="144"/>
      <c r="CB209" s="144"/>
      <c r="CC209" s="144"/>
      <c r="CD209" s="144"/>
      <c r="CE209" s="144"/>
      <c r="CF209" s="144"/>
      <c r="CG209" s="144"/>
      <c r="CH209" s="144"/>
      <c r="CI209" s="144"/>
      <c r="CJ209" s="144"/>
      <c r="CK209" s="144"/>
      <c r="CL209" s="144"/>
      <c r="CM209" s="144"/>
      <c r="CN209" s="144"/>
      <c r="CO209" s="144"/>
      <c r="CP209" s="144"/>
      <c r="CQ209" s="144"/>
      <c r="CR209" s="144"/>
      <c r="CS209" s="144"/>
      <c r="CT209" s="144"/>
      <c r="CU209" s="144"/>
      <c r="CV209" s="144"/>
      <c r="CW209" s="144"/>
      <c r="CX209" s="144"/>
      <c r="CY209" s="144"/>
      <c r="CZ209" s="144"/>
      <c r="DA209" s="144"/>
      <c r="DB209" s="144"/>
      <c r="DC209" s="144"/>
      <c r="DD209" s="144"/>
      <c r="DE209" s="144"/>
      <c r="DF209" s="144"/>
      <c r="DG209" s="144"/>
      <c r="DH209" s="144"/>
      <c r="DI209" s="144"/>
      <c r="DJ209" s="144"/>
      <c r="DK209" s="144"/>
      <c r="DL209" s="144"/>
      <c r="DM209" s="144"/>
      <c r="DN209" s="144"/>
      <c r="DO209" s="144"/>
      <c r="DP209" s="144"/>
      <c r="DQ209" s="144"/>
      <c r="DR209" s="144"/>
      <c r="DS209" s="144"/>
      <c r="DT209" s="144"/>
      <c r="DU209" s="144"/>
      <c r="DV209" s="144"/>
      <c r="DW209" s="144"/>
      <c r="DX209" s="144"/>
      <c r="DY209" s="144"/>
      <c r="DZ209" s="144"/>
      <c r="EA209" s="144"/>
      <c r="EB209" s="144"/>
      <c r="EC209" s="144"/>
      <c r="ED209" s="144"/>
      <c r="EE209" s="144"/>
      <c r="EF209" s="144"/>
      <c r="EG209" s="144"/>
      <c r="EH209" s="144"/>
      <c r="EI209" s="144"/>
      <c r="EJ209" s="144"/>
      <c r="EK209" s="144"/>
      <c r="EL209" s="144"/>
      <c r="EM209" s="144"/>
      <c r="EN209" s="144"/>
      <c r="EO209" s="144"/>
      <c r="EP209" s="144"/>
      <c r="EQ209" s="144"/>
      <c r="ER209" s="144"/>
      <c r="ES209" s="144"/>
      <c r="ET209" s="144"/>
      <c r="EU209" s="144"/>
      <c r="EV209" s="144"/>
      <c r="EW209" s="144"/>
      <c r="EX209" s="144"/>
      <c r="EY209" s="144"/>
      <c r="EZ209" s="144"/>
      <c r="FA209" s="144"/>
      <c r="FB209" s="144"/>
      <c r="FC209" s="144"/>
      <c r="FD209" s="144"/>
      <c r="FE209" s="144"/>
      <c r="FF209" s="144"/>
      <c r="FG209" s="144"/>
      <c r="FH209" s="144"/>
      <c r="FI209" s="144"/>
      <c r="FJ209" s="144"/>
      <c r="FK209" s="144"/>
      <c r="FL209" s="144"/>
      <c r="FM209" s="144"/>
      <c r="FN209" s="144"/>
      <c r="FO209" s="144"/>
      <c r="FP209" s="144"/>
      <c r="FQ209" s="144"/>
      <c r="FR209" s="144"/>
      <c r="FS209" s="144"/>
      <c r="FT209" s="144"/>
      <c r="FU209" s="144"/>
      <c r="FV209" s="144"/>
      <c r="FW209" s="144"/>
      <c r="FX209" s="144"/>
      <c r="FY209" s="144"/>
      <c r="FZ209" s="144"/>
      <c r="GA209" s="144"/>
      <c r="GB209" s="144"/>
      <c r="GC209" s="144"/>
      <c r="GD209" s="144"/>
      <c r="GE209" s="144"/>
      <c r="GF209" s="144"/>
      <c r="GG209" s="144"/>
      <c r="GH209" s="144"/>
      <c r="GI209" s="144"/>
      <c r="GJ209" s="144"/>
      <c r="GK209" s="144"/>
      <c r="GL209" s="144"/>
      <c r="GM209" s="144"/>
      <c r="GN209" s="144"/>
      <c r="GO209" s="144"/>
      <c r="GP209" s="144"/>
      <c r="GQ209" s="144"/>
      <c r="GR209" s="144"/>
      <c r="GS209" s="144"/>
      <c r="GT209" s="144"/>
      <c r="GU209" s="144"/>
      <c r="GV209" s="144"/>
      <c r="GW209" s="144"/>
      <c r="GX209" s="144"/>
      <c r="GY209" s="144"/>
      <c r="GZ209" s="144"/>
      <c r="HA209" s="144"/>
      <c r="HB209" s="144"/>
      <c r="HC209" s="144"/>
      <c r="HD209" s="144"/>
      <c r="HE209" s="144"/>
      <c r="HF209" s="144"/>
      <c r="HG209" s="144"/>
      <c r="HH209" s="144"/>
      <c r="HI209" s="144"/>
      <c r="HJ209" s="144"/>
      <c r="HK209" s="144"/>
      <c r="HL209" s="144"/>
      <c r="HM209" s="144"/>
      <c r="HN209" s="144"/>
      <c r="HO209" s="144"/>
      <c r="HP209" s="144"/>
      <c r="HQ209" s="144"/>
      <c r="HR209" s="144"/>
      <c r="HS209" s="144"/>
      <c r="HT209" s="144"/>
      <c r="HU209" s="144"/>
      <c r="HV209" s="144"/>
    </row>
    <row r="210" spans="1:230" s="146" customFormat="1" ht="12.75">
      <c r="A210" s="142"/>
      <c r="B210" s="143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/>
      <c r="AQ210" s="144"/>
      <c r="AR210" s="144"/>
      <c r="AS210" s="144"/>
      <c r="AT210" s="144"/>
      <c r="AU210" s="144"/>
      <c r="AV210" s="144"/>
      <c r="AW210" s="144"/>
      <c r="AX210" s="144"/>
      <c r="AY210" s="144"/>
      <c r="AZ210" s="144"/>
      <c r="BA210" s="144"/>
      <c r="BB210" s="144"/>
      <c r="BC210" s="144"/>
      <c r="BD210" s="144"/>
      <c r="BE210" s="144"/>
      <c r="BF210" s="144"/>
      <c r="BG210" s="144"/>
      <c r="BH210" s="144"/>
      <c r="BI210" s="144"/>
      <c r="BJ210" s="144"/>
      <c r="BK210" s="144"/>
      <c r="BL210" s="144"/>
      <c r="BM210" s="144"/>
      <c r="BN210" s="144"/>
      <c r="BO210" s="144"/>
      <c r="BP210" s="144"/>
      <c r="BQ210" s="144"/>
      <c r="BR210" s="144"/>
      <c r="BS210" s="144"/>
      <c r="BT210" s="144"/>
      <c r="BU210" s="144"/>
      <c r="BV210" s="144"/>
      <c r="BW210" s="144"/>
      <c r="BX210" s="144"/>
      <c r="BY210" s="144"/>
      <c r="BZ210" s="144"/>
      <c r="CA210" s="144"/>
      <c r="CB210" s="144"/>
      <c r="CC210" s="144"/>
      <c r="CD210" s="144"/>
      <c r="CE210" s="144"/>
      <c r="CF210" s="144"/>
      <c r="CG210" s="144"/>
      <c r="CH210" s="144"/>
      <c r="CI210" s="144"/>
      <c r="CJ210" s="144"/>
      <c r="CK210" s="144"/>
      <c r="CL210" s="144"/>
      <c r="CM210" s="144"/>
      <c r="CN210" s="144"/>
      <c r="CO210" s="144"/>
      <c r="CP210" s="144"/>
      <c r="CQ210" s="144"/>
      <c r="CR210" s="144"/>
      <c r="CS210" s="144"/>
      <c r="CT210" s="144"/>
      <c r="CU210" s="144"/>
      <c r="CV210" s="144"/>
      <c r="CW210" s="144"/>
      <c r="CX210" s="144"/>
      <c r="CY210" s="144"/>
      <c r="CZ210" s="144"/>
      <c r="DA210" s="144"/>
      <c r="DB210" s="144"/>
      <c r="DC210" s="144"/>
      <c r="DD210" s="144"/>
      <c r="DE210" s="144"/>
      <c r="DF210" s="144"/>
      <c r="DG210" s="144"/>
      <c r="DH210" s="144"/>
      <c r="DI210" s="144"/>
      <c r="DJ210" s="144"/>
      <c r="DK210" s="144"/>
      <c r="DL210" s="144"/>
      <c r="DM210" s="144"/>
      <c r="DN210" s="144"/>
      <c r="DO210" s="144"/>
      <c r="DP210" s="144"/>
      <c r="DQ210" s="144"/>
      <c r="DR210" s="144"/>
      <c r="DS210" s="144"/>
      <c r="DT210" s="144"/>
      <c r="DU210" s="144"/>
      <c r="DV210" s="144"/>
      <c r="DW210" s="144"/>
      <c r="DX210" s="144"/>
      <c r="DY210" s="144"/>
      <c r="DZ210" s="144"/>
      <c r="EA210" s="144"/>
      <c r="EB210" s="144"/>
      <c r="EC210" s="144"/>
      <c r="ED210" s="144"/>
      <c r="EE210" s="144"/>
      <c r="EF210" s="144"/>
      <c r="EG210" s="144"/>
      <c r="EH210" s="144"/>
      <c r="EI210" s="144"/>
      <c r="EJ210" s="144"/>
      <c r="EK210" s="144"/>
      <c r="EL210" s="144"/>
      <c r="EM210" s="144"/>
      <c r="EN210" s="144"/>
      <c r="EO210" s="144"/>
      <c r="EP210" s="144"/>
      <c r="EQ210" s="144"/>
      <c r="ER210" s="144"/>
      <c r="ES210" s="144"/>
      <c r="ET210" s="144"/>
      <c r="EU210" s="144"/>
      <c r="EV210" s="144"/>
      <c r="EW210" s="144"/>
      <c r="EX210" s="144"/>
      <c r="EY210" s="144"/>
      <c r="EZ210" s="144"/>
      <c r="FA210" s="144"/>
      <c r="FB210" s="144"/>
      <c r="FC210" s="144"/>
      <c r="FD210" s="144"/>
      <c r="FE210" s="144"/>
      <c r="FF210" s="144"/>
      <c r="FG210" s="144"/>
      <c r="FH210" s="144"/>
      <c r="FI210" s="144"/>
      <c r="FJ210" s="144"/>
      <c r="FK210" s="144"/>
      <c r="FL210" s="144"/>
      <c r="FM210" s="144"/>
      <c r="FN210" s="144"/>
      <c r="FO210" s="144"/>
      <c r="FP210" s="144"/>
      <c r="FQ210" s="144"/>
      <c r="FR210" s="144"/>
      <c r="FS210" s="144"/>
      <c r="FT210" s="144"/>
      <c r="FU210" s="144"/>
      <c r="FV210" s="144"/>
      <c r="FW210" s="144"/>
      <c r="FX210" s="144"/>
      <c r="FY210" s="144"/>
      <c r="FZ210" s="144"/>
      <c r="GA210" s="144"/>
      <c r="GB210" s="144"/>
      <c r="GC210" s="144"/>
      <c r="GD210" s="144"/>
      <c r="GE210" s="144"/>
      <c r="GF210" s="144"/>
      <c r="GG210" s="144"/>
      <c r="GH210" s="144"/>
      <c r="GI210" s="144"/>
      <c r="GJ210" s="144"/>
      <c r="GK210" s="144"/>
      <c r="GL210" s="144"/>
      <c r="GM210" s="144"/>
      <c r="GN210" s="144"/>
      <c r="GO210" s="144"/>
      <c r="GP210" s="144"/>
      <c r="GQ210" s="144"/>
      <c r="GR210" s="144"/>
      <c r="GS210" s="144"/>
      <c r="GT210" s="144"/>
      <c r="GU210" s="144"/>
      <c r="GV210" s="144"/>
      <c r="GW210" s="144"/>
      <c r="GX210" s="144"/>
      <c r="GY210" s="144"/>
      <c r="GZ210" s="144"/>
      <c r="HA210" s="144"/>
      <c r="HB210" s="144"/>
      <c r="HC210" s="144"/>
      <c r="HD210" s="144"/>
      <c r="HE210" s="144"/>
      <c r="HF210" s="144"/>
      <c r="HG210" s="144"/>
      <c r="HH210" s="144"/>
      <c r="HI210" s="144"/>
      <c r="HJ210" s="144"/>
      <c r="HK210" s="144"/>
      <c r="HL210" s="144"/>
      <c r="HM210" s="144"/>
      <c r="HN210" s="144"/>
      <c r="HO210" s="144"/>
      <c r="HP210" s="144"/>
      <c r="HQ210" s="144"/>
      <c r="HR210" s="144"/>
      <c r="HS210" s="144"/>
      <c r="HT210" s="144"/>
      <c r="HU210" s="144"/>
      <c r="HV210" s="144"/>
    </row>
    <row r="211" spans="1:230" s="146" customFormat="1" ht="12.75">
      <c r="A211" s="142"/>
      <c r="B211" s="143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  <c r="AQ211" s="144"/>
      <c r="AR211" s="144"/>
      <c r="AS211" s="144"/>
      <c r="AT211" s="144"/>
      <c r="AU211" s="144"/>
      <c r="AV211" s="144"/>
      <c r="AW211" s="144"/>
      <c r="AX211" s="144"/>
      <c r="AY211" s="144"/>
      <c r="AZ211" s="144"/>
      <c r="BA211" s="144"/>
      <c r="BB211" s="144"/>
      <c r="BC211" s="144"/>
      <c r="BD211" s="144"/>
      <c r="BE211" s="144"/>
      <c r="BF211" s="144"/>
      <c r="BG211" s="144"/>
      <c r="BH211" s="144"/>
      <c r="BI211" s="144"/>
      <c r="BJ211" s="144"/>
      <c r="BK211" s="144"/>
      <c r="BL211" s="144"/>
      <c r="BM211" s="144"/>
      <c r="BN211" s="144"/>
      <c r="BO211" s="144"/>
      <c r="BP211" s="144"/>
      <c r="BQ211" s="144"/>
      <c r="BR211" s="144"/>
      <c r="BS211" s="144"/>
      <c r="BT211" s="144"/>
      <c r="BU211" s="144"/>
      <c r="BV211" s="144"/>
      <c r="BW211" s="144"/>
      <c r="BX211" s="144"/>
      <c r="BY211" s="144"/>
      <c r="BZ211" s="144"/>
      <c r="CA211" s="144"/>
      <c r="CB211" s="144"/>
      <c r="CC211" s="144"/>
      <c r="CD211" s="144"/>
      <c r="CE211" s="144"/>
      <c r="CF211" s="144"/>
      <c r="CG211" s="144"/>
      <c r="CH211" s="144"/>
      <c r="CI211" s="144"/>
      <c r="CJ211" s="144"/>
      <c r="CK211" s="144"/>
      <c r="CL211" s="144"/>
      <c r="CM211" s="144"/>
      <c r="CN211" s="144"/>
      <c r="CO211" s="144"/>
      <c r="CP211" s="144"/>
      <c r="CQ211" s="144"/>
      <c r="CR211" s="144"/>
      <c r="CS211" s="144"/>
      <c r="CT211" s="144"/>
      <c r="CU211" s="144"/>
      <c r="CV211" s="144"/>
      <c r="CW211" s="144"/>
      <c r="CX211" s="144"/>
      <c r="CY211" s="144"/>
      <c r="CZ211" s="144"/>
      <c r="DA211" s="144"/>
      <c r="DB211" s="144"/>
      <c r="DC211" s="144"/>
      <c r="DD211" s="144"/>
      <c r="DE211" s="144"/>
      <c r="DF211" s="144"/>
      <c r="DG211" s="144"/>
      <c r="DH211" s="144"/>
      <c r="DI211" s="144"/>
      <c r="DJ211" s="144"/>
      <c r="DK211" s="144"/>
      <c r="DL211" s="144"/>
      <c r="DM211" s="144"/>
      <c r="DN211" s="144"/>
      <c r="DO211" s="144"/>
      <c r="DP211" s="144"/>
      <c r="DQ211" s="144"/>
      <c r="DR211" s="144"/>
      <c r="DS211" s="144"/>
      <c r="DT211" s="144"/>
      <c r="DU211" s="144"/>
      <c r="DV211" s="144"/>
      <c r="DW211" s="144"/>
      <c r="DX211" s="144"/>
      <c r="DY211" s="144"/>
      <c r="DZ211" s="144"/>
      <c r="EA211" s="144"/>
      <c r="EB211" s="144"/>
      <c r="EC211" s="144"/>
      <c r="ED211" s="144"/>
      <c r="EE211" s="144"/>
      <c r="EF211" s="144"/>
      <c r="EG211" s="144"/>
      <c r="EH211" s="144"/>
      <c r="EI211" s="144"/>
      <c r="EJ211" s="144"/>
      <c r="EK211" s="144"/>
      <c r="EL211" s="144"/>
      <c r="EM211" s="144"/>
      <c r="EN211" s="144"/>
      <c r="EO211" s="144"/>
      <c r="EP211" s="144"/>
      <c r="EQ211" s="144"/>
      <c r="ER211" s="144"/>
      <c r="ES211" s="144"/>
      <c r="ET211" s="144"/>
      <c r="EU211" s="144"/>
      <c r="EV211" s="144"/>
      <c r="EW211" s="144"/>
      <c r="EX211" s="144"/>
      <c r="EY211" s="144"/>
      <c r="EZ211" s="144"/>
      <c r="FA211" s="144"/>
      <c r="FB211" s="144"/>
      <c r="FC211" s="144"/>
      <c r="FD211" s="144"/>
      <c r="FE211" s="144"/>
      <c r="FF211" s="144"/>
      <c r="FG211" s="144"/>
      <c r="FH211" s="144"/>
      <c r="FI211" s="144"/>
      <c r="FJ211" s="144"/>
      <c r="FK211" s="144"/>
      <c r="FL211" s="144"/>
      <c r="FM211" s="144"/>
      <c r="FN211" s="144"/>
      <c r="FO211" s="144"/>
      <c r="FP211" s="144"/>
      <c r="FQ211" s="144"/>
      <c r="FR211" s="144"/>
      <c r="FS211" s="144"/>
      <c r="FT211" s="144"/>
      <c r="FU211" s="144"/>
      <c r="FV211" s="144"/>
      <c r="FW211" s="144"/>
      <c r="FX211" s="144"/>
      <c r="FY211" s="144"/>
      <c r="FZ211" s="144"/>
      <c r="GA211" s="144"/>
      <c r="GB211" s="144"/>
      <c r="GC211" s="144"/>
      <c r="GD211" s="144"/>
      <c r="GE211" s="144"/>
      <c r="GF211" s="144"/>
      <c r="GG211" s="144"/>
      <c r="GH211" s="144"/>
      <c r="GI211" s="144"/>
      <c r="GJ211" s="144"/>
      <c r="GK211" s="144"/>
      <c r="GL211" s="144"/>
      <c r="GM211" s="144"/>
      <c r="GN211" s="144"/>
      <c r="GO211" s="144"/>
      <c r="GP211" s="144"/>
      <c r="GQ211" s="144"/>
      <c r="GR211" s="144"/>
      <c r="GS211" s="144"/>
      <c r="GT211" s="144"/>
      <c r="GU211" s="144"/>
      <c r="GV211" s="144"/>
      <c r="GW211" s="144"/>
      <c r="GX211" s="144"/>
      <c r="GY211" s="144"/>
      <c r="GZ211" s="144"/>
      <c r="HA211" s="144"/>
      <c r="HB211" s="144"/>
      <c r="HC211" s="144"/>
      <c r="HD211" s="144"/>
      <c r="HE211" s="144"/>
      <c r="HF211" s="144"/>
      <c r="HG211" s="144"/>
      <c r="HH211" s="144"/>
      <c r="HI211" s="144"/>
      <c r="HJ211" s="144"/>
      <c r="HK211" s="144"/>
      <c r="HL211" s="144"/>
      <c r="HM211" s="144"/>
      <c r="HN211" s="144"/>
      <c r="HO211" s="144"/>
      <c r="HP211" s="144"/>
      <c r="HQ211" s="144"/>
      <c r="HR211" s="144"/>
      <c r="HS211" s="144"/>
      <c r="HT211" s="144"/>
      <c r="HU211" s="144"/>
      <c r="HV211" s="144"/>
    </row>
    <row r="212" spans="1:230" s="146" customFormat="1" ht="12.75">
      <c r="A212" s="142"/>
      <c r="B212" s="143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144"/>
      <c r="AP212" s="144"/>
      <c r="AQ212" s="144"/>
      <c r="AR212" s="144"/>
      <c r="AS212" s="144"/>
      <c r="AT212" s="144"/>
      <c r="AU212" s="144"/>
      <c r="AV212" s="144"/>
      <c r="AW212" s="144"/>
      <c r="AX212" s="144"/>
      <c r="AY212" s="144"/>
      <c r="AZ212" s="144"/>
      <c r="BA212" s="144"/>
      <c r="BB212" s="144"/>
      <c r="BC212" s="144"/>
      <c r="BD212" s="144"/>
      <c r="BE212" s="144"/>
      <c r="BF212" s="144"/>
      <c r="BG212" s="144"/>
      <c r="BH212" s="144"/>
      <c r="BI212" s="144"/>
      <c r="BJ212" s="144"/>
      <c r="BK212" s="144"/>
      <c r="BL212" s="144"/>
      <c r="BM212" s="144"/>
      <c r="BN212" s="144"/>
      <c r="BO212" s="144"/>
      <c r="BP212" s="144"/>
      <c r="BQ212" s="144"/>
      <c r="BR212" s="144"/>
      <c r="BS212" s="144"/>
      <c r="BT212" s="144"/>
      <c r="BU212" s="144"/>
      <c r="BV212" s="144"/>
      <c r="BW212" s="144"/>
      <c r="BX212" s="144"/>
      <c r="BY212" s="144"/>
      <c r="BZ212" s="144"/>
      <c r="CA212" s="144"/>
      <c r="CB212" s="144"/>
      <c r="CC212" s="144"/>
      <c r="CD212" s="144"/>
      <c r="CE212" s="144"/>
      <c r="CF212" s="144"/>
      <c r="CG212" s="144"/>
      <c r="CH212" s="144"/>
      <c r="CI212" s="144"/>
      <c r="CJ212" s="144"/>
      <c r="CK212" s="144"/>
      <c r="CL212" s="144"/>
      <c r="CM212" s="144"/>
      <c r="CN212" s="144"/>
      <c r="CO212" s="144"/>
      <c r="CP212" s="144"/>
      <c r="CQ212" s="144"/>
      <c r="CR212" s="144"/>
      <c r="CS212" s="144"/>
      <c r="CT212" s="144"/>
      <c r="CU212" s="144"/>
      <c r="CV212" s="144"/>
      <c r="CW212" s="144"/>
      <c r="CX212" s="144"/>
      <c r="CY212" s="144"/>
      <c r="CZ212" s="144"/>
      <c r="DA212" s="144"/>
      <c r="DB212" s="144"/>
      <c r="DC212" s="144"/>
      <c r="DD212" s="144"/>
      <c r="DE212" s="144"/>
      <c r="DF212" s="144"/>
      <c r="DG212" s="144"/>
      <c r="DH212" s="144"/>
      <c r="DI212" s="144"/>
      <c r="DJ212" s="144"/>
      <c r="DK212" s="144"/>
      <c r="DL212" s="144"/>
      <c r="DM212" s="144"/>
      <c r="DN212" s="144"/>
      <c r="DO212" s="144"/>
      <c r="DP212" s="144"/>
      <c r="DQ212" s="144"/>
      <c r="DR212" s="144"/>
      <c r="DS212" s="144"/>
      <c r="DT212" s="144"/>
      <c r="DU212" s="144"/>
      <c r="DV212" s="144"/>
      <c r="DW212" s="144"/>
      <c r="DX212" s="144"/>
      <c r="DY212" s="144"/>
      <c r="DZ212" s="144"/>
      <c r="EA212" s="144"/>
      <c r="EB212" s="144"/>
      <c r="EC212" s="144"/>
      <c r="ED212" s="144"/>
      <c r="EE212" s="144"/>
      <c r="EF212" s="144"/>
      <c r="EG212" s="144"/>
      <c r="EH212" s="144"/>
      <c r="EI212" s="144"/>
      <c r="EJ212" s="144"/>
      <c r="EK212" s="144"/>
      <c r="EL212" s="144"/>
      <c r="EM212" s="144"/>
      <c r="EN212" s="144"/>
      <c r="EO212" s="144"/>
      <c r="EP212" s="144"/>
      <c r="EQ212" s="144"/>
      <c r="ER212" s="144"/>
      <c r="ES212" s="144"/>
      <c r="ET212" s="144"/>
      <c r="EU212" s="144"/>
      <c r="EV212" s="144"/>
      <c r="EW212" s="144"/>
      <c r="EX212" s="144"/>
      <c r="EY212" s="144"/>
      <c r="EZ212" s="144"/>
      <c r="FA212" s="144"/>
      <c r="FB212" s="144"/>
      <c r="FC212" s="144"/>
      <c r="FD212" s="144"/>
      <c r="FE212" s="144"/>
      <c r="FF212" s="144"/>
      <c r="FG212" s="144"/>
      <c r="FH212" s="144"/>
      <c r="FI212" s="144"/>
      <c r="FJ212" s="144"/>
      <c r="FK212" s="144"/>
      <c r="FL212" s="144"/>
      <c r="FM212" s="144"/>
      <c r="FN212" s="144"/>
      <c r="FO212" s="144"/>
      <c r="FP212" s="144"/>
      <c r="FQ212" s="144"/>
      <c r="FR212" s="144"/>
      <c r="FS212" s="144"/>
      <c r="FT212" s="144"/>
      <c r="FU212" s="144"/>
      <c r="FV212" s="144"/>
      <c r="FW212" s="144"/>
      <c r="FX212" s="144"/>
      <c r="FY212" s="144"/>
      <c r="FZ212" s="144"/>
      <c r="GA212" s="144"/>
      <c r="GB212" s="144"/>
      <c r="GC212" s="144"/>
      <c r="GD212" s="144"/>
      <c r="GE212" s="144"/>
      <c r="GF212" s="144"/>
      <c r="GG212" s="144"/>
      <c r="GH212" s="144"/>
      <c r="GI212" s="144"/>
      <c r="GJ212" s="144"/>
      <c r="GK212" s="144"/>
      <c r="GL212" s="144"/>
      <c r="GM212" s="144"/>
      <c r="GN212" s="144"/>
      <c r="GO212" s="144"/>
      <c r="GP212" s="144"/>
      <c r="GQ212" s="144"/>
      <c r="GR212" s="144"/>
      <c r="GS212" s="144"/>
      <c r="GT212" s="144"/>
      <c r="GU212" s="144"/>
      <c r="GV212" s="144"/>
      <c r="GW212" s="144"/>
      <c r="GX212" s="144"/>
      <c r="GY212" s="144"/>
      <c r="GZ212" s="144"/>
      <c r="HA212" s="144"/>
      <c r="HB212" s="144"/>
      <c r="HC212" s="144"/>
      <c r="HD212" s="144"/>
      <c r="HE212" s="144"/>
      <c r="HF212" s="144"/>
      <c r="HG212" s="144"/>
      <c r="HH212" s="144"/>
      <c r="HI212" s="144"/>
      <c r="HJ212" s="144"/>
      <c r="HK212" s="144"/>
      <c r="HL212" s="144"/>
      <c r="HM212" s="144"/>
      <c r="HN212" s="144"/>
      <c r="HO212" s="144"/>
      <c r="HP212" s="144"/>
      <c r="HQ212" s="144"/>
      <c r="HR212" s="144"/>
      <c r="HS212" s="144"/>
      <c r="HT212" s="144"/>
      <c r="HU212" s="144"/>
      <c r="HV212" s="144"/>
    </row>
    <row r="213" spans="1:230" s="146" customFormat="1" ht="12.75">
      <c r="A213" s="142"/>
      <c r="B213" s="143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144"/>
      <c r="AP213" s="144"/>
      <c r="AQ213" s="144"/>
      <c r="AR213" s="144"/>
      <c r="AS213" s="144"/>
      <c r="AT213" s="144"/>
      <c r="AU213" s="144"/>
      <c r="AV213" s="144"/>
      <c r="AW213" s="144"/>
      <c r="AX213" s="144"/>
      <c r="AY213" s="144"/>
      <c r="AZ213" s="144"/>
      <c r="BA213" s="144"/>
      <c r="BB213" s="144"/>
      <c r="BC213" s="144"/>
      <c r="BD213" s="144"/>
      <c r="BE213" s="144"/>
      <c r="BF213" s="144"/>
      <c r="BG213" s="144"/>
      <c r="BH213" s="144"/>
      <c r="BI213" s="144"/>
      <c r="BJ213" s="144"/>
      <c r="BK213" s="144"/>
      <c r="BL213" s="144"/>
      <c r="BM213" s="144"/>
      <c r="BN213" s="144"/>
      <c r="BO213" s="144"/>
      <c r="BP213" s="144"/>
      <c r="BQ213" s="144"/>
      <c r="BR213" s="144"/>
      <c r="BS213" s="144"/>
      <c r="BT213" s="144"/>
      <c r="BU213" s="144"/>
      <c r="BV213" s="144"/>
      <c r="BW213" s="144"/>
      <c r="BX213" s="144"/>
      <c r="BY213" s="144"/>
      <c r="BZ213" s="144"/>
      <c r="CA213" s="144"/>
      <c r="CB213" s="144"/>
      <c r="CC213" s="144"/>
      <c r="CD213" s="144"/>
      <c r="CE213" s="144"/>
      <c r="CF213" s="144"/>
      <c r="CG213" s="144"/>
      <c r="CH213" s="144"/>
      <c r="CI213" s="144"/>
      <c r="CJ213" s="144"/>
      <c r="CK213" s="144"/>
      <c r="CL213" s="144"/>
      <c r="CM213" s="144"/>
      <c r="CN213" s="144"/>
      <c r="CO213" s="144"/>
      <c r="CP213" s="144"/>
      <c r="CQ213" s="144"/>
      <c r="CR213" s="144"/>
      <c r="CS213" s="144"/>
      <c r="CT213" s="144"/>
      <c r="CU213" s="144"/>
      <c r="CV213" s="144"/>
      <c r="CW213" s="144"/>
      <c r="CX213" s="144"/>
      <c r="CY213" s="144"/>
      <c r="CZ213" s="144"/>
      <c r="DA213" s="144"/>
      <c r="DB213" s="144"/>
      <c r="DC213" s="144"/>
      <c r="DD213" s="144"/>
      <c r="DE213" s="144"/>
      <c r="DF213" s="144"/>
      <c r="DG213" s="144"/>
      <c r="DH213" s="144"/>
      <c r="DI213" s="144"/>
      <c r="DJ213" s="144"/>
      <c r="DK213" s="144"/>
      <c r="DL213" s="144"/>
      <c r="DM213" s="144"/>
      <c r="DN213" s="144"/>
      <c r="DO213" s="144"/>
      <c r="DP213" s="144"/>
      <c r="DQ213" s="144"/>
      <c r="DR213" s="144"/>
      <c r="DS213" s="144"/>
      <c r="DT213" s="144"/>
      <c r="DU213" s="144"/>
      <c r="DV213" s="144"/>
      <c r="DW213" s="144"/>
      <c r="DX213" s="144"/>
      <c r="DY213" s="144"/>
      <c r="DZ213" s="144"/>
      <c r="EA213" s="144"/>
      <c r="EB213" s="144"/>
      <c r="EC213" s="144"/>
      <c r="ED213" s="144"/>
      <c r="EE213" s="144"/>
      <c r="EF213" s="144"/>
      <c r="EG213" s="144"/>
      <c r="EH213" s="144"/>
      <c r="EI213" s="144"/>
      <c r="EJ213" s="144"/>
      <c r="EK213" s="144"/>
      <c r="EL213" s="144"/>
      <c r="EM213" s="144"/>
      <c r="EN213" s="144"/>
      <c r="EO213" s="144"/>
      <c r="EP213" s="144"/>
      <c r="EQ213" s="144"/>
      <c r="ER213" s="144"/>
      <c r="ES213" s="144"/>
      <c r="ET213" s="144"/>
      <c r="EU213" s="144"/>
      <c r="EV213" s="144"/>
      <c r="EW213" s="144"/>
      <c r="EX213" s="144"/>
      <c r="EY213" s="144"/>
      <c r="EZ213" s="144"/>
      <c r="FA213" s="144"/>
      <c r="FB213" s="144"/>
      <c r="FC213" s="144"/>
      <c r="FD213" s="144"/>
      <c r="FE213" s="144"/>
      <c r="FF213" s="144"/>
      <c r="FG213" s="144"/>
      <c r="FH213" s="144"/>
      <c r="FI213" s="144"/>
      <c r="FJ213" s="144"/>
      <c r="FK213" s="144"/>
      <c r="FL213" s="144"/>
      <c r="FM213" s="144"/>
      <c r="FN213" s="144"/>
      <c r="FO213" s="144"/>
      <c r="FP213" s="144"/>
      <c r="FQ213" s="144"/>
      <c r="FR213" s="144"/>
      <c r="FS213" s="144"/>
      <c r="FT213" s="144"/>
      <c r="FU213" s="144"/>
      <c r="FV213" s="144"/>
      <c r="FW213" s="144"/>
      <c r="FX213" s="144"/>
      <c r="FY213" s="144"/>
      <c r="FZ213" s="144"/>
      <c r="GA213" s="144"/>
      <c r="GB213" s="144"/>
      <c r="GC213" s="144"/>
      <c r="GD213" s="144"/>
      <c r="GE213" s="144"/>
      <c r="GF213" s="144"/>
      <c r="GG213" s="144"/>
      <c r="GH213" s="144"/>
      <c r="GI213" s="144"/>
      <c r="GJ213" s="144"/>
      <c r="GK213" s="144"/>
      <c r="GL213" s="144"/>
      <c r="GM213" s="144"/>
      <c r="GN213" s="144"/>
      <c r="GO213" s="144"/>
      <c r="GP213" s="144"/>
      <c r="GQ213" s="144"/>
      <c r="GR213" s="144"/>
      <c r="GS213" s="144"/>
      <c r="GT213" s="144"/>
      <c r="GU213" s="144"/>
      <c r="GV213" s="144"/>
      <c r="GW213" s="144"/>
      <c r="GX213" s="144"/>
      <c r="GY213" s="144"/>
      <c r="GZ213" s="144"/>
      <c r="HA213" s="144"/>
      <c r="HB213" s="144"/>
      <c r="HC213" s="144"/>
      <c r="HD213" s="144"/>
      <c r="HE213" s="144"/>
      <c r="HF213" s="144"/>
      <c r="HG213" s="144"/>
      <c r="HH213" s="144"/>
      <c r="HI213" s="144"/>
      <c r="HJ213" s="144"/>
      <c r="HK213" s="144"/>
      <c r="HL213" s="144"/>
      <c r="HM213" s="144"/>
      <c r="HN213" s="144"/>
      <c r="HO213" s="144"/>
      <c r="HP213" s="144"/>
      <c r="HQ213" s="144"/>
      <c r="HR213" s="144"/>
      <c r="HS213" s="144"/>
      <c r="HT213" s="144"/>
      <c r="HU213" s="144"/>
      <c r="HV213" s="144"/>
    </row>
    <row r="214" spans="1:230" s="146" customFormat="1" ht="12.75">
      <c r="A214" s="142"/>
      <c r="B214" s="143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  <c r="AQ214" s="144"/>
      <c r="AR214" s="144"/>
      <c r="AS214" s="144"/>
      <c r="AT214" s="144"/>
      <c r="AU214" s="144"/>
      <c r="AV214" s="144"/>
      <c r="AW214" s="144"/>
      <c r="AX214" s="144"/>
      <c r="AY214" s="144"/>
      <c r="AZ214" s="144"/>
      <c r="BA214" s="144"/>
      <c r="BB214" s="144"/>
      <c r="BC214" s="144"/>
      <c r="BD214" s="144"/>
      <c r="BE214" s="144"/>
      <c r="BF214" s="144"/>
      <c r="BG214" s="144"/>
      <c r="BH214" s="144"/>
      <c r="BI214" s="144"/>
      <c r="BJ214" s="144"/>
      <c r="BK214" s="144"/>
      <c r="BL214" s="144"/>
      <c r="BM214" s="144"/>
      <c r="BN214" s="144"/>
      <c r="BO214" s="144"/>
      <c r="BP214" s="144"/>
      <c r="BQ214" s="144"/>
      <c r="BR214" s="144"/>
      <c r="BS214" s="144"/>
      <c r="BT214" s="144"/>
      <c r="BU214" s="144"/>
      <c r="BV214" s="144"/>
      <c r="BW214" s="144"/>
      <c r="BX214" s="144"/>
      <c r="BY214" s="144"/>
      <c r="BZ214" s="144"/>
      <c r="CA214" s="144"/>
      <c r="CB214" s="144"/>
      <c r="CC214" s="144"/>
      <c r="CD214" s="144"/>
      <c r="CE214" s="144"/>
      <c r="CF214" s="144"/>
      <c r="CG214" s="144"/>
      <c r="CH214" s="144"/>
      <c r="CI214" s="144"/>
      <c r="CJ214" s="144"/>
      <c r="CK214" s="144"/>
      <c r="CL214" s="144"/>
      <c r="CM214" s="144"/>
      <c r="CN214" s="144"/>
      <c r="CO214" s="144"/>
      <c r="CP214" s="144"/>
      <c r="CQ214" s="144"/>
      <c r="CR214" s="144"/>
      <c r="CS214" s="144"/>
      <c r="CT214" s="144"/>
      <c r="CU214" s="144"/>
      <c r="CV214" s="144"/>
      <c r="CW214" s="144"/>
      <c r="CX214" s="144"/>
      <c r="CY214" s="144"/>
      <c r="CZ214" s="144"/>
      <c r="DA214" s="144"/>
      <c r="DB214" s="144"/>
      <c r="DC214" s="144"/>
      <c r="DD214" s="144"/>
      <c r="DE214" s="144"/>
      <c r="DF214" s="144"/>
      <c r="DG214" s="144"/>
      <c r="DH214" s="144"/>
      <c r="DI214" s="144"/>
      <c r="DJ214" s="144"/>
      <c r="DK214" s="144"/>
      <c r="DL214" s="144"/>
      <c r="DM214" s="144"/>
      <c r="DN214" s="144"/>
      <c r="DO214" s="144"/>
      <c r="DP214" s="144"/>
      <c r="DQ214" s="144"/>
      <c r="DR214" s="144"/>
      <c r="DS214" s="144"/>
      <c r="DT214" s="144"/>
      <c r="DU214" s="144"/>
      <c r="DV214" s="144"/>
      <c r="DW214" s="144"/>
      <c r="DX214" s="144"/>
      <c r="DY214" s="144"/>
      <c r="DZ214" s="144"/>
      <c r="EA214" s="144"/>
      <c r="EB214" s="144"/>
      <c r="EC214" s="144"/>
      <c r="ED214" s="144"/>
      <c r="EE214" s="144"/>
      <c r="EF214" s="144"/>
      <c r="EG214" s="144"/>
      <c r="EH214" s="144"/>
      <c r="EI214" s="144"/>
      <c r="EJ214" s="144"/>
      <c r="EK214" s="144"/>
      <c r="EL214" s="144"/>
      <c r="EM214" s="144"/>
      <c r="EN214" s="144"/>
      <c r="EO214" s="144"/>
      <c r="EP214" s="144"/>
      <c r="EQ214" s="144"/>
      <c r="ER214" s="144"/>
      <c r="ES214" s="144"/>
      <c r="ET214" s="144"/>
      <c r="EU214" s="144"/>
      <c r="EV214" s="144"/>
      <c r="EW214" s="144"/>
      <c r="EX214" s="144"/>
      <c r="EY214" s="144"/>
      <c r="EZ214" s="144"/>
      <c r="FA214" s="144"/>
      <c r="FB214" s="144"/>
      <c r="FC214" s="144"/>
      <c r="FD214" s="144"/>
      <c r="FE214" s="144"/>
      <c r="FF214" s="144"/>
      <c r="FG214" s="144"/>
      <c r="FH214" s="144"/>
      <c r="FI214" s="144"/>
      <c r="FJ214" s="144"/>
      <c r="FK214" s="144"/>
      <c r="FL214" s="144"/>
      <c r="FM214" s="144"/>
      <c r="FN214" s="144"/>
      <c r="FO214" s="144"/>
      <c r="FP214" s="144"/>
      <c r="FQ214" s="144"/>
      <c r="FR214" s="144"/>
      <c r="FS214" s="144"/>
      <c r="FT214" s="144"/>
      <c r="FU214" s="144"/>
      <c r="FV214" s="144"/>
      <c r="FW214" s="144"/>
      <c r="FX214" s="144"/>
      <c r="FY214" s="144"/>
      <c r="FZ214" s="144"/>
      <c r="GA214" s="144"/>
      <c r="GB214" s="144"/>
      <c r="GC214" s="144"/>
      <c r="GD214" s="144"/>
      <c r="GE214" s="144"/>
      <c r="GF214" s="144"/>
      <c r="GG214" s="144"/>
      <c r="GH214" s="144"/>
      <c r="GI214" s="144"/>
      <c r="GJ214" s="144"/>
      <c r="GK214" s="144"/>
      <c r="GL214" s="144"/>
      <c r="GM214" s="144"/>
      <c r="GN214" s="144"/>
      <c r="GO214" s="144"/>
      <c r="GP214" s="144"/>
      <c r="GQ214" s="144"/>
      <c r="GR214" s="144"/>
      <c r="GS214" s="144"/>
      <c r="GT214" s="144"/>
      <c r="GU214" s="144"/>
      <c r="GV214" s="144"/>
      <c r="GW214" s="144"/>
      <c r="GX214" s="144"/>
      <c r="GY214" s="144"/>
      <c r="GZ214" s="144"/>
      <c r="HA214" s="144"/>
      <c r="HB214" s="144"/>
      <c r="HC214" s="144"/>
      <c r="HD214" s="144"/>
      <c r="HE214" s="144"/>
      <c r="HF214" s="144"/>
      <c r="HG214" s="144"/>
      <c r="HH214" s="144"/>
      <c r="HI214" s="144"/>
      <c r="HJ214" s="144"/>
      <c r="HK214" s="144"/>
      <c r="HL214" s="144"/>
      <c r="HM214" s="144"/>
      <c r="HN214" s="144"/>
      <c r="HO214" s="144"/>
      <c r="HP214" s="144"/>
      <c r="HQ214" s="144"/>
      <c r="HR214" s="144"/>
      <c r="HS214" s="144"/>
      <c r="HT214" s="144"/>
      <c r="HU214" s="144"/>
      <c r="HV214" s="144"/>
    </row>
    <row r="215" spans="1:230" s="146" customFormat="1" ht="12.75">
      <c r="A215" s="142"/>
      <c r="B215" s="143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  <c r="AQ215" s="144"/>
      <c r="AR215" s="144"/>
      <c r="AS215" s="144"/>
      <c r="AT215" s="144"/>
      <c r="AU215" s="144"/>
      <c r="AV215" s="144"/>
      <c r="AW215" s="144"/>
      <c r="AX215" s="144"/>
      <c r="AY215" s="144"/>
      <c r="AZ215" s="144"/>
      <c r="BA215" s="144"/>
      <c r="BB215" s="144"/>
      <c r="BC215" s="144"/>
      <c r="BD215" s="144"/>
      <c r="BE215" s="144"/>
      <c r="BF215" s="144"/>
      <c r="BG215" s="144"/>
      <c r="BH215" s="144"/>
      <c r="BI215" s="144"/>
      <c r="BJ215" s="144"/>
      <c r="BK215" s="144"/>
      <c r="BL215" s="144"/>
      <c r="BM215" s="144"/>
      <c r="BN215" s="144"/>
      <c r="BO215" s="144"/>
      <c r="BP215" s="144"/>
      <c r="BQ215" s="144"/>
      <c r="BR215" s="144"/>
      <c r="BS215" s="144"/>
      <c r="BT215" s="144"/>
      <c r="BU215" s="144"/>
      <c r="BV215" s="144"/>
      <c r="BW215" s="144"/>
      <c r="BX215" s="144"/>
      <c r="BY215" s="144"/>
      <c r="BZ215" s="144"/>
      <c r="CA215" s="144"/>
      <c r="CB215" s="144"/>
      <c r="CC215" s="144"/>
      <c r="CD215" s="144"/>
      <c r="CE215" s="144"/>
      <c r="CF215" s="144"/>
      <c r="CG215" s="144"/>
      <c r="CH215" s="144"/>
      <c r="CI215" s="144"/>
      <c r="CJ215" s="144"/>
      <c r="CK215" s="144"/>
      <c r="CL215" s="144"/>
      <c r="CM215" s="144"/>
      <c r="CN215" s="144"/>
      <c r="CO215" s="144"/>
      <c r="CP215" s="144"/>
      <c r="CQ215" s="144"/>
      <c r="CR215" s="144"/>
      <c r="CS215" s="144"/>
      <c r="CT215" s="144"/>
      <c r="CU215" s="144"/>
      <c r="CV215" s="144"/>
      <c r="CW215" s="144"/>
      <c r="CX215" s="144"/>
      <c r="CY215" s="144"/>
      <c r="CZ215" s="144"/>
      <c r="DA215" s="144"/>
      <c r="DB215" s="144"/>
      <c r="DC215" s="144"/>
      <c r="DD215" s="144"/>
      <c r="DE215" s="144"/>
      <c r="DF215" s="144"/>
      <c r="DG215" s="144"/>
      <c r="DH215" s="144"/>
      <c r="DI215" s="144"/>
      <c r="DJ215" s="144"/>
      <c r="DK215" s="144"/>
      <c r="DL215" s="144"/>
      <c r="DM215" s="144"/>
      <c r="DN215" s="144"/>
      <c r="DO215" s="144"/>
      <c r="DP215" s="144"/>
      <c r="DQ215" s="144"/>
      <c r="DR215" s="144"/>
      <c r="DS215" s="144"/>
      <c r="DT215" s="144"/>
      <c r="DU215" s="144"/>
      <c r="DV215" s="144"/>
      <c r="DW215" s="144"/>
      <c r="DX215" s="144"/>
      <c r="DY215" s="144"/>
      <c r="DZ215" s="144"/>
      <c r="EA215" s="144"/>
      <c r="EB215" s="144"/>
      <c r="EC215" s="144"/>
      <c r="ED215" s="144"/>
      <c r="EE215" s="144"/>
      <c r="EF215" s="144"/>
      <c r="EG215" s="144"/>
      <c r="EH215" s="144"/>
      <c r="EI215" s="144"/>
      <c r="EJ215" s="144"/>
      <c r="EK215" s="144"/>
      <c r="EL215" s="144"/>
      <c r="EM215" s="144"/>
      <c r="EN215" s="144"/>
      <c r="EO215" s="144"/>
      <c r="EP215" s="144"/>
      <c r="EQ215" s="144"/>
      <c r="ER215" s="144"/>
      <c r="ES215" s="144"/>
      <c r="ET215" s="144"/>
      <c r="EU215" s="144"/>
      <c r="EV215" s="144"/>
      <c r="EW215" s="144"/>
      <c r="EX215" s="144"/>
      <c r="EY215" s="144"/>
      <c r="EZ215" s="144"/>
      <c r="FA215" s="144"/>
      <c r="FB215" s="144"/>
      <c r="FC215" s="144"/>
      <c r="FD215" s="144"/>
      <c r="FE215" s="144"/>
      <c r="FF215" s="144"/>
      <c r="FG215" s="144"/>
      <c r="FH215" s="144"/>
      <c r="FI215" s="144"/>
      <c r="FJ215" s="144"/>
      <c r="FK215" s="144"/>
      <c r="FL215" s="144"/>
      <c r="FM215" s="144"/>
      <c r="FN215" s="144"/>
      <c r="FO215" s="144"/>
      <c r="FP215" s="144"/>
      <c r="FQ215" s="144"/>
      <c r="FR215" s="144"/>
      <c r="FS215" s="144"/>
      <c r="FT215" s="144"/>
      <c r="FU215" s="144"/>
      <c r="FV215" s="144"/>
      <c r="FW215" s="144"/>
      <c r="FX215" s="144"/>
      <c r="FY215" s="144"/>
      <c r="FZ215" s="144"/>
      <c r="GA215" s="144"/>
      <c r="GB215" s="144"/>
      <c r="GC215" s="144"/>
      <c r="GD215" s="144"/>
      <c r="GE215" s="144"/>
      <c r="GF215" s="144"/>
      <c r="GG215" s="144"/>
      <c r="GH215" s="144"/>
      <c r="GI215" s="144"/>
      <c r="GJ215" s="144"/>
      <c r="GK215" s="144"/>
      <c r="GL215" s="144"/>
      <c r="GM215" s="144"/>
      <c r="GN215" s="144"/>
      <c r="GO215" s="144"/>
      <c r="GP215" s="144"/>
      <c r="GQ215" s="144"/>
      <c r="GR215" s="144"/>
      <c r="GS215" s="144"/>
      <c r="GT215" s="144"/>
      <c r="GU215" s="144"/>
      <c r="GV215" s="144"/>
      <c r="GW215" s="144"/>
      <c r="GX215" s="144"/>
      <c r="GY215" s="144"/>
      <c r="GZ215" s="144"/>
      <c r="HA215" s="144"/>
      <c r="HB215" s="144"/>
      <c r="HC215" s="144"/>
      <c r="HD215" s="144"/>
      <c r="HE215" s="144"/>
      <c r="HF215" s="144"/>
      <c r="HG215" s="144"/>
      <c r="HH215" s="144"/>
      <c r="HI215" s="144"/>
      <c r="HJ215" s="144"/>
      <c r="HK215" s="144"/>
      <c r="HL215" s="144"/>
      <c r="HM215" s="144"/>
      <c r="HN215" s="144"/>
      <c r="HO215" s="144"/>
      <c r="HP215" s="144"/>
      <c r="HQ215" s="144"/>
      <c r="HR215" s="144"/>
      <c r="HS215" s="144"/>
      <c r="HT215" s="144"/>
      <c r="HU215" s="144"/>
      <c r="HV215" s="144"/>
    </row>
    <row r="216" spans="1:230" s="146" customFormat="1" ht="12.75">
      <c r="A216" s="142"/>
      <c r="B216" s="143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144"/>
      <c r="AP216" s="144"/>
      <c r="AQ216" s="144"/>
      <c r="AR216" s="144"/>
      <c r="AS216" s="144"/>
      <c r="AT216" s="144"/>
      <c r="AU216" s="144"/>
      <c r="AV216" s="144"/>
      <c r="AW216" s="144"/>
      <c r="AX216" s="144"/>
      <c r="AY216" s="144"/>
      <c r="AZ216" s="144"/>
      <c r="BA216" s="144"/>
      <c r="BB216" s="144"/>
      <c r="BC216" s="144"/>
      <c r="BD216" s="144"/>
      <c r="BE216" s="144"/>
      <c r="BF216" s="144"/>
      <c r="BG216" s="144"/>
      <c r="BH216" s="144"/>
      <c r="BI216" s="144"/>
      <c r="BJ216" s="144"/>
      <c r="BK216" s="144"/>
      <c r="BL216" s="144"/>
      <c r="BM216" s="144"/>
      <c r="BN216" s="144"/>
      <c r="BO216" s="144"/>
      <c r="BP216" s="144"/>
      <c r="BQ216" s="144"/>
      <c r="BR216" s="144"/>
      <c r="BS216" s="144"/>
      <c r="BT216" s="144"/>
      <c r="BU216" s="144"/>
      <c r="BV216" s="144"/>
      <c r="BW216" s="144"/>
      <c r="BX216" s="144"/>
      <c r="BY216" s="144"/>
      <c r="BZ216" s="144"/>
      <c r="CA216" s="144"/>
      <c r="CB216" s="144"/>
      <c r="CC216" s="144"/>
      <c r="CD216" s="144"/>
      <c r="CE216" s="144"/>
      <c r="CF216" s="144"/>
      <c r="CG216" s="144"/>
      <c r="CH216" s="144"/>
      <c r="CI216" s="144"/>
      <c r="CJ216" s="144"/>
      <c r="CK216" s="144"/>
      <c r="CL216" s="144"/>
      <c r="CM216" s="144"/>
      <c r="CN216" s="144"/>
      <c r="CO216" s="144"/>
      <c r="CP216" s="144"/>
      <c r="CQ216" s="144"/>
      <c r="CR216" s="144"/>
      <c r="CS216" s="144"/>
      <c r="CT216" s="144"/>
      <c r="CU216" s="144"/>
      <c r="CV216" s="144"/>
      <c r="CW216" s="144"/>
      <c r="CX216" s="144"/>
      <c r="CY216" s="144"/>
      <c r="CZ216" s="144"/>
      <c r="DA216" s="144"/>
      <c r="DB216" s="144"/>
      <c r="DC216" s="144"/>
      <c r="DD216" s="144"/>
      <c r="DE216" s="144"/>
      <c r="DF216" s="144"/>
      <c r="DG216" s="144"/>
      <c r="DH216" s="144"/>
      <c r="DI216" s="144"/>
      <c r="DJ216" s="144"/>
      <c r="DK216" s="144"/>
      <c r="DL216" s="144"/>
      <c r="DM216" s="144"/>
      <c r="DN216" s="144"/>
      <c r="DO216" s="144"/>
      <c r="DP216" s="144"/>
      <c r="DQ216" s="144"/>
      <c r="DR216" s="144"/>
      <c r="DS216" s="144"/>
      <c r="DT216" s="144"/>
      <c r="DU216" s="144"/>
      <c r="DV216" s="144"/>
      <c r="DW216" s="144"/>
      <c r="DX216" s="144"/>
      <c r="DY216" s="144"/>
      <c r="DZ216" s="144"/>
      <c r="EA216" s="144"/>
      <c r="EB216" s="144"/>
      <c r="EC216" s="144"/>
      <c r="ED216" s="144"/>
      <c r="EE216" s="144"/>
      <c r="EF216" s="144"/>
      <c r="EG216" s="144"/>
      <c r="EH216" s="144"/>
      <c r="EI216" s="144"/>
      <c r="EJ216" s="144"/>
      <c r="EK216" s="144"/>
      <c r="EL216" s="144"/>
      <c r="EM216" s="144"/>
      <c r="EN216" s="144"/>
      <c r="EO216" s="144"/>
      <c r="EP216" s="144"/>
      <c r="EQ216" s="144"/>
      <c r="ER216" s="144"/>
      <c r="ES216" s="144"/>
      <c r="ET216" s="144"/>
      <c r="EU216" s="144"/>
      <c r="EV216" s="144"/>
      <c r="EW216" s="144"/>
      <c r="EX216" s="144"/>
      <c r="EY216" s="144"/>
      <c r="EZ216" s="144"/>
      <c r="FA216" s="144"/>
      <c r="FB216" s="144"/>
      <c r="FC216" s="144"/>
      <c r="FD216" s="144"/>
      <c r="FE216" s="144"/>
      <c r="FF216" s="144"/>
      <c r="FG216" s="144"/>
      <c r="FH216" s="144"/>
      <c r="FI216" s="144"/>
      <c r="FJ216" s="144"/>
      <c r="FK216" s="144"/>
      <c r="FL216" s="144"/>
      <c r="FM216" s="144"/>
      <c r="FN216" s="144"/>
      <c r="FO216" s="144"/>
      <c r="FP216" s="144"/>
      <c r="FQ216" s="144"/>
      <c r="FR216" s="144"/>
      <c r="FS216" s="144"/>
      <c r="FT216" s="144"/>
      <c r="FU216" s="144"/>
      <c r="FV216" s="144"/>
      <c r="FW216" s="144"/>
      <c r="FX216" s="144"/>
      <c r="FY216" s="144"/>
      <c r="FZ216" s="144"/>
      <c r="GA216" s="144"/>
      <c r="GB216" s="144"/>
      <c r="GC216" s="144"/>
      <c r="GD216" s="144"/>
      <c r="GE216" s="144"/>
      <c r="GF216" s="144"/>
      <c r="GG216" s="144"/>
      <c r="GH216" s="144"/>
      <c r="GI216" s="144"/>
      <c r="GJ216" s="144"/>
      <c r="GK216" s="144"/>
      <c r="GL216" s="144"/>
      <c r="GM216" s="144"/>
      <c r="GN216" s="144"/>
      <c r="GO216" s="144"/>
      <c r="GP216" s="144"/>
      <c r="GQ216" s="144"/>
      <c r="GR216" s="144"/>
      <c r="GS216" s="144"/>
      <c r="GT216" s="144"/>
      <c r="GU216" s="144"/>
      <c r="GV216" s="144"/>
      <c r="GW216" s="144"/>
      <c r="GX216" s="144"/>
      <c r="GY216" s="144"/>
      <c r="GZ216" s="144"/>
      <c r="HA216" s="144"/>
      <c r="HB216" s="144"/>
      <c r="HC216" s="144"/>
      <c r="HD216" s="144"/>
      <c r="HE216" s="144"/>
      <c r="HF216" s="144"/>
      <c r="HG216" s="144"/>
      <c r="HH216" s="144"/>
      <c r="HI216" s="144"/>
      <c r="HJ216" s="144"/>
      <c r="HK216" s="144"/>
      <c r="HL216" s="144"/>
      <c r="HM216" s="144"/>
      <c r="HN216" s="144"/>
      <c r="HO216" s="144"/>
      <c r="HP216" s="144"/>
      <c r="HQ216" s="144"/>
      <c r="HR216" s="144"/>
      <c r="HS216" s="144"/>
      <c r="HT216" s="144"/>
      <c r="HU216" s="144"/>
      <c r="HV216" s="144"/>
    </row>
    <row r="217" spans="1:230" s="146" customFormat="1" ht="12.75">
      <c r="A217" s="142"/>
      <c r="B217" s="143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144"/>
      <c r="AP217" s="144"/>
      <c r="AQ217" s="144"/>
      <c r="AR217" s="144"/>
      <c r="AS217" s="144"/>
      <c r="AT217" s="144"/>
      <c r="AU217" s="144"/>
      <c r="AV217" s="144"/>
      <c r="AW217" s="144"/>
      <c r="AX217" s="144"/>
      <c r="AY217" s="144"/>
      <c r="AZ217" s="144"/>
      <c r="BA217" s="144"/>
      <c r="BB217" s="144"/>
      <c r="BC217" s="144"/>
      <c r="BD217" s="144"/>
      <c r="BE217" s="144"/>
      <c r="BF217" s="144"/>
      <c r="BG217" s="144"/>
      <c r="BH217" s="144"/>
      <c r="BI217" s="144"/>
      <c r="BJ217" s="144"/>
      <c r="BK217" s="144"/>
      <c r="BL217" s="144"/>
      <c r="BM217" s="144"/>
      <c r="BN217" s="144"/>
      <c r="BO217" s="144"/>
      <c r="BP217" s="144"/>
      <c r="BQ217" s="144"/>
      <c r="BR217" s="144"/>
      <c r="BS217" s="144"/>
      <c r="BT217" s="144"/>
      <c r="BU217" s="144"/>
      <c r="BV217" s="144"/>
      <c r="BW217" s="144"/>
      <c r="BX217" s="144"/>
      <c r="BY217" s="144"/>
      <c r="BZ217" s="144"/>
      <c r="CA217" s="144"/>
      <c r="CB217" s="144"/>
      <c r="CC217" s="144"/>
      <c r="CD217" s="144"/>
      <c r="CE217" s="144"/>
      <c r="CF217" s="144"/>
      <c r="CG217" s="144"/>
      <c r="CH217" s="144"/>
      <c r="CI217" s="144"/>
      <c r="CJ217" s="144"/>
      <c r="CK217" s="144"/>
      <c r="CL217" s="144"/>
      <c r="CM217" s="144"/>
      <c r="CN217" s="144"/>
      <c r="CO217" s="144"/>
      <c r="CP217" s="144"/>
      <c r="CQ217" s="144"/>
      <c r="CR217" s="144"/>
      <c r="CS217" s="144"/>
      <c r="CT217" s="144"/>
      <c r="CU217" s="144"/>
      <c r="CV217" s="144"/>
      <c r="CW217" s="144"/>
      <c r="CX217" s="144"/>
      <c r="CY217" s="144"/>
      <c r="CZ217" s="144"/>
      <c r="DA217" s="144"/>
      <c r="DB217" s="144"/>
      <c r="DC217" s="144"/>
      <c r="DD217" s="144"/>
      <c r="DE217" s="144"/>
      <c r="DF217" s="144"/>
      <c r="DG217" s="144"/>
      <c r="DH217" s="144"/>
      <c r="DI217" s="144"/>
      <c r="DJ217" s="144"/>
      <c r="DK217" s="144"/>
      <c r="DL217" s="144"/>
      <c r="DM217" s="144"/>
      <c r="DN217" s="144"/>
      <c r="DO217" s="144"/>
      <c r="DP217" s="144"/>
      <c r="DQ217" s="144"/>
      <c r="DR217" s="144"/>
      <c r="DS217" s="144"/>
      <c r="DT217" s="144"/>
      <c r="DU217" s="144"/>
      <c r="DV217" s="144"/>
      <c r="DW217" s="144"/>
      <c r="DX217" s="144"/>
      <c r="DY217" s="144"/>
      <c r="DZ217" s="144"/>
      <c r="EA217" s="144"/>
      <c r="EB217" s="144"/>
      <c r="EC217" s="144"/>
      <c r="ED217" s="144"/>
      <c r="EE217" s="144"/>
      <c r="EF217" s="144"/>
      <c r="EG217" s="144"/>
      <c r="EH217" s="144"/>
      <c r="EI217" s="144"/>
      <c r="EJ217" s="144"/>
      <c r="EK217" s="144"/>
      <c r="EL217" s="144"/>
      <c r="EM217" s="144"/>
      <c r="EN217" s="144"/>
      <c r="EO217" s="144"/>
      <c r="EP217" s="144"/>
      <c r="EQ217" s="144"/>
      <c r="ER217" s="144"/>
      <c r="ES217" s="144"/>
      <c r="ET217" s="144"/>
      <c r="EU217" s="144"/>
      <c r="EV217" s="144"/>
      <c r="EW217" s="144"/>
      <c r="EX217" s="144"/>
      <c r="EY217" s="144"/>
      <c r="EZ217" s="144"/>
      <c r="FA217" s="144"/>
      <c r="FB217" s="144"/>
      <c r="FC217" s="144"/>
      <c r="FD217" s="144"/>
      <c r="FE217" s="144"/>
      <c r="FF217" s="144"/>
      <c r="FG217" s="144"/>
      <c r="FH217" s="144"/>
      <c r="FI217" s="144"/>
      <c r="FJ217" s="144"/>
      <c r="FK217" s="144"/>
      <c r="FL217" s="144"/>
      <c r="FM217" s="144"/>
      <c r="FN217" s="144"/>
      <c r="FO217" s="144"/>
      <c r="FP217" s="144"/>
      <c r="FQ217" s="144"/>
      <c r="FR217" s="144"/>
      <c r="FS217" s="144"/>
      <c r="FT217" s="144"/>
      <c r="FU217" s="144"/>
      <c r="FV217" s="144"/>
      <c r="FW217" s="144"/>
      <c r="FX217" s="144"/>
      <c r="FY217" s="144"/>
      <c r="FZ217" s="144"/>
      <c r="GA217" s="144"/>
      <c r="GB217" s="144"/>
      <c r="GC217" s="144"/>
      <c r="GD217" s="144"/>
      <c r="GE217" s="144"/>
      <c r="GF217" s="144"/>
      <c r="GG217" s="144"/>
      <c r="GH217" s="144"/>
      <c r="GI217" s="144"/>
      <c r="GJ217" s="144"/>
      <c r="GK217" s="144"/>
      <c r="GL217" s="144"/>
      <c r="GM217" s="144"/>
      <c r="GN217" s="144"/>
      <c r="GO217" s="144"/>
      <c r="GP217" s="144"/>
      <c r="GQ217" s="144"/>
      <c r="GR217" s="144"/>
      <c r="GS217" s="144"/>
      <c r="GT217" s="144"/>
      <c r="GU217" s="144"/>
      <c r="GV217" s="144"/>
      <c r="GW217" s="144"/>
      <c r="GX217" s="144"/>
      <c r="GY217" s="144"/>
      <c r="GZ217" s="144"/>
      <c r="HA217" s="144"/>
      <c r="HB217" s="144"/>
      <c r="HC217" s="144"/>
      <c r="HD217" s="144"/>
      <c r="HE217" s="144"/>
      <c r="HF217" s="144"/>
      <c r="HG217" s="144"/>
      <c r="HH217" s="144"/>
      <c r="HI217" s="144"/>
      <c r="HJ217" s="144"/>
      <c r="HK217" s="144"/>
      <c r="HL217" s="144"/>
      <c r="HM217" s="144"/>
      <c r="HN217" s="144"/>
      <c r="HO217" s="144"/>
      <c r="HP217" s="144"/>
      <c r="HQ217" s="144"/>
      <c r="HR217" s="144"/>
      <c r="HS217" s="144"/>
      <c r="HT217" s="144"/>
      <c r="HU217" s="144"/>
      <c r="HV217" s="144"/>
    </row>
    <row r="218" spans="1:230" s="146" customFormat="1" ht="12.75">
      <c r="A218" s="142"/>
      <c r="B218" s="143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144"/>
      <c r="AP218" s="144"/>
      <c r="AQ218" s="144"/>
      <c r="AR218" s="144"/>
      <c r="AS218" s="144"/>
      <c r="AT218" s="144"/>
      <c r="AU218" s="144"/>
      <c r="AV218" s="144"/>
      <c r="AW218" s="144"/>
      <c r="AX218" s="144"/>
      <c r="AY218" s="144"/>
      <c r="AZ218" s="144"/>
      <c r="BA218" s="144"/>
      <c r="BB218" s="144"/>
      <c r="BC218" s="144"/>
      <c r="BD218" s="144"/>
      <c r="BE218" s="144"/>
      <c r="BF218" s="144"/>
      <c r="BG218" s="144"/>
      <c r="BH218" s="144"/>
      <c r="BI218" s="144"/>
      <c r="BJ218" s="144"/>
      <c r="BK218" s="144"/>
      <c r="BL218" s="144"/>
      <c r="BM218" s="144"/>
      <c r="BN218" s="144"/>
      <c r="BO218" s="144"/>
      <c r="BP218" s="144"/>
      <c r="BQ218" s="144"/>
      <c r="BR218" s="144"/>
      <c r="BS218" s="144"/>
      <c r="BT218" s="144"/>
      <c r="BU218" s="144"/>
      <c r="BV218" s="144"/>
      <c r="BW218" s="144"/>
      <c r="BX218" s="144"/>
      <c r="BY218" s="144"/>
      <c r="BZ218" s="144"/>
      <c r="CA218" s="144"/>
      <c r="CB218" s="144"/>
      <c r="CC218" s="144"/>
      <c r="CD218" s="144"/>
      <c r="CE218" s="144"/>
      <c r="CF218" s="144"/>
      <c r="CG218" s="144"/>
      <c r="CH218" s="144"/>
      <c r="CI218" s="144"/>
      <c r="CJ218" s="144"/>
      <c r="CK218" s="144"/>
      <c r="CL218" s="144"/>
      <c r="CM218" s="144"/>
      <c r="CN218" s="144"/>
      <c r="CO218" s="144"/>
      <c r="CP218" s="144"/>
      <c r="CQ218" s="144"/>
      <c r="CR218" s="144"/>
      <c r="CS218" s="144"/>
      <c r="CT218" s="144"/>
      <c r="CU218" s="144"/>
      <c r="CV218" s="144"/>
      <c r="CW218" s="144"/>
      <c r="CX218" s="144"/>
      <c r="CY218" s="144"/>
      <c r="CZ218" s="144"/>
      <c r="DA218" s="144"/>
      <c r="DB218" s="144"/>
      <c r="DC218" s="144"/>
      <c r="DD218" s="144"/>
      <c r="DE218" s="144"/>
      <c r="DF218" s="144"/>
      <c r="DG218" s="144"/>
      <c r="DH218" s="144"/>
      <c r="DI218" s="144"/>
      <c r="DJ218" s="144"/>
      <c r="DK218" s="144"/>
      <c r="DL218" s="144"/>
      <c r="DM218" s="144"/>
      <c r="DN218" s="144"/>
      <c r="DO218" s="144"/>
      <c r="DP218" s="144"/>
      <c r="DQ218" s="144"/>
      <c r="DR218" s="144"/>
      <c r="DS218" s="144"/>
      <c r="DT218" s="144"/>
      <c r="DU218" s="144"/>
      <c r="DV218" s="144"/>
      <c r="DW218" s="144"/>
      <c r="DX218" s="144"/>
      <c r="DY218" s="144"/>
      <c r="DZ218" s="144"/>
      <c r="EA218" s="144"/>
      <c r="EB218" s="144"/>
      <c r="EC218" s="144"/>
      <c r="ED218" s="144"/>
      <c r="EE218" s="144"/>
      <c r="EF218" s="144"/>
      <c r="EG218" s="144"/>
      <c r="EH218" s="144"/>
      <c r="EI218" s="144"/>
      <c r="EJ218" s="144"/>
      <c r="EK218" s="144"/>
      <c r="EL218" s="144"/>
      <c r="EM218" s="144"/>
      <c r="EN218" s="144"/>
      <c r="EO218" s="144"/>
      <c r="EP218" s="144"/>
      <c r="EQ218" s="144"/>
      <c r="ER218" s="144"/>
      <c r="ES218" s="144"/>
      <c r="ET218" s="144"/>
      <c r="EU218" s="144"/>
      <c r="EV218" s="144"/>
      <c r="EW218" s="144"/>
      <c r="EX218" s="144"/>
      <c r="EY218" s="144"/>
      <c r="EZ218" s="144"/>
      <c r="FA218" s="144"/>
      <c r="FB218" s="144"/>
      <c r="FC218" s="144"/>
      <c r="FD218" s="144"/>
      <c r="FE218" s="144"/>
      <c r="FF218" s="144"/>
      <c r="FG218" s="144"/>
      <c r="FH218" s="144"/>
      <c r="FI218" s="144"/>
      <c r="FJ218" s="144"/>
      <c r="FK218" s="144"/>
      <c r="FL218" s="144"/>
      <c r="FM218" s="144"/>
      <c r="FN218" s="144"/>
      <c r="FO218" s="144"/>
      <c r="FP218" s="144"/>
      <c r="FQ218" s="144"/>
      <c r="FR218" s="144"/>
      <c r="FS218" s="144"/>
      <c r="FT218" s="144"/>
      <c r="FU218" s="144"/>
      <c r="FV218" s="144"/>
      <c r="FW218" s="144"/>
      <c r="FX218" s="144"/>
      <c r="FY218" s="144"/>
      <c r="FZ218" s="144"/>
      <c r="GA218" s="144"/>
      <c r="GB218" s="144"/>
      <c r="GC218" s="144"/>
      <c r="GD218" s="144"/>
      <c r="GE218" s="144"/>
      <c r="GF218" s="144"/>
      <c r="GG218" s="144"/>
      <c r="GH218" s="144"/>
      <c r="GI218" s="144"/>
      <c r="GJ218" s="144"/>
      <c r="GK218" s="144"/>
      <c r="GL218" s="144"/>
      <c r="GM218" s="144"/>
      <c r="GN218" s="144"/>
      <c r="GO218" s="144"/>
      <c r="GP218" s="144"/>
      <c r="GQ218" s="144"/>
      <c r="GR218" s="144"/>
      <c r="GS218" s="144"/>
      <c r="GT218" s="144"/>
      <c r="GU218" s="144"/>
      <c r="GV218" s="144"/>
      <c r="GW218" s="144"/>
      <c r="GX218" s="144"/>
      <c r="GY218" s="144"/>
      <c r="GZ218" s="144"/>
      <c r="HA218" s="144"/>
      <c r="HB218" s="144"/>
      <c r="HC218" s="144"/>
      <c r="HD218" s="144"/>
      <c r="HE218" s="144"/>
      <c r="HF218" s="144"/>
      <c r="HG218" s="144"/>
      <c r="HH218" s="144"/>
      <c r="HI218" s="144"/>
      <c r="HJ218" s="144"/>
      <c r="HK218" s="144"/>
      <c r="HL218" s="144"/>
      <c r="HM218" s="144"/>
      <c r="HN218" s="144"/>
      <c r="HO218" s="144"/>
      <c r="HP218" s="144"/>
      <c r="HQ218" s="144"/>
      <c r="HR218" s="144"/>
      <c r="HS218" s="144"/>
      <c r="HT218" s="144"/>
      <c r="HU218" s="144"/>
      <c r="HV218" s="144"/>
    </row>
    <row r="219" spans="1:230" s="146" customFormat="1" ht="12.75">
      <c r="A219" s="142"/>
      <c r="B219" s="143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144"/>
      <c r="AP219" s="144"/>
      <c r="AQ219" s="144"/>
      <c r="AR219" s="144"/>
      <c r="AS219" s="144"/>
      <c r="AT219" s="144"/>
      <c r="AU219" s="144"/>
      <c r="AV219" s="144"/>
      <c r="AW219" s="144"/>
      <c r="AX219" s="144"/>
      <c r="AY219" s="144"/>
      <c r="AZ219" s="144"/>
      <c r="BA219" s="144"/>
      <c r="BB219" s="144"/>
      <c r="BC219" s="144"/>
      <c r="BD219" s="144"/>
      <c r="BE219" s="144"/>
      <c r="BF219" s="144"/>
      <c r="BG219" s="144"/>
      <c r="BH219" s="144"/>
      <c r="BI219" s="144"/>
      <c r="BJ219" s="144"/>
      <c r="BK219" s="144"/>
      <c r="BL219" s="144"/>
      <c r="BM219" s="144"/>
      <c r="BN219" s="144"/>
      <c r="BO219" s="144"/>
      <c r="BP219" s="144"/>
      <c r="BQ219" s="144"/>
      <c r="BR219" s="144"/>
      <c r="BS219" s="144"/>
      <c r="BT219" s="144"/>
      <c r="BU219" s="144"/>
      <c r="BV219" s="144"/>
      <c r="BW219" s="144"/>
      <c r="BX219" s="144"/>
      <c r="BY219" s="144"/>
      <c r="BZ219" s="144"/>
      <c r="CA219" s="144"/>
      <c r="CB219" s="144"/>
      <c r="CC219" s="144"/>
      <c r="CD219" s="144"/>
      <c r="CE219" s="144"/>
      <c r="CF219" s="144"/>
      <c r="CG219" s="144"/>
      <c r="CH219" s="144"/>
      <c r="CI219" s="144"/>
      <c r="CJ219" s="144"/>
      <c r="CK219" s="144"/>
      <c r="CL219" s="144"/>
      <c r="CM219" s="144"/>
      <c r="CN219" s="144"/>
      <c r="CO219" s="144"/>
      <c r="CP219" s="144"/>
      <c r="CQ219" s="144"/>
      <c r="CR219" s="144"/>
      <c r="CS219" s="144"/>
      <c r="CT219" s="144"/>
      <c r="CU219" s="144"/>
      <c r="CV219" s="144"/>
      <c r="CW219" s="144"/>
      <c r="CX219" s="144"/>
      <c r="CY219" s="144"/>
      <c r="CZ219" s="144"/>
      <c r="DA219" s="144"/>
      <c r="DB219" s="144"/>
      <c r="DC219" s="144"/>
      <c r="DD219" s="144"/>
      <c r="DE219" s="144"/>
      <c r="DF219" s="144"/>
      <c r="DG219" s="144"/>
      <c r="DH219" s="144"/>
      <c r="DI219" s="144"/>
      <c r="DJ219" s="144"/>
      <c r="DK219" s="144"/>
      <c r="DL219" s="144"/>
      <c r="DM219" s="144"/>
      <c r="DN219" s="144"/>
      <c r="DO219" s="144"/>
      <c r="DP219" s="144"/>
      <c r="DQ219" s="144"/>
      <c r="DR219" s="144"/>
      <c r="DS219" s="144"/>
      <c r="DT219" s="144"/>
      <c r="DU219" s="144"/>
      <c r="DV219" s="144"/>
      <c r="DW219" s="144"/>
      <c r="DX219" s="144"/>
      <c r="DY219" s="144"/>
      <c r="DZ219" s="144"/>
      <c r="EA219" s="144"/>
      <c r="EB219" s="144"/>
      <c r="EC219" s="144"/>
      <c r="ED219" s="144"/>
      <c r="EE219" s="144"/>
      <c r="EF219" s="144"/>
      <c r="EG219" s="144"/>
      <c r="EH219" s="144"/>
      <c r="EI219" s="144"/>
      <c r="EJ219" s="144"/>
      <c r="EK219" s="144"/>
      <c r="EL219" s="144"/>
      <c r="EM219" s="144"/>
      <c r="EN219" s="144"/>
      <c r="EO219" s="144"/>
      <c r="EP219" s="144"/>
      <c r="EQ219" s="144"/>
      <c r="ER219" s="144"/>
      <c r="ES219" s="144"/>
      <c r="ET219" s="144"/>
      <c r="EU219" s="144"/>
      <c r="EV219" s="144"/>
      <c r="EW219" s="144"/>
      <c r="EX219" s="144"/>
      <c r="EY219" s="144"/>
      <c r="EZ219" s="144"/>
      <c r="FA219" s="144"/>
      <c r="FB219" s="144"/>
      <c r="FC219" s="144"/>
      <c r="FD219" s="144"/>
      <c r="FE219" s="144"/>
      <c r="FF219" s="144"/>
      <c r="FG219" s="144"/>
      <c r="FH219" s="144"/>
      <c r="FI219" s="144"/>
      <c r="FJ219" s="144"/>
      <c r="FK219" s="144"/>
      <c r="FL219" s="144"/>
      <c r="FM219" s="144"/>
      <c r="FN219" s="144"/>
      <c r="FO219" s="144"/>
      <c r="FP219" s="144"/>
      <c r="FQ219" s="144"/>
      <c r="FR219" s="144"/>
      <c r="FS219" s="144"/>
      <c r="FT219" s="144"/>
      <c r="FU219" s="144"/>
      <c r="FV219" s="144"/>
      <c r="FW219" s="144"/>
      <c r="FX219" s="144"/>
      <c r="FY219" s="144"/>
      <c r="FZ219" s="144"/>
      <c r="GA219" s="144"/>
      <c r="GB219" s="144"/>
      <c r="GC219" s="144"/>
      <c r="GD219" s="144"/>
      <c r="GE219" s="144"/>
      <c r="GF219" s="144"/>
      <c r="GG219" s="144"/>
      <c r="GH219" s="144"/>
      <c r="GI219" s="144"/>
      <c r="GJ219" s="144"/>
      <c r="GK219" s="144"/>
      <c r="GL219" s="144"/>
      <c r="GM219" s="144"/>
      <c r="GN219" s="144"/>
      <c r="GO219" s="144"/>
      <c r="GP219" s="144"/>
      <c r="GQ219" s="144"/>
      <c r="GR219" s="144"/>
      <c r="GS219" s="144"/>
      <c r="GT219" s="144"/>
      <c r="GU219" s="144"/>
      <c r="GV219" s="144"/>
      <c r="GW219" s="144"/>
      <c r="GX219" s="144"/>
      <c r="GY219" s="144"/>
      <c r="GZ219" s="144"/>
      <c r="HA219" s="144"/>
      <c r="HB219" s="144"/>
      <c r="HC219" s="144"/>
      <c r="HD219" s="144"/>
      <c r="HE219" s="144"/>
      <c r="HF219" s="144"/>
      <c r="HG219" s="144"/>
      <c r="HH219" s="144"/>
      <c r="HI219" s="144"/>
      <c r="HJ219" s="144"/>
      <c r="HK219" s="144"/>
      <c r="HL219" s="144"/>
      <c r="HM219" s="144"/>
      <c r="HN219" s="144"/>
      <c r="HO219" s="144"/>
      <c r="HP219" s="144"/>
      <c r="HQ219" s="144"/>
      <c r="HR219" s="144"/>
      <c r="HS219" s="144"/>
      <c r="HT219" s="144"/>
      <c r="HU219" s="144"/>
      <c r="HV219" s="144"/>
    </row>
    <row r="220" spans="1:230" s="146" customFormat="1" ht="12.75">
      <c r="A220" s="142"/>
      <c r="B220" s="143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  <c r="AN220" s="144"/>
      <c r="AO220" s="144"/>
      <c r="AP220" s="144"/>
      <c r="AQ220" s="144"/>
      <c r="AR220" s="144"/>
      <c r="AS220" s="144"/>
      <c r="AT220" s="144"/>
      <c r="AU220" s="144"/>
      <c r="AV220" s="144"/>
      <c r="AW220" s="144"/>
      <c r="AX220" s="144"/>
      <c r="AY220" s="144"/>
      <c r="AZ220" s="144"/>
      <c r="BA220" s="144"/>
      <c r="BB220" s="144"/>
      <c r="BC220" s="144"/>
      <c r="BD220" s="144"/>
      <c r="BE220" s="144"/>
      <c r="BF220" s="144"/>
      <c r="BG220" s="144"/>
      <c r="BH220" s="144"/>
      <c r="BI220" s="144"/>
      <c r="BJ220" s="144"/>
      <c r="BK220" s="144"/>
      <c r="BL220" s="144"/>
      <c r="BM220" s="144"/>
      <c r="BN220" s="144"/>
      <c r="BO220" s="144"/>
      <c r="BP220" s="144"/>
      <c r="BQ220" s="144"/>
      <c r="BR220" s="144"/>
      <c r="BS220" s="144"/>
      <c r="BT220" s="144"/>
      <c r="BU220" s="144"/>
      <c r="BV220" s="144"/>
      <c r="BW220" s="144"/>
      <c r="BX220" s="144"/>
      <c r="BY220" s="144"/>
      <c r="BZ220" s="144"/>
      <c r="CA220" s="144"/>
      <c r="CB220" s="144"/>
      <c r="CC220" s="144"/>
      <c r="CD220" s="144"/>
      <c r="CE220" s="144"/>
      <c r="CF220" s="144"/>
      <c r="CG220" s="144"/>
      <c r="CH220" s="144"/>
      <c r="CI220" s="144"/>
      <c r="CJ220" s="144"/>
      <c r="CK220" s="144"/>
      <c r="CL220" s="144"/>
      <c r="CM220" s="144"/>
      <c r="CN220" s="144"/>
      <c r="CO220" s="144"/>
      <c r="CP220" s="144"/>
      <c r="CQ220" s="144"/>
      <c r="CR220" s="144"/>
      <c r="CS220" s="144"/>
      <c r="CT220" s="144"/>
      <c r="CU220" s="144"/>
      <c r="CV220" s="144"/>
      <c r="CW220" s="144"/>
      <c r="CX220" s="144"/>
      <c r="CY220" s="144"/>
      <c r="CZ220" s="144"/>
      <c r="DA220" s="144"/>
      <c r="DB220" s="144"/>
      <c r="DC220" s="144"/>
      <c r="DD220" s="144"/>
      <c r="DE220" s="144"/>
      <c r="DF220" s="144"/>
      <c r="DG220" s="144"/>
      <c r="DH220" s="144"/>
      <c r="DI220" s="144"/>
      <c r="DJ220" s="144"/>
      <c r="DK220" s="144"/>
      <c r="DL220" s="144"/>
      <c r="DM220" s="144"/>
      <c r="DN220" s="144"/>
      <c r="DO220" s="144"/>
      <c r="DP220" s="144"/>
      <c r="DQ220" s="144"/>
      <c r="DR220" s="144"/>
      <c r="DS220" s="144"/>
      <c r="DT220" s="144"/>
      <c r="DU220" s="144"/>
      <c r="DV220" s="144"/>
      <c r="DW220" s="144"/>
      <c r="DX220" s="144"/>
      <c r="DY220" s="144"/>
      <c r="DZ220" s="144"/>
      <c r="EA220" s="144"/>
      <c r="EB220" s="144"/>
      <c r="EC220" s="144"/>
      <c r="ED220" s="144"/>
      <c r="EE220" s="144"/>
      <c r="EF220" s="144"/>
      <c r="EG220" s="144"/>
      <c r="EH220" s="144"/>
      <c r="EI220" s="144"/>
      <c r="EJ220" s="144"/>
      <c r="EK220" s="144"/>
      <c r="EL220" s="144"/>
      <c r="EM220" s="144"/>
      <c r="EN220" s="144"/>
      <c r="EO220" s="144"/>
      <c r="EP220" s="144"/>
      <c r="EQ220" s="144"/>
      <c r="ER220" s="144"/>
      <c r="ES220" s="144"/>
      <c r="ET220" s="144"/>
      <c r="EU220" s="144"/>
      <c r="EV220" s="144"/>
      <c r="EW220" s="144"/>
      <c r="EX220" s="144"/>
      <c r="EY220" s="144"/>
      <c r="EZ220" s="144"/>
      <c r="FA220" s="144"/>
      <c r="FB220" s="144"/>
      <c r="FC220" s="144"/>
      <c r="FD220" s="144"/>
      <c r="FE220" s="144"/>
      <c r="FF220" s="144"/>
      <c r="FG220" s="144"/>
      <c r="FH220" s="144"/>
      <c r="FI220" s="144"/>
      <c r="FJ220" s="144"/>
      <c r="FK220" s="144"/>
      <c r="FL220" s="144"/>
      <c r="FM220" s="144"/>
      <c r="FN220" s="144"/>
      <c r="FO220" s="144"/>
      <c r="FP220" s="144"/>
      <c r="FQ220" s="144"/>
      <c r="FR220" s="144"/>
      <c r="FS220" s="144"/>
      <c r="FT220" s="144"/>
      <c r="FU220" s="144"/>
      <c r="FV220" s="144"/>
      <c r="FW220" s="144"/>
      <c r="FX220" s="144"/>
      <c r="FY220" s="144"/>
      <c r="FZ220" s="144"/>
      <c r="GA220" s="144"/>
      <c r="GB220" s="144"/>
      <c r="GC220" s="144"/>
      <c r="GD220" s="144"/>
      <c r="GE220" s="144"/>
      <c r="GF220" s="144"/>
      <c r="GG220" s="144"/>
      <c r="GH220" s="144"/>
      <c r="GI220" s="144"/>
      <c r="GJ220" s="144"/>
      <c r="GK220" s="144"/>
      <c r="GL220" s="144"/>
      <c r="GM220" s="144"/>
      <c r="GN220" s="144"/>
      <c r="GO220" s="144"/>
      <c r="GP220" s="144"/>
      <c r="GQ220" s="144"/>
      <c r="GR220" s="144"/>
      <c r="GS220" s="144"/>
      <c r="GT220" s="144"/>
      <c r="GU220" s="144"/>
      <c r="GV220" s="144"/>
      <c r="GW220" s="144"/>
      <c r="GX220" s="144"/>
      <c r="GY220" s="144"/>
      <c r="GZ220" s="144"/>
      <c r="HA220" s="144"/>
      <c r="HB220" s="144"/>
      <c r="HC220" s="144"/>
      <c r="HD220" s="144"/>
      <c r="HE220" s="144"/>
      <c r="HF220" s="144"/>
      <c r="HG220" s="144"/>
      <c r="HH220" s="144"/>
      <c r="HI220" s="144"/>
      <c r="HJ220" s="144"/>
      <c r="HK220" s="144"/>
      <c r="HL220" s="144"/>
      <c r="HM220" s="144"/>
      <c r="HN220" s="144"/>
      <c r="HO220" s="144"/>
      <c r="HP220" s="144"/>
      <c r="HQ220" s="144"/>
      <c r="HR220" s="144"/>
      <c r="HS220" s="144"/>
      <c r="HT220" s="144"/>
      <c r="HU220" s="144"/>
      <c r="HV220" s="144"/>
    </row>
    <row r="221" spans="1:230" s="146" customFormat="1" ht="12.75">
      <c r="A221" s="142"/>
      <c r="B221" s="143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44"/>
      <c r="AF221" s="144"/>
      <c r="AG221" s="144"/>
      <c r="AH221" s="144"/>
      <c r="AI221" s="144"/>
      <c r="AJ221" s="144"/>
      <c r="AK221" s="144"/>
      <c r="AL221" s="144"/>
      <c r="AM221" s="144"/>
      <c r="AN221" s="144"/>
      <c r="AO221" s="144"/>
      <c r="AP221" s="144"/>
      <c r="AQ221" s="144"/>
      <c r="AR221" s="144"/>
      <c r="AS221" s="144"/>
      <c r="AT221" s="144"/>
      <c r="AU221" s="144"/>
      <c r="AV221" s="144"/>
      <c r="AW221" s="144"/>
      <c r="AX221" s="144"/>
      <c r="AY221" s="144"/>
      <c r="AZ221" s="144"/>
      <c r="BA221" s="144"/>
      <c r="BB221" s="144"/>
      <c r="BC221" s="144"/>
      <c r="BD221" s="144"/>
      <c r="BE221" s="144"/>
      <c r="BF221" s="144"/>
      <c r="BG221" s="144"/>
      <c r="BH221" s="144"/>
      <c r="BI221" s="144"/>
      <c r="BJ221" s="144"/>
      <c r="BK221" s="144"/>
      <c r="BL221" s="144"/>
      <c r="BM221" s="144"/>
      <c r="BN221" s="144"/>
      <c r="BO221" s="144"/>
      <c r="BP221" s="144"/>
      <c r="BQ221" s="144"/>
      <c r="BR221" s="144"/>
      <c r="BS221" s="144"/>
      <c r="BT221" s="144"/>
      <c r="BU221" s="144"/>
      <c r="BV221" s="144"/>
      <c r="BW221" s="144"/>
      <c r="BX221" s="144"/>
      <c r="BY221" s="144"/>
      <c r="BZ221" s="144"/>
      <c r="CA221" s="144"/>
      <c r="CB221" s="144"/>
      <c r="CC221" s="144"/>
      <c r="CD221" s="144"/>
      <c r="CE221" s="144"/>
      <c r="CF221" s="144"/>
      <c r="CG221" s="144"/>
      <c r="CH221" s="144"/>
      <c r="CI221" s="144"/>
      <c r="CJ221" s="144"/>
      <c r="CK221" s="144"/>
      <c r="CL221" s="144"/>
      <c r="CM221" s="144"/>
      <c r="CN221" s="144"/>
      <c r="CO221" s="144"/>
      <c r="CP221" s="144"/>
      <c r="CQ221" s="144"/>
      <c r="CR221" s="144"/>
      <c r="CS221" s="144"/>
      <c r="CT221" s="144"/>
      <c r="CU221" s="144"/>
      <c r="CV221" s="144"/>
      <c r="CW221" s="144"/>
      <c r="CX221" s="144"/>
      <c r="CY221" s="144"/>
      <c r="CZ221" s="144"/>
      <c r="DA221" s="144"/>
      <c r="DB221" s="144"/>
      <c r="DC221" s="144"/>
      <c r="DD221" s="144"/>
      <c r="DE221" s="144"/>
      <c r="DF221" s="144"/>
      <c r="DG221" s="144"/>
      <c r="DH221" s="144"/>
      <c r="DI221" s="144"/>
      <c r="DJ221" s="144"/>
      <c r="DK221" s="144"/>
      <c r="DL221" s="144"/>
      <c r="DM221" s="144"/>
      <c r="DN221" s="144"/>
      <c r="DO221" s="144"/>
      <c r="DP221" s="144"/>
      <c r="DQ221" s="144"/>
      <c r="DR221" s="144"/>
      <c r="DS221" s="144"/>
      <c r="DT221" s="144"/>
      <c r="DU221" s="144"/>
      <c r="DV221" s="144"/>
      <c r="DW221" s="144"/>
      <c r="DX221" s="144"/>
      <c r="DY221" s="144"/>
      <c r="DZ221" s="144"/>
      <c r="EA221" s="144"/>
      <c r="EB221" s="144"/>
      <c r="EC221" s="144"/>
      <c r="ED221" s="144"/>
      <c r="EE221" s="144"/>
      <c r="EF221" s="144"/>
      <c r="EG221" s="144"/>
      <c r="EH221" s="144"/>
      <c r="EI221" s="144"/>
      <c r="EJ221" s="144"/>
      <c r="EK221" s="144"/>
      <c r="EL221" s="144"/>
      <c r="EM221" s="144"/>
      <c r="EN221" s="144"/>
      <c r="EO221" s="144"/>
      <c r="EP221" s="144"/>
      <c r="EQ221" s="144"/>
      <c r="ER221" s="144"/>
      <c r="ES221" s="144"/>
      <c r="ET221" s="144"/>
      <c r="EU221" s="144"/>
      <c r="EV221" s="144"/>
      <c r="EW221" s="144"/>
      <c r="EX221" s="144"/>
      <c r="EY221" s="144"/>
      <c r="EZ221" s="144"/>
      <c r="FA221" s="144"/>
      <c r="FB221" s="144"/>
      <c r="FC221" s="144"/>
      <c r="FD221" s="144"/>
      <c r="FE221" s="144"/>
      <c r="FF221" s="144"/>
      <c r="FG221" s="144"/>
      <c r="FH221" s="144"/>
      <c r="FI221" s="144"/>
      <c r="FJ221" s="144"/>
      <c r="FK221" s="144"/>
      <c r="FL221" s="144"/>
      <c r="FM221" s="144"/>
      <c r="FN221" s="144"/>
      <c r="FO221" s="144"/>
      <c r="FP221" s="144"/>
      <c r="FQ221" s="144"/>
      <c r="FR221" s="144"/>
      <c r="FS221" s="144"/>
      <c r="FT221" s="144"/>
      <c r="FU221" s="144"/>
      <c r="FV221" s="144"/>
      <c r="FW221" s="144"/>
      <c r="FX221" s="144"/>
      <c r="FY221" s="144"/>
      <c r="FZ221" s="144"/>
      <c r="GA221" s="144"/>
      <c r="GB221" s="144"/>
      <c r="GC221" s="144"/>
      <c r="GD221" s="144"/>
      <c r="GE221" s="144"/>
      <c r="GF221" s="144"/>
      <c r="GG221" s="144"/>
      <c r="GH221" s="144"/>
      <c r="GI221" s="144"/>
      <c r="GJ221" s="144"/>
      <c r="GK221" s="144"/>
      <c r="GL221" s="144"/>
      <c r="GM221" s="144"/>
      <c r="GN221" s="144"/>
      <c r="GO221" s="144"/>
      <c r="GP221" s="144"/>
      <c r="GQ221" s="144"/>
      <c r="GR221" s="144"/>
      <c r="GS221" s="144"/>
      <c r="GT221" s="144"/>
      <c r="GU221" s="144"/>
      <c r="GV221" s="144"/>
      <c r="GW221" s="144"/>
      <c r="GX221" s="144"/>
      <c r="GY221" s="144"/>
      <c r="GZ221" s="144"/>
      <c r="HA221" s="144"/>
      <c r="HB221" s="144"/>
      <c r="HC221" s="144"/>
      <c r="HD221" s="144"/>
      <c r="HE221" s="144"/>
      <c r="HF221" s="144"/>
      <c r="HG221" s="144"/>
      <c r="HH221" s="144"/>
      <c r="HI221" s="144"/>
      <c r="HJ221" s="144"/>
      <c r="HK221" s="144"/>
      <c r="HL221" s="144"/>
      <c r="HM221" s="144"/>
      <c r="HN221" s="144"/>
      <c r="HO221" s="144"/>
      <c r="HP221" s="144"/>
      <c r="HQ221" s="144"/>
      <c r="HR221" s="144"/>
      <c r="HS221" s="144"/>
      <c r="HT221" s="144"/>
      <c r="HU221" s="144"/>
      <c r="HV221" s="144"/>
    </row>
    <row r="222" spans="1:230" s="146" customFormat="1" ht="12.75">
      <c r="A222" s="142"/>
      <c r="B222" s="143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  <c r="AQ222" s="144"/>
      <c r="AR222" s="144"/>
      <c r="AS222" s="144"/>
      <c r="AT222" s="144"/>
      <c r="AU222" s="144"/>
      <c r="AV222" s="144"/>
      <c r="AW222" s="144"/>
      <c r="AX222" s="144"/>
      <c r="AY222" s="144"/>
      <c r="AZ222" s="144"/>
      <c r="BA222" s="144"/>
      <c r="BB222" s="144"/>
      <c r="BC222" s="144"/>
      <c r="BD222" s="144"/>
      <c r="BE222" s="144"/>
      <c r="BF222" s="144"/>
      <c r="BG222" s="144"/>
      <c r="BH222" s="144"/>
      <c r="BI222" s="144"/>
      <c r="BJ222" s="144"/>
      <c r="BK222" s="144"/>
      <c r="BL222" s="144"/>
      <c r="BM222" s="144"/>
      <c r="BN222" s="144"/>
      <c r="BO222" s="144"/>
      <c r="BP222" s="144"/>
      <c r="BQ222" s="144"/>
      <c r="BR222" s="144"/>
      <c r="BS222" s="144"/>
      <c r="BT222" s="144"/>
      <c r="BU222" s="144"/>
      <c r="BV222" s="144"/>
      <c r="BW222" s="144"/>
      <c r="BX222" s="144"/>
      <c r="BY222" s="144"/>
      <c r="BZ222" s="144"/>
      <c r="CA222" s="144"/>
      <c r="CB222" s="144"/>
      <c r="CC222" s="144"/>
      <c r="CD222" s="144"/>
      <c r="CE222" s="144"/>
      <c r="CF222" s="144"/>
      <c r="CG222" s="144"/>
      <c r="CH222" s="144"/>
      <c r="CI222" s="144"/>
      <c r="CJ222" s="144"/>
      <c r="CK222" s="144"/>
      <c r="CL222" s="144"/>
      <c r="CM222" s="144"/>
      <c r="CN222" s="144"/>
      <c r="CO222" s="144"/>
      <c r="CP222" s="144"/>
      <c r="CQ222" s="144"/>
      <c r="CR222" s="144"/>
      <c r="CS222" s="144"/>
      <c r="CT222" s="144"/>
      <c r="CU222" s="144"/>
      <c r="CV222" s="144"/>
      <c r="CW222" s="144"/>
      <c r="CX222" s="144"/>
      <c r="CY222" s="144"/>
      <c r="CZ222" s="144"/>
      <c r="DA222" s="144"/>
      <c r="DB222" s="144"/>
      <c r="DC222" s="144"/>
      <c r="DD222" s="144"/>
      <c r="DE222" s="144"/>
      <c r="DF222" s="144"/>
      <c r="DG222" s="144"/>
      <c r="DH222" s="144"/>
      <c r="DI222" s="144"/>
      <c r="DJ222" s="144"/>
      <c r="DK222" s="144"/>
      <c r="DL222" s="144"/>
      <c r="DM222" s="144"/>
      <c r="DN222" s="144"/>
      <c r="DO222" s="144"/>
      <c r="DP222" s="144"/>
      <c r="DQ222" s="144"/>
      <c r="DR222" s="144"/>
      <c r="DS222" s="144"/>
      <c r="DT222" s="144"/>
      <c r="DU222" s="144"/>
      <c r="DV222" s="144"/>
      <c r="DW222" s="144"/>
      <c r="DX222" s="144"/>
      <c r="DY222" s="144"/>
      <c r="DZ222" s="144"/>
      <c r="EA222" s="144"/>
      <c r="EB222" s="144"/>
      <c r="EC222" s="144"/>
      <c r="ED222" s="144"/>
      <c r="EE222" s="144"/>
      <c r="EF222" s="144"/>
      <c r="EG222" s="144"/>
      <c r="EH222" s="144"/>
      <c r="EI222" s="144"/>
      <c r="EJ222" s="144"/>
      <c r="EK222" s="144"/>
      <c r="EL222" s="144"/>
      <c r="EM222" s="144"/>
      <c r="EN222" s="144"/>
      <c r="EO222" s="144"/>
      <c r="EP222" s="144"/>
      <c r="EQ222" s="144"/>
      <c r="ER222" s="144"/>
      <c r="ES222" s="144"/>
      <c r="ET222" s="144"/>
      <c r="EU222" s="144"/>
      <c r="EV222" s="144"/>
      <c r="EW222" s="144"/>
      <c r="EX222" s="144"/>
      <c r="EY222" s="144"/>
      <c r="EZ222" s="144"/>
      <c r="FA222" s="144"/>
      <c r="FB222" s="144"/>
      <c r="FC222" s="144"/>
      <c r="FD222" s="144"/>
      <c r="FE222" s="144"/>
      <c r="FF222" s="144"/>
      <c r="FG222" s="144"/>
      <c r="FH222" s="144"/>
      <c r="FI222" s="144"/>
      <c r="FJ222" s="144"/>
      <c r="FK222" s="144"/>
      <c r="FL222" s="144"/>
      <c r="FM222" s="144"/>
      <c r="FN222" s="144"/>
      <c r="FO222" s="144"/>
      <c r="FP222" s="144"/>
      <c r="FQ222" s="144"/>
      <c r="FR222" s="144"/>
      <c r="FS222" s="144"/>
      <c r="FT222" s="144"/>
      <c r="FU222" s="144"/>
      <c r="FV222" s="144"/>
      <c r="FW222" s="144"/>
      <c r="FX222" s="144"/>
      <c r="FY222" s="144"/>
      <c r="FZ222" s="144"/>
      <c r="GA222" s="144"/>
      <c r="GB222" s="144"/>
      <c r="GC222" s="144"/>
      <c r="GD222" s="144"/>
      <c r="GE222" s="144"/>
      <c r="GF222" s="144"/>
      <c r="GG222" s="144"/>
      <c r="GH222" s="144"/>
      <c r="GI222" s="144"/>
      <c r="GJ222" s="144"/>
      <c r="GK222" s="144"/>
      <c r="GL222" s="144"/>
      <c r="GM222" s="144"/>
      <c r="GN222" s="144"/>
      <c r="GO222" s="144"/>
      <c r="GP222" s="144"/>
      <c r="GQ222" s="144"/>
      <c r="GR222" s="144"/>
      <c r="GS222" s="144"/>
      <c r="GT222" s="144"/>
      <c r="GU222" s="144"/>
      <c r="GV222" s="144"/>
      <c r="GW222" s="144"/>
      <c r="GX222" s="144"/>
      <c r="GY222" s="144"/>
      <c r="GZ222" s="144"/>
      <c r="HA222" s="144"/>
      <c r="HB222" s="144"/>
      <c r="HC222" s="144"/>
      <c r="HD222" s="144"/>
      <c r="HE222" s="144"/>
      <c r="HF222" s="144"/>
      <c r="HG222" s="144"/>
      <c r="HH222" s="144"/>
      <c r="HI222" s="144"/>
      <c r="HJ222" s="144"/>
      <c r="HK222" s="144"/>
      <c r="HL222" s="144"/>
      <c r="HM222" s="144"/>
      <c r="HN222" s="144"/>
      <c r="HO222" s="144"/>
      <c r="HP222" s="144"/>
      <c r="HQ222" s="144"/>
      <c r="HR222" s="144"/>
      <c r="HS222" s="144"/>
      <c r="HT222" s="144"/>
      <c r="HU222" s="144"/>
      <c r="HV222" s="144"/>
    </row>
    <row r="223" spans="1:230" s="146" customFormat="1" ht="12.75">
      <c r="A223" s="142"/>
      <c r="B223" s="143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44"/>
      <c r="AJ223" s="144"/>
      <c r="AK223" s="144"/>
      <c r="AL223" s="144"/>
      <c r="AM223" s="144"/>
      <c r="AN223" s="144"/>
      <c r="AO223" s="144"/>
      <c r="AP223" s="144"/>
      <c r="AQ223" s="144"/>
      <c r="AR223" s="144"/>
      <c r="AS223" s="144"/>
      <c r="AT223" s="144"/>
      <c r="AU223" s="144"/>
      <c r="AV223" s="144"/>
      <c r="AW223" s="144"/>
      <c r="AX223" s="144"/>
      <c r="AY223" s="144"/>
      <c r="AZ223" s="144"/>
      <c r="BA223" s="144"/>
      <c r="BB223" s="144"/>
      <c r="BC223" s="144"/>
      <c r="BD223" s="144"/>
      <c r="BE223" s="144"/>
      <c r="BF223" s="144"/>
      <c r="BG223" s="144"/>
      <c r="BH223" s="144"/>
      <c r="BI223" s="144"/>
      <c r="BJ223" s="144"/>
      <c r="BK223" s="144"/>
      <c r="BL223" s="144"/>
      <c r="BM223" s="144"/>
      <c r="BN223" s="144"/>
      <c r="BO223" s="144"/>
      <c r="BP223" s="144"/>
      <c r="BQ223" s="144"/>
      <c r="BR223" s="144"/>
      <c r="BS223" s="144"/>
      <c r="BT223" s="144"/>
      <c r="BU223" s="144"/>
      <c r="BV223" s="144"/>
      <c r="BW223" s="144"/>
      <c r="BX223" s="144"/>
      <c r="BY223" s="144"/>
      <c r="BZ223" s="144"/>
      <c r="CA223" s="144"/>
      <c r="CB223" s="144"/>
      <c r="CC223" s="144"/>
      <c r="CD223" s="144"/>
      <c r="CE223" s="144"/>
      <c r="CF223" s="144"/>
      <c r="CG223" s="144"/>
      <c r="CH223" s="144"/>
      <c r="CI223" s="144"/>
      <c r="CJ223" s="144"/>
      <c r="CK223" s="144"/>
      <c r="CL223" s="144"/>
      <c r="CM223" s="144"/>
      <c r="CN223" s="144"/>
      <c r="CO223" s="144"/>
      <c r="CP223" s="144"/>
      <c r="CQ223" s="144"/>
      <c r="CR223" s="144"/>
      <c r="CS223" s="144"/>
      <c r="CT223" s="144"/>
      <c r="CU223" s="144"/>
      <c r="CV223" s="144"/>
      <c r="CW223" s="144"/>
      <c r="CX223" s="144"/>
      <c r="CY223" s="144"/>
      <c r="CZ223" s="144"/>
      <c r="DA223" s="144"/>
      <c r="DB223" s="144"/>
      <c r="DC223" s="144"/>
      <c r="DD223" s="144"/>
      <c r="DE223" s="144"/>
      <c r="DF223" s="144"/>
      <c r="DG223" s="144"/>
      <c r="DH223" s="144"/>
      <c r="DI223" s="144"/>
      <c r="DJ223" s="144"/>
      <c r="DK223" s="144"/>
      <c r="DL223" s="144"/>
      <c r="DM223" s="144"/>
      <c r="DN223" s="144"/>
      <c r="DO223" s="144"/>
      <c r="DP223" s="144"/>
      <c r="DQ223" s="144"/>
      <c r="DR223" s="144"/>
      <c r="DS223" s="144"/>
      <c r="DT223" s="144"/>
      <c r="DU223" s="144"/>
      <c r="DV223" s="144"/>
      <c r="DW223" s="144"/>
      <c r="DX223" s="144"/>
      <c r="DY223" s="144"/>
      <c r="DZ223" s="144"/>
      <c r="EA223" s="144"/>
      <c r="EB223" s="144"/>
      <c r="EC223" s="144"/>
      <c r="ED223" s="144"/>
      <c r="EE223" s="144"/>
      <c r="EF223" s="144"/>
      <c r="EG223" s="144"/>
      <c r="EH223" s="144"/>
      <c r="EI223" s="144"/>
      <c r="EJ223" s="144"/>
      <c r="EK223" s="144"/>
      <c r="EL223" s="144"/>
      <c r="EM223" s="144"/>
      <c r="EN223" s="144"/>
      <c r="EO223" s="144"/>
      <c r="EP223" s="144"/>
      <c r="EQ223" s="144"/>
      <c r="ER223" s="144"/>
      <c r="ES223" s="144"/>
      <c r="ET223" s="144"/>
      <c r="EU223" s="144"/>
      <c r="EV223" s="144"/>
      <c r="EW223" s="144"/>
      <c r="EX223" s="144"/>
      <c r="EY223" s="144"/>
      <c r="EZ223" s="144"/>
      <c r="FA223" s="144"/>
      <c r="FB223" s="144"/>
      <c r="FC223" s="144"/>
      <c r="FD223" s="144"/>
      <c r="FE223" s="144"/>
      <c r="FF223" s="144"/>
      <c r="FG223" s="144"/>
      <c r="FH223" s="144"/>
      <c r="FI223" s="144"/>
      <c r="FJ223" s="144"/>
      <c r="FK223" s="144"/>
      <c r="FL223" s="144"/>
      <c r="FM223" s="144"/>
      <c r="FN223" s="144"/>
      <c r="FO223" s="144"/>
      <c r="FP223" s="144"/>
      <c r="FQ223" s="144"/>
      <c r="FR223" s="144"/>
      <c r="FS223" s="144"/>
      <c r="FT223" s="144"/>
      <c r="FU223" s="144"/>
      <c r="FV223" s="144"/>
      <c r="FW223" s="144"/>
      <c r="FX223" s="144"/>
      <c r="FY223" s="144"/>
      <c r="FZ223" s="144"/>
      <c r="GA223" s="144"/>
      <c r="GB223" s="144"/>
      <c r="GC223" s="144"/>
      <c r="GD223" s="144"/>
      <c r="GE223" s="144"/>
      <c r="GF223" s="144"/>
      <c r="GG223" s="144"/>
      <c r="GH223" s="144"/>
      <c r="GI223" s="144"/>
      <c r="GJ223" s="144"/>
      <c r="GK223" s="144"/>
      <c r="GL223" s="144"/>
      <c r="GM223" s="144"/>
      <c r="GN223" s="144"/>
      <c r="GO223" s="144"/>
      <c r="GP223" s="144"/>
      <c r="GQ223" s="144"/>
      <c r="GR223" s="144"/>
      <c r="GS223" s="144"/>
      <c r="GT223" s="144"/>
      <c r="GU223" s="144"/>
      <c r="GV223" s="144"/>
      <c r="GW223" s="144"/>
      <c r="GX223" s="144"/>
      <c r="GY223" s="144"/>
      <c r="GZ223" s="144"/>
      <c r="HA223" s="144"/>
      <c r="HB223" s="144"/>
      <c r="HC223" s="144"/>
      <c r="HD223" s="144"/>
      <c r="HE223" s="144"/>
      <c r="HF223" s="144"/>
      <c r="HG223" s="144"/>
      <c r="HH223" s="144"/>
      <c r="HI223" s="144"/>
      <c r="HJ223" s="144"/>
      <c r="HK223" s="144"/>
      <c r="HL223" s="144"/>
      <c r="HM223" s="144"/>
      <c r="HN223" s="144"/>
      <c r="HO223" s="144"/>
      <c r="HP223" s="144"/>
      <c r="HQ223" s="144"/>
      <c r="HR223" s="144"/>
      <c r="HS223" s="144"/>
      <c r="HT223" s="144"/>
      <c r="HU223" s="144"/>
      <c r="HV223" s="144"/>
    </row>
    <row r="224" spans="1:230" s="146" customFormat="1" ht="12.75">
      <c r="A224" s="142"/>
      <c r="B224" s="143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144"/>
      <c r="AF224" s="144"/>
      <c r="AG224" s="144"/>
      <c r="AH224" s="144"/>
      <c r="AI224" s="144"/>
      <c r="AJ224" s="144"/>
      <c r="AK224" s="144"/>
      <c r="AL224" s="144"/>
      <c r="AM224" s="144"/>
      <c r="AN224" s="144"/>
      <c r="AO224" s="144"/>
      <c r="AP224" s="144"/>
      <c r="AQ224" s="144"/>
      <c r="AR224" s="144"/>
      <c r="AS224" s="144"/>
      <c r="AT224" s="144"/>
      <c r="AU224" s="144"/>
      <c r="AV224" s="144"/>
      <c r="AW224" s="144"/>
      <c r="AX224" s="144"/>
      <c r="AY224" s="144"/>
      <c r="AZ224" s="144"/>
      <c r="BA224" s="144"/>
      <c r="BB224" s="144"/>
      <c r="BC224" s="144"/>
      <c r="BD224" s="144"/>
      <c r="BE224" s="144"/>
      <c r="BF224" s="144"/>
      <c r="BG224" s="144"/>
      <c r="BH224" s="144"/>
      <c r="BI224" s="144"/>
      <c r="BJ224" s="144"/>
      <c r="BK224" s="144"/>
      <c r="BL224" s="144"/>
      <c r="BM224" s="144"/>
      <c r="BN224" s="144"/>
      <c r="BO224" s="144"/>
      <c r="BP224" s="144"/>
      <c r="BQ224" s="144"/>
      <c r="BR224" s="144"/>
      <c r="BS224" s="144"/>
      <c r="BT224" s="144"/>
      <c r="BU224" s="144"/>
      <c r="BV224" s="144"/>
      <c r="BW224" s="144"/>
      <c r="BX224" s="144"/>
      <c r="BY224" s="144"/>
      <c r="BZ224" s="144"/>
      <c r="CA224" s="144"/>
      <c r="CB224" s="144"/>
      <c r="CC224" s="144"/>
      <c r="CD224" s="144"/>
      <c r="CE224" s="144"/>
      <c r="CF224" s="144"/>
      <c r="CG224" s="144"/>
      <c r="CH224" s="144"/>
      <c r="CI224" s="144"/>
      <c r="CJ224" s="144"/>
      <c r="CK224" s="144"/>
      <c r="CL224" s="144"/>
      <c r="CM224" s="144"/>
      <c r="CN224" s="144"/>
      <c r="CO224" s="144"/>
      <c r="CP224" s="144"/>
      <c r="CQ224" s="144"/>
      <c r="CR224" s="144"/>
      <c r="CS224" s="144"/>
      <c r="CT224" s="144"/>
      <c r="CU224" s="144"/>
      <c r="CV224" s="144"/>
      <c r="CW224" s="144"/>
      <c r="CX224" s="144"/>
      <c r="CY224" s="144"/>
      <c r="CZ224" s="144"/>
      <c r="DA224" s="144"/>
      <c r="DB224" s="144"/>
      <c r="DC224" s="144"/>
      <c r="DD224" s="144"/>
      <c r="DE224" s="144"/>
      <c r="DF224" s="144"/>
      <c r="DG224" s="144"/>
      <c r="DH224" s="144"/>
      <c r="DI224" s="144"/>
      <c r="DJ224" s="144"/>
      <c r="DK224" s="144"/>
      <c r="DL224" s="144"/>
      <c r="DM224" s="144"/>
      <c r="DN224" s="144"/>
      <c r="DO224" s="144"/>
      <c r="DP224" s="144"/>
      <c r="DQ224" s="144"/>
      <c r="DR224" s="144"/>
      <c r="DS224" s="144"/>
      <c r="DT224" s="144"/>
      <c r="DU224" s="144"/>
      <c r="DV224" s="144"/>
      <c r="DW224" s="144"/>
      <c r="DX224" s="144"/>
      <c r="DY224" s="144"/>
      <c r="DZ224" s="144"/>
      <c r="EA224" s="144"/>
      <c r="EB224" s="144"/>
      <c r="EC224" s="144"/>
      <c r="ED224" s="144"/>
      <c r="EE224" s="144"/>
      <c r="EF224" s="144"/>
      <c r="EG224" s="144"/>
      <c r="EH224" s="144"/>
      <c r="EI224" s="144"/>
      <c r="EJ224" s="144"/>
      <c r="EK224" s="144"/>
      <c r="EL224" s="144"/>
      <c r="EM224" s="144"/>
      <c r="EN224" s="144"/>
      <c r="EO224" s="144"/>
      <c r="EP224" s="144"/>
      <c r="EQ224" s="144"/>
      <c r="ER224" s="144"/>
      <c r="ES224" s="144"/>
      <c r="ET224" s="144"/>
      <c r="EU224" s="144"/>
      <c r="EV224" s="144"/>
      <c r="EW224" s="144"/>
      <c r="EX224" s="144"/>
      <c r="EY224" s="144"/>
      <c r="EZ224" s="144"/>
      <c r="FA224" s="144"/>
      <c r="FB224" s="144"/>
      <c r="FC224" s="144"/>
      <c r="FD224" s="144"/>
      <c r="FE224" s="144"/>
      <c r="FF224" s="144"/>
      <c r="FG224" s="144"/>
      <c r="FH224" s="144"/>
      <c r="FI224" s="144"/>
      <c r="FJ224" s="144"/>
      <c r="FK224" s="144"/>
      <c r="FL224" s="144"/>
      <c r="FM224" s="144"/>
      <c r="FN224" s="144"/>
      <c r="FO224" s="144"/>
      <c r="FP224" s="144"/>
      <c r="FQ224" s="144"/>
      <c r="FR224" s="144"/>
      <c r="FS224" s="144"/>
      <c r="FT224" s="144"/>
      <c r="FU224" s="144"/>
      <c r="FV224" s="144"/>
      <c r="FW224" s="144"/>
      <c r="FX224" s="144"/>
      <c r="FY224" s="144"/>
      <c r="FZ224" s="144"/>
      <c r="GA224" s="144"/>
      <c r="GB224" s="144"/>
      <c r="GC224" s="144"/>
      <c r="GD224" s="144"/>
      <c r="GE224" s="144"/>
      <c r="GF224" s="144"/>
      <c r="GG224" s="144"/>
      <c r="GH224" s="144"/>
      <c r="GI224" s="144"/>
      <c r="GJ224" s="144"/>
      <c r="GK224" s="144"/>
      <c r="GL224" s="144"/>
      <c r="GM224" s="144"/>
      <c r="GN224" s="144"/>
      <c r="GO224" s="144"/>
      <c r="GP224" s="144"/>
      <c r="GQ224" s="144"/>
      <c r="GR224" s="144"/>
      <c r="GS224" s="144"/>
      <c r="GT224" s="144"/>
      <c r="GU224" s="144"/>
      <c r="GV224" s="144"/>
      <c r="GW224" s="144"/>
      <c r="GX224" s="144"/>
      <c r="GY224" s="144"/>
      <c r="GZ224" s="144"/>
      <c r="HA224" s="144"/>
      <c r="HB224" s="144"/>
      <c r="HC224" s="144"/>
      <c r="HD224" s="144"/>
      <c r="HE224" s="144"/>
      <c r="HF224" s="144"/>
      <c r="HG224" s="144"/>
      <c r="HH224" s="144"/>
      <c r="HI224" s="144"/>
      <c r="HJ224" s="144"/>
      <c r="HK224" s="144"/>
      <c r="HL224" s="144"/>
      <c r="HM224" s="144"/>
      <c r="HN224" s="144"/>
      <c r="HO224" s="144"/>
      <c r="HP224" s="144"/>
      <c r="HQ224" s="144"/>
      <c r="HR224" s="144"/>
      <c r="HS224" s="144"/>
      <c r="HT224" s="144"/>
      <c r="HU224" s="144"/>
      <c r="HV224" s="144"/>
    </row>
    <row r="225" spans="1:230" s="146" customFormat="1" ht="12.75">
      <c r="A225" s="142"/>
      <c r="B225" s="143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44"/>
      <c r="AF225" s="144"/>
      <c r="AG225" s="144"/>
      <c r="AH225" s="144"/>
      <c r="AI225" s="144"/>
      <c r="AJ225" s="144"/>
      <c r="AK225" s="144"/>
      <c r="AL225" s="144"/>
      <c r="AM225" s="144"/>
      <c r="AN225" s="144"/>
      <c r="AO225" s="144"/>
      <c r="AP225" s="144"/>
      <c r="AQ225" s="144"/>
      <c r="AR225" s="144"/>
      <c r="AS225" s="144"/>
      <c r="AT225" s="144"/>
      <c r="AU225" s="144"/>
      <c r="AV225" s="144"/>
      <c r="AW225" s="144"/>
      <c r="AX225" s="144"/>
      <c r="AY225" s="144"/>
      <c r="AZ225" s="144"/>
      <c r="BA225" s="144"/>
      <c r="BB225" s="144"/>
      <c r="BC225" s="144"/>
      <c r="BD225" s="144"/>
      <c r="BE225" s="144"/>
      <c r="BF225" s="144"/>
      <c r="BG225" s="144"/>
      <c r="BH225" s="144"/>
      <c r="BI225" s="144"/>
      <c r="BJ225" s="144"/>
      <c r="BK225" s="144"/>
      <c r="BL225" s="144"/>
      <c r="BM225" s="144"/>
      <c r="BN225" s="144"/>
      <c r="BO225" s="144"/>
      <c r="BP225" s="144"/>
      <c r="BQ225" s="144"/>
      <c r="BR225" s="144"/>
      <c r="BS225" s="144"/>
      <c r="BT225" s="144"/>
      <c r="BU225" s="144"/>
      <c r="BV225" s="144"/>
      <c r="BW225" s="144"/>
      <c r="BX225" s="144"/>
      <c r="BY225" s="144"/>
      <c r="BZ225" s="144"/>
      <c r="CA225" s="144"/>
      <c r="CB225" s="144"/>
      <c r="CC225" s="144"/>
      <c r="CD225" s="144"/>
      <c r="CE225" s="144"/>
      <c r="CF225" s="144"/>
      <c r="CG225" s="144"/>
      <c r="CH225" s="144"/>
      <c r="CI225" s="144"/>
      <c r="CJ225" s="144"/>
      <c r="CK225" s="144"/>
      <c r="CL225" s="144"/>
      <c r="CM225" s="144"/>
      <c r="CN225" s="144"/>
      <c r="CO225" s="144"/>
      <c r="CP225" s="144"/>
      <c r="CQ225" s="144"/>
      <c r="CR225" s="144"/>
      <c r="CS225" s="144"/>
      <c r="CT225" s="144"/>
      <c r="CU225" s="144"/>
      <c r="CV225" s="144"/>
      <c r="CW225" s="144"/>
      <c r="CX225" s="144"/>
      <c r="CY225" s="144"/>
      <c r="CZ225" s="144"/>
      <c r="DA225" s="144"/>
      <c r="DB225" s="144"/>
      <c r="DC225" s="144"/>
      <c r="DD225" s="144"/>
      <c r="DE225" s="144"/>
      <c r="DF225" s="144"/>
      <c r="DG225" s="144"/>
      <c r="DH225" s="144"/>
      <c r="DI225" s="144"/>
      <c r="DJ225" s="144"/>
      <c r="DK225" s="144"/>
      <c r="DL225" s="144"/>
      <c r="DM225" s="144"/>
      <c r="DN225" s="144"/>
      <c r="DO225" s="144"/>
      <c r="DP225" s="144"/>
      <c r="DQ225" s="144"/>
      <c r="DR225" s="144"/>
      <c r="DS225" s="144"/>
      <c r="DT225" s="144"/>
      <c r="DU225" s="144"/>
      <c r="DV225" s="144"/>
      <c r="DW225" s="144"/>
      <c r="DX225" s="144"/>
      <c r="DY225" s="144"/>
      <c r="DZ225" s="144"/>
      <c r="EA225" s="144"/>
      <c r="EB225" s="144"/>
      <c r="EC225" s="144"/>
      <c r="ED225" s="144"/>
      <c r="EE225" s="144"/>
      <c r="EF225" s="144"/>
      <c r="EG225" s="144"/>
      <c r="EH225" s="144"/>
      <c r="EI225" s="144"/>
      <c r="EJ225" s="144"/>
      <c r="EK225" s="144"/>
      <c r="EL225" s="144"/>
      <c r="EM225" s="144"/>
      <c r="EN225" s="144"/>
      <c r="EO225" s="144"/>
      <c r="EP225" s="144"/>
      <c r="EQ225" s="144"/>
      <c r="ER225" s="144"/>
      <c r="ES225" s="144"/>
      <c r="ET225" s="144"/>
      <c r="EU225" s="144"/>
      <c r="EV225" s="144"/>
      <c r="EW225" s="144"/>
      <c r="EX225" s="144"/>
      <c r="EY225" s="144"/>
      <c r="EZ225" s="144"/>
      <c r="FA225" s="144"/>
      <c r="FB225" s="144"/>
      <c r="FC225" s="144"/>
      <c r="FD225" s="144"/>
      <c r="FE225" s="144"/>
      <c r="FF225" s="144"/>
      <c r="FG225" s="144"/>
      <c r="FH225" s="144"/>
      <c r="FI225" s="144"/>
      <c r="FJ225" s="144"/>
      <c r="FK225" s="144"/>
      <c r="FL225" s="144"/>
      <c r="FM225" s="144"/>
      <c r="FN225" s="144"/>
      <c r="FO225" s="144"/>
      <c r="FP225" s="144"/>
      <c r="FQ225" s="144"/>
      <c r="FR225" s="144"/>
      <c r="FS225" s="144"/>
      <c r="FT225" s="144"/>
      <c r="FU225" s="144"/>
      <c r="FV225" s="144"/>
      <c r="FW225" s="144"/>
      <c r="FX225" s="144"/>
      <c r="FY225" s="144"/>
      <c r="FZ225" s="144"/>
      <c r="GA225" s="144"/>
      <c r="GB225" s="144"/>
      <c r="GC225" s="144"/>
      <c r="GD225" s="144"/>
      <c r="GE225" s="144"/>
      <c r="GF225" s="144"/>
      <c r="GG225" s="144"/>
      <c r="GH225" s="144"/>
      <c r="GI225" s="144"/>
      <c r="GJ225" s="144"/>
      <c r="GK225" s="144"/>
      <c r="GL225" s="144"/>
      <c r="GM225" s="144"/>
      <c r="GN225" s="144"/>
      <c r="GO225" s="144"/>
      <c r="GP225" s="144"/>
      <c r="GQ225" s="144"/>
      <c r="GR225" s="144"/>
      <c r="GS225" s="144"/>
      <c r="GT225" s="144"/>
      <c r="GU225" s="144"/>
      <c r="GV225" s="144"/>
      <c r="GW225" s="144"/>
      <c r="GX225" s="144"/>
      <c r="GY225" s="144"/>
      <c r="GZ225" s="144"/>
      <c r="HA225" s="144"/>
      <c r="HB225" s="144"/>
      <c r="HC225" s="144"/>
      <c r="HD225" s="144"/>
      <c r="HE225" s="144"/>
      <c r="HF225" s="144"/>
      <c r="HG225" s="144"/>
      <c r="HH225" s="144"/>
      <c r="HI225" s="144"/>
      <c r="HJ225" s="144"/>
      <c r="HK225" s="144"/>
      <c r="HL225" s="144"/>
      <c r="HM225" s="144"/>
      <c r="HN225" s="144"/>
      <c r="HO225" s="144"/>
      <c r="HP225" s="144"/>
      <c r="HQ225" s="144"/>
      <c r="HR225" s="144"/>
      <c r="HS225" s="144"/>
      <c r="HT225" s="144"/>
      <c r="HU225" s="144"/>
      <c r="HV225" s="144"/>
    </row>
    <row r="226" spans="1:230" s="146" customFormat="1" ht="12.75">
      <c r="A226" s="142"/>
      <c r="B226" s="143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144"/>
      <c r="AK226" s="144"/>
      <c r="AL226" s="144"/>
      <c r="AM226" s="144"/>
      <c r="AN226" s="144"/>
      <c r="AO226" s="144"/>
      <c r="AP226" s="144"/>
      <c r="AQ226" s="144"/>
      <c r="AR226" s="144"/>
      <c r="AS226" s="144"/>
      <c r="AT226" s="144"/>
      <c r="AU226" s="144"/>
      <c r="AV226" s="144"/>
      <c r="AW226" s="144"/>
      <c r="AX226" s="144"/>
      <c r="AY226" s="144"/>
      <c r="AZ226" s="144"/>
      <c r="BA226" s="144"/>
      <c r="BB226" s="144"/>
      <c r="BC226" s="144"/>
      <c r="BD226" s="144"/>
      <c r="BE226" s="144"/>
      <c r="BF226" s="144"/>
      <c r="BG226" s="144"/>
      <c r="BH226" s="144"/>
      <c r="BI226" s="144"/>
      <c r="BJ226" s="144"/>
      <c r="BK226" s="144"/>
      <c r="BL226" s="144"/>
      <c r="BM226" s="144"/>
      <c r="BN226" s="144"/>
      <c r="BO226" s="144"/>
      <c r="BP226" s="144"/>
      <c r="BQ226" s="144"/>
      <c r="BR226" s="144"/>
      <c r="BS226" s="144"/>
      <c r="BT226" s="144"/>
      <c r="BU226" s="144"/>
      <c r="BV226" s="144"/>
      <c r="BW226" s="144"/>
      <c r="BX226" s="144"/>
      <c r="BY226" s="144"/>
      <c r="BZ226" s="144"/>
      <c r="CA226" s="144"/>
      <c r="CB226" s="144"/>
      <c r="CC226" s="144"/>
      <c r="CD226" s="144"/>
      <c r="CE226" s="144"/>
      <c r="CF226" s="144"/>
      <c r="CG226" s="144"/>
      <c r="CH226" s="144"/>
      <c r="CI226" s="144"/>
      <c r="CJ226" s="144"/>
      <c r="CK226" s="144"/>
      <c r="CL226" s="144"/>
      <c r="CM226" s="144"/>
      <c r="CN226" s="144"/>
      <c r="CO226" s="144"/>
      <c r="CP226" s="144"/>
      <c r="CQ226" s="144"/>
      <c r="CR226" s="144"/>
      <c r="CS226" s="144"/>
      <c r="CT226" s="144"/>
      <c r="CU226" s="144"/>
      <c r="CV226" s="144"/>
      <c r="CW226" s="144"/>
      <c r="CX226" s="144"/>
      <c r="CY226" s="144"/>
      <c r="CZ226" s="144"/>
      <c r="DA226" s="144"/>
      <c r="DB226" s="144"/>
      <c r="DC226" s="144"/>
      <c r="DD226" s="144"/>
      <c r="DE226" s="144"/>
      <c r="DF226" s="144"/>
      <c r="DG226" s="144"/>
      <c r="DH226" s="144"/>
      <c r="DI226" s="144"/>
      <c r="DJ226" s="144"/>
      <c r="DK226" s="144"/>
      <c r="DL226" s="144"/>
      <c r="DM226" s="144"/>
      <c r="DN226" s="144"/>
      <c r="DO226" s="144"/>
      <c r="DP226" s="144"/>
      <c r="DQ226" s="144"/>
      <c r="DR226" s="144"/>
      <c r="DS226" s="144"/>
      <c r="DT226" s="144"/>
      <c r="DU226" s="144"/>
      <c r="DV226" s="144"/>
      <c r="DW226" s="144"/>
      <c r="DX226" s="144"/>
      <c r="DY226" s="144"/>
      <c r="DZ226" s="144"/>
      <c r="EA226" s="144"/>
      <c r="EB226" s="144"/>
      <c r="EC226" s="144"/>
      <c r="ED226" s="144"/>
      <c r="EE226" s="144"/>
      <c r="EF226" s="144"/>
      <c r="EG226" s="144"/>
      <c r="EH226" s="144"/>
      <c r="EI226" s="144"/>
      <c r="EJ226" s="144"/>
      <c r="EK226" s="144"/>
      <c r="EL226" s="144"/>
      <c r="EM226" s="144"/>
      <c r="EN226" s="144"/>
      <c r="EO226" s="144"/>
      <c r="EP226" s="144"/>
      <c r="EQ226" s="144"/>
      <c r="ER226" s="144"/>
      <c r="ES226" s="144"/>
      <c r="ET226" s="144"/>
      <c r="EU226" s="144"/>
      <c r="EV226" s="144"/>
      <c r="EW226" s="144"/>
      <c r="EX226" s="144"/>
      <c r="EY226" s="144"/>
      <c r="EZ226" s="144"/>
      <c r="FA226" s="144"/>
      <c r="FB226" s="144"/>
      <c r="FC226" s="144"/>
      <c r="FD226" s="144"/>
      <c r="FE226" s="144"/>
      <c r="FF226" s="144"/>
      <c r="FG226" s="144"/>
      <c r="FH226" s="144"/>
      <c r="FI226" s="144"/>
      <c r="FJ226" s="144"/>
      <c r="FK226" s="144"/>
      <c r="FL226" s="144"/>
      <c r="FM226" s="144"/>
      <c r="FN226" s="144"/>
      <c r="FO226" s="144"/>
      <c r="FP226" s="144"/>
      <c r="FQ226" s="144"/>
      <c r="FR226" s="144"/>
      <c r="FS226" s="144"/>
      <c r="FT226" s="144"/>
      <c r="FU226" s="144"/>
      <c r="FV226" s="144"/>
      <c r="FW226" s="144"/>
      <c r="FX226" s="144"/>
      <c r="FY226" s="144"/>
      <c r="FZ226" s="144"/>
      <c r="GA226" s="144"/>
      <c r="GB226" s="144"/>
      <c r="GC226" s="144"/>
      <c r="GD226" s="144"/>
      <c r="GE226" s="144"/>
      <c r="GF226" s="144"/>
      <c r="GG226" s="144"/>
      <c r="GH226" s="144"/>
      <c r="GI226" s="144"/>
      <c r="GJ226" s="144"/>
      <c r="GK226" s="144"/>
      <c r="GL226" s="144"/>
      <c r="GM226" s="144"/>
      <c r="GN226" s="144"/>
      <c r="GO226" s="144"/>
      <c r="GP226" s="144"/>
      <c r="GQ226" s="144"/>
      <c r="GR226" s="144"/>
      <c r="GS226" s="144"/>
      <c r="GT226" s="144"/>
      <c r="GU226" s="144"/>
      <c r="GV226" s="144"/>
      <c r="GW226" s="144"/>
      <c r="GX226" s="144"/>
      <c r="GY226" s="144"/>
      <c r="GZ226" s="144"/>
      <c r="HA226" s="144"/>
      <c r="HB226" s="144"/>
      <c r="HC226" s="144"/>
      <c r="HD226" s="144"/>
      <c r="HE226" s="144"/>
      <c r="HF226" s="144"/>
      <c r="HG226" s="144"/>
      <c r="HH226" s="144"/>
      <c r="HI226" s="144"/>
      <c r="HJ226" s="144"/>
      <c r="HK226" s="144"/>
      <c r="HL226" s="144"/>
      <c r="HM226" s="144"/>
      <c r="HN226" s="144"/>
      <c r="HO226" s="144"/>
      <c r="HP226" s="144"/>
      <c r="HQ226" s="144"/>
      <c r="HR226" s="144"/>
      <c r="HS226" s="144"/>
      <c r="HT226" s="144"/>
      <c r="HU226" s="144"/>
      <c r="HV226" s="144"/>
    </row>
    <row r="227" spans="1:230" s="146" customFormat="1" ht="12.75">
      <c r="A227" s="142"/>
      <c r="B227" s="143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4"/>
      <c r="BC227" s="144"/>
      <c r="BD227" s="144"/>
      <c r="BE227" s="144"/>
      <c r="BF227" s="144"/>
      <c r="BG227" s="144"/>
      <c r="BH227" s="144"/>
      <c r="BI227" s="144"/>
      <c r="BJ227" s="144"/>
      <c r="BK227" s="144"/>
      <c r="BL227" s="144"/>
      <c r="BM227" s="144"/>
      <c r="BN227" s="144"/>
      <c r="BO227" s="144"/>
      <c r="BP227" s="144"/>
      <c r="BQ227" s="144"/>
      <c r="BR227" s="144"/>
      <c r="BS227" s="144"/>
      <c r="BT227" s="144"/>
      <c r="BU227" s="144"/>
      <c r="BV227" s="144"/>
      <c r="BW227" s="144"/>
      <c r="BX227" s="144"/>
      <c r="BY227" s="144"/>
      <c r="BZ227" s="144"/>
      <c r="CA227" s="144"/>
      <c r="CB227" s="144"/>
      <c r="CC227" s="144"/>
      <c r="CD227" s="144"/>
      <c r="CE227" s="144"/>
      <c r="CF227" s="144"/>
      <c r="CG227" s="144"/>
      <c r="CH227" s="144"/>
      <c r="CI227" s="144"/>
      <c r="CJ227" s="144"/>
      <c r="CK227" s="144"/>
      <c r="CL227" s="144"/>
      <c r="CM227" s="144"/>
      <c r="CN227" s="144"/>
      <c r="CO227" s="144"/>
      <c r="CP227" s="144"/>
      <c r="CQ227" s="144"/>
      <c r="CR227" s="144"/>
      <c r="CS227" s="144"/>
      <c r="CT227" s="144"/>
      <c r="CU227" s="144"/>
      <c r="CV227" s="144"/>
      <c r="CW227" s="144"/>
      <c r="CX227" s="144"/>
      <c r="CY227" s="144"/>
      <c r="CZ227" s="144"/>
      <c r="DA227" s="144"/>
      <c r="DB227" s="144"/>
      <c r="DC227" s="144"/>
      <c r="DD227" s="144"/>
      <c r="DE227" s="144"/>
      <c r="DF227" s="144"/>
      <c r="DG227" s="144"/>
      <c r="DH227" s="144"/>
      <c r="DI227" s="144"/>
      <c r="DJ227" s="144"/>
      <c r="DK227" s="144"/>
      <c r="DL227" s="144"/>
      <c r="DM227" s="144"/>
      <c r="DN227" s="144"/>
      <c r="DO227" s="144"/>
      <c r="DP227" s="144"/>
      <c r="DQ227" s="144"/>
      <c r="DR227" s="144"/>
      <c r="DS227" s="144"/>
      <c r="DT227" s="144"/>
      <c r="DU227" s="144"/>
      <c r="DV227" s="144"/>
      <c r="DW227" s="144"/>
      <c r="DX227" s="144"/>
      <c r="DY227" s="144"/>
      <c r="DZ227" s="144"/>
      <c r="EA227" s="144"/>
      <c r="EB227" s="144"/>
      <c r="EC227" s="144"/>
      <c r="ED227" s="144"/>
      <c r="EE227" s="144"/>
      <c r="EF227" s="144"/>
      <c r="EG227" s="144"/>
      <c r="EH227" s="144"/>
      <c r="EI227" s="144"/>
      <c r="EJ227" s="144"/>
      <c r="EK227" s="144"/>
      <c r="EL227" s="144"/>
      <c r="EM227" s="144"/>
      <c r="EN227" s="144"/>
      <c r="EO227" s="144"/>
      <c r="EP227" s="144"/>
      <c r="EQ227" s="144"/>
      <c r="ER227" s="144"/>
      <c r="ES227" s="144"/>
      <c r="ET227" s="144"/>
      <c r="EU227" s="144"/>
      <c r="EV227" s="144"/>
      <c r="EW227" s="144"/>
      <c r="EX227" s="144"/>
      <c r="EY227" s="144"/>
      <c r="EZ227" s="144"/>
      <c r="FA227" s="144"/>
      <c r="FB227" s="144"/>
      <c r="FC227" s="144"/>
      <c r="FD227" s="144"/>
      <c r="FE227" s="144"/>
      <c r="FF227" s="144"/>
      <c r="FG227" s="144"/>
      <c r="FH227" s="144"/>
      <c r="FI227" s="144"/>
      <c r="FJ227" s="144"/>
      <c r="FK227" s="144"/>
      <c r="FL227" s="144"/>
      <c r="FM227" s="144"/>
      <c r="FN227" s="144"/>
      <c r="FO227" s="144"/>
      <c r="FP227" s="144"/>
      <c r="FQ227" s="144"/>
      <c r="FR227" s="144"/>
      <c r="FS227" s="144"/>
      <c r="FT227" s="144"/>
      <c r="FU227" s="144"/>
      <c r="FV227" s="144"/>
      <c r="FW227" s="144"/>
      <c r="FX227" s="144"/>
      <c r="FY227" s="144"/>
      <c r="FZ227" s="144"/>
      <c r="GA227" s="144"/>
      <c r="GB227" s="144"/>
      <c r="GC227" s="144"/>
      <c r="GD227" s="144"/>
      <c r="GE227" s="144"/>
      <c r="GF227" s="144"/>
      <c r="GG227" s="144"/>
      <c r="GH227" s="144"/>
      <c r="GI227" s="144"/>
      <c r="GJ227" s="144"/>
      <c r="GK227" s="144"/>
      <c r="GL227" s="144"/>
      <c r="GM227" s="144"/>
      <c r="GN227" s="144"/>
      <c r="GO227" s="144"/>
      <c r="GP227" s="144"/>
      <c r="GQ227" s="144"/>
      <c r="GR227" s="144"/>
      <c r="GS227" s="144"/>
      <c r="GT227" s="144"/>
      <c r="GU227" s="144"/>
      <c r="GV227" s="144"/>
      <c r="GW227" s="144"/>
      <c r="GX227" s="144"/>
      <c r="GY227" s="144"/>
      <c r="GZ227" s="144"/>
      <c r="HA227" s="144"/>
      <c r="HB227" s="144"/>
      <c r="HC227" s="144"/>
      <c r="HD227" s="144"/>
      <c r="HE227" s="144"/>
      <c r="HF227" s="144"/>
      <c r="HG227" s="144"/>
      <c r="HH227" s="144"/>
      <c r="HI227" s="144"/>
      <c r="HJ227" s="144"/>
      <c r="HK227" s="144"/>
      <c r="HL227" s="144"/>
      <c r="HM227" s="144"/>
      <c r="HN227" s="144"/>
      <c r="HO227" s="144"/>
      <c r="HP227" s="144"/>
      <c r="HQ227" s="144"/>
      <c r="HR227" s="144"/>
      <c r="HS227" s="144"/>
      <c r="HT227" s="144"/>
      <c r="HU227" s="144"/>
      <c r="HV227" s="144"/>
    </row>
    <row r="228" spans="1:230" s="146" customFormat="1" ht="12.75">
      <c r="A228" s="142"/>
      <c r="B228" s="143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144"/>
      <c r="AJ228" s="144"/>
      <c r="AK228" s="144"/>
      <c r="AL228" s="144"/>
      <c r="AM228" s="144"/>
      <c r="AN228" s="144"/>
      <c r="AO228" s="144"/>
      <c r="AP228" s="144"/>
      <c r="AQ228" s="144"/>
      <c r="AR228" s="144"/>
      <c r="AS228" s="144"/>
      <c r="AT228" s="144"/>
      <c r="AU228" s="144"/>
      <c r="AV228" s="144"/>
      <c r="AW228" s="144"/>
      <c r="AX228" s="144"/>
      <c r="AY228" s="144"/>
      <c r="AZ228" s="144"/>
      <c r="BA228" s="144"/>
      <c r="BB228" s="144"/>
      <c r="BC228" s="144"/>
      <c r="BD228" s="144"/>
      <c r="BE228" s="144"/>
      <c r="BF228" s="144"/>
      <c r="BG228" s="144"/>
      <c r="BH228" s="144"/>
      <c r="BI228" s="144"/>
      <c r="BJ228" s="144"/>
      <c r="BK228" s="144"/>
      <c r="BL228" s="144"/>
      <c r="BM228" s="144"/>
      <c r="BN228" s="144"/>
      <c r="BO228" s="144"/>
      <c r="BP228" s="144"/>
      <c r="BQ228" s="144"/>
      <c r="BR228" s="144"/>
      <c r="BS228" s="144"/>
      <c r="BT228" s="144"/>
      <c r="BU228" s="144"/>
      <c r="BV228" s="144"/>
      <c r="BW228" s="144"/>
      <c r="BX228" s="144"/>
      <c r="BY228" s="144"/>
      <c r="BZ228" s="144"/>
      <c r="CA228" s="144"/>
      <c r="CB228" s="144"/>
      <c r="CC228" s="144"/>
      <c r="CD228" s="144"/>
      <c r="CE228" s="144"/>
      <c r="CF228" s="144"/>
      <c r="CG228" s="144"/>
      <c r="CH228" s="144"/>
      <c r="CI228" s="144"/>
      <c r="CJ228" s="144"/>
      <c r="CK228" s="144"/>
      <c r="CL228" s="144"/>
      <c r="CM228" s="144"/>
      <c r="CN228" s="144"/>
      <c r="CO228" s="144"/>
      <c r="CP228" s="144"/>
      <c r="CQ228" s="144"/>
      <c r="CR228" s="144"/>
      <c r="CS228" s="144"/>
      <c r="CT228" s="144"/>
      <c r="CU228" s="144"/>
      <c r="CV228" s="144"/>
      <c r="CW228" s="144"/>
      <c r="CX228" s="144"/>
      <c r="CY228" s="144"/>
      <c r="CZ228" s="144"/>
      <c r="DA228" s="144"/>
      <c r="DB228" s="144"/>
      <c r="DC228" s="144"/>
      <c r="DD228" s="144"/>
      <c r="DE228" s="144"/>
      <c r="DF228" s="144"/>
      <c r="DG228" s="144"/>
      <c r="DH228" s="144"/>
      <c r="DI228" s="144"/>
      <c r="DJ228" s="144"/>
      <c r="DK228" s="144"/>
      <c r="DL228" s="144"/>
      <c r="DM228" s="144"/>
      <c r="DN228" s="144"/>
      <c r="DO228" s="144"/>
      <c r="DP228" s="144"/>
      <c r="DQ228" s="144"/>
      <c r="DR228" s="144"/>
      <c r="DS228" s="144"/>
      <c r="DT228" s="144"/>
      <c r="DU228" s="144"/>
      <c r="DV228" s="144"/>
      <c r="DW228" s="144"/>
      <c r="DX228" s="144"/>
      <c r="DY228" s="144"/>
      <c r="DZ228" s="144"/>
      <c r="EA228" s="144"/>
      <c r="EB228" s="144"/>
      <c r="EC228" s="144"/>
      <c r="ED228" s="144"/>
      <c r="EE228" s="144"/>
      <c r="EF228" s="144"/>
      <c r="EG228" s="144"/>
      <c r="EH228" s="144"/>
      <c r="EI228" s="144"/>
      <c r="EJ228" s="144"/>
      <c r="EK228" s="144"/>
      <c r="EL228" s="144"/>
      <c r="EM228" s="144"/>
      <c r="EN228" s="144"/>
      <c r="EO228" s="144"/>
      <c r="EP228" s="144"/>
      <c r="EQ228" s="144"/>
      <c r="ER228" s="144"/>
      <c r="ES228" s="144"/>
      <c r="ET228" s="144"/>
      <c r="EU228" s="144"/>
      <c r="EV228" s="144"/>
      <c r="EW228" s="144"/>
      <c r="EX228" s="144"/>
      <c r="EY228" s="144"/>
      <c r="EZ228" s="144"/>
      <c r="FA228" s="144"/>
      <c r="FB228" s="144"/>
      <c r="FC228" s="144"/>
      <c r="FD228" s="144"/>
      <c r="FE228" s="144"/>
      <c r="FF228" s="144"/>
      <c r="FG228" s="144"/>
      <c r="FH228" s="144"/>
      <c r="FI228" s="144"/>
      <c r="FJ228" s="144"/>
      <c r="FK228" s="144"/>
      <c r="FL228" s="144"/>
      <c r="FM228" s="144"/>
      <c r="FN228" s="144"/>
      <c r="FO228" s="144"/>
      <c r="FP228" s="144"/>
      <c r="FQ228" s="144"/>
      <c r="FR228" s="144"/>
      <c r="FS228" s="144"/>
      <c r="FT228" s="144"/>
      <c r="FU228" s="144"/>
      <c r="FV228" s="144"/>
      <c r="FW228" s="144"/>
      <c r="FX228" s="144"/>
      <c r="FY228" s="144"/>
      <c r="FZ228" s="144"/>
      <c r="GA228" s="144"/>
      <c r="GB228" s="144"/>
      <c r="GC228" s="144"/>
      <c r="GD228" s="144"/>
      <c r="GE228" s="144"/>
      <c r="GF228" s="144"/>
      <c r="GG228" s="144"/>
      <c r="GH228" s="144"/>
      <c r="GI228" s="144"/>
      <c r="GJ228" s="144"/>
      <c r="GK228" s="144"/>
      <c r="GL228" s="144"/>
      <c r="GM228" s="144"/>
      <c r="GN228" s="144"/>
      <c r="GO228" s="144"/>
      <c r="GP228" s="144"/>
      <c r="GQ228" s="144"/>
      <c r="GR228" s="144"/>
      <c r="GS228" s="144"/>
      <c r="GT228" s="144"/>
      <c r="GU228" s="144"/>
      <c r="GV228" s="144"/>
      <c r="GW228" s="144"/>
      <c r="GX228" s="144"/>
      <c r="GY228" s="144"/>
      <c r="GZ228" s="144"/>
      <c r="HA228" s="144"/>
      <c r="HB228" s="144"/>
      <c r="HC228" s="144"/>
      <c r="HD228" s="144"/>
      <c r="HE228" s="144"/>
      <c r="HF228" s="144"/>
      <c r="HG228" s="144"/>
      <c r="HH228" s="144"/>
      <c r="HI228" s="144"/>
      <c r="HJ228" s="144"/>
      <c r="HK228" s="144"/>
      <c r="HL228" s="144"/>
      <c r="HM228" s="144"/>
      <c r="HN228" s="144"/>
      <c r="HO228" s="144"/>
      <c r="HP228" s="144"/>
      <c r="HQ228" s="144"/>
      <c r="HR228" s="144"/>
      <c r="HS228" s="144"/>
      <c r="HT228" s="144"/>
      <c r="HU228" s="144"/>
      <c r="HV228" s="144"/>
    </row>
    <row r="229" spans="1:230" s="146" customFormat="1" ht="12.75">
      <c r="A229" s="142"/>
      <c r="B229" s="143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4"/>
      <c r="AL229" s="144"/>
      <c r="AM229" s="144"/>
      <c r="AN229" s="144"/>
      <c r="AO229" s="144"/>
      <c r="AP229" s="144"/>
      <c r="AQ229" s="144"/>
      <c r="AR229" s="144"/>
      <c r="AS229" s="144"/>
      <c r="AT229" s="144"/>
      <c r="AU229" s="144"/>
      <c r="AV229" s="144"/>
      <c r="AW229" s="144"/>
      <c r="AX229" s="144"/>
      <c r="AY229" s="144"/>
      <c r="AZ229" s="144"/>
      <c r="BA229" s="144"/>
      <c r="BB229" s="144"/>
      <c r="BC229" s="144"/>
      <c r="BD229" s="144"/>
      <c r="BE229" s="144"/>
      <c r="BF229" s="144"/>
      <c r="BG229" s="144"/>
      <c r="BH229" s="144"/>
      <c r="BI229" s="144"/>
      <c r="BJ229" s="144"/>
      <c r="BK229" s="144"/>
      <c r="BL229" s="144"/>
      <c r="BM229" s="144"/>
      <c r="BN229" s="144"/>
      <c r="BO229" s="144"/>
      <c r="BP229" s="144"/>
      <c r="BQ229" s="144"/>
      <c r="BR229" s="144"/>
      <c r="BS229" s="144"/>
      <c r="BT229" s="144"/>
      <c r="BU229" s="144"/>
      <c r="BV229" s="144"/>
      <c r="BW229" s="144"/>
      <c r="BX229" s="144"/>
      <c r="BY229" s="144"/>
      <c r="BZ229" s="144"/>
      <c r="CA229" s="144"/>
      <c r="CB229" s="144"/>
      <c r="CC229" s="144"/>
      <c r="CD229" s="144"/>
      <c r="CE229" s="144"/>
      <c r="CF229" s="144"/>
      <c r="CG229" s="144"/>
      <c r="CH229" s="144"/>
      <c r="CI229" s="144"/>
      <c r="CJ229" s="144"/>
      <c r="CK229" s="144"/>
      <c r="CL229" s="144"/>
      <c r="CM229" s="144"/>
      <c r="CN229" s="144"/>
      <c r="CO229" s="144"/>
      <c r="CP229" s="144"/>
      <c r="CQ229" s="144"/>
      <c r="CR229" s="144"/>
      <c r="CS229" s="144"/>
      <c r="CT229" s="144"/>
      <c r="CU229" s="144"/>
      <c r="CV229" s="144"/>
      <c r="CW229" s="144"/>
      <c r="CX229" s="144"/>
      <c r="CY229" s="144"/>
      <c r="CZ229" s="144"/>
      <c r="DA229" s="144"/>
      <c r="DB229" s="144"/>
      <c r="DC229" s="144"/>
      <c r="DD229" s="144"/>
      <c r="DE229" s="144"/>
      <c r="DF229" s="144"/>
      <c r="DG229" s="144"/>
      <c r="DH229" s="144"/>
      <c r="DI229" s="144"/>
      <c r="DJ229" s="144"/>
      <c r="DK229" s="144"/>
      <c r="DL229" s="144"/>
      <c r="DM229" s="144"/>
      <c r="DN229" s="144"/>
      <c r="DO229" s="144"/>
      <c r="DP229" s="144"/>
      <c r="DQ229" s="144"/>
      <c r="DR229" s="144"/>
      <c r="DS229" s="144"/>
      <c r="DT229" s="144"/>
      <c r="DU229" s="144"/>
      <c r="DV229" s="144"/>
      <c r="DW229" s="144"/>
      <c r="DX229" s="144"/>
      <c r="DY229" s="144"/>
      <c r="DZ229" s="144"/>
      <c r="EA229" s="144"/>
      <c r="EB229" s="144"/>
      <c r="EC229" s="144"/>
      <c r="ED229" s="144"/>
      <c r="EE229" s="144"/>
      <c r="EF229" s="144"/>
      <c r="EG229" s="144"/>
      <c r="EH229" s="144"/>
      <c r="EI229" s="144"/>
      <c r="EJ229" s="144"/>
      <c r="EK229" s="144"/>
      <c r="EL229" s="144"/>
      <c r="EM229" s="144"/>
      <c r="EN229" s="144"/>
      <c r="EO229" s="144"/>
      <c r="EP229" s="144"/>
      <c r="EQ229" s="144"/>
      <c r="ER229" s="144"/>
      <c r="ES229" s="144"/>
      <c r="ET229" s="144"/>
      <c r="EU229" s="144"/>
      <c r="EV229" s="144"/>
      <c r="EW229" s="144"/>
      <c r="EX229" s="144"/>
      <c r="EY229" s="144"/>
      <c r="EZ229" s="144"/>
      <c r="FA229" s="144"/>
      <c r="FB229" s="144"/>
      <c r="FC229" s="144"/>
      <c r="FD229" s="144"/>
      <c r="FE229" s="144"/>
      <c r="FF229" s="144"/>
      <c r="FG229" s="144"/>
      <c r="FH229" s="144"/>
      <c r="FI229" s="144"/>
      <c r="FJ229" s="144"/>
      <c r="FK229" s="144"/>
      <c r="FL229" s="144"/>
      <c r="FM229" s="144"/>
      <c r="FN229" s="144"/>
      <c r="FO229" s="144"/>
      <c r="FP229" s="144"/>
      <c r="FQ229" s="144"/>
      <c r="FR229" s="144"/>
      <c r="FS229" s="144"/>
      <c r="FT229" s="144"/>
      <c r="FU229" s="144"/>
      <c r="FV229" s="144"/>
      <c r="FW229" s="144"/>
      <c r="FX229" s="144"/>
      <c r="FY229" s="144"/>
      <c r="FZ229" s="144"/>
      <c r="GA229" s="144"/>
      <c r="GB229" s="144"/>
      <c r="GC229" s="144"/>
      <c r="GD229" s="144"/>
      <c r="GE229" s="144"/>
      <c r="GF229" s="144"/>
      <c r="GG229" s="144"/>
      <c r="GH229" s="144"/>
      <c r="GI229" s="144"/>
      <c r="GJ229" s="144"/>
      <c r="GK229" s="144"/>
      <c r="GL229" s="144"/>
      <c r="GM229" s="144"/>
      <c r="GN229" s="144"/>
      <c r="GO229" s="144"/>
      <c r="GP229" s="144"/>
      <c r="GQ229" s="144"/>
      <c r="GR229" s="144"/>
      <c r="GS229" s="144"/>
      <c r="GT229" s="144"/>
      <c r="GU229" s="144"/>
      <c r="GV229" s="144"/>
      <c r="GW229" s="144"/>
      <c r="GX229" s="144"/>
      <c r="GY229" s="144"/>
      <c r="GZ229" s="144"/>
      <c r="HA229" s="144"/>
      <c r="HB229" s="144"/>
      <c r="HC229" s="144"/>
      <c r="HD229" s="144"/>
      <c r="HE229" s="144"/>
      <c r="HF229" s="144"/>
      <c r="HG229" s="144"/>
      <c r="HH229" s="144"/>
      <c r="HI229" s="144"/>
      <c r="HJ229" s="144"/>
      <c r="HK229" s="144"/>
      <c r="HL229" s="144"/>
      <c r="HM229" s="144"/>
      <c r="HN229" s="144"/>
      <c r="HO229" s="144"/>
      <c r="HP229" s="144"/>
      <c r="HQ229" s="144"/>
      <c r="HR229" s="144"/>
      <c r="HS229" s="144"/>
      <c r="HT229" s="144"/>
      <c r="HU229" s="144"/>
      <c r="HV229" s="144"/>
    </row>
    <row r="230" spans="1:230" s="146" customFormat="1" ht="12.75">
      <c r="A230" s="142"/>
      <c r="B230" s="143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4"/>
      <c r="AL230" s="144"/>
      <c r="AM230" s="144"/>
      <c r="AN230" s="144"/>
      <c r="AO230" s="144"/>
      <c r="AP230" s="144"/>
      <c r="AQ230" s="144"/>
      <c r="AR230" s="144"/>
      <c r="AS230" s="144"/>
      <c r="AT230" s="144"/>
      <c r="AU230" s="144"/>
      <c r="AV230" s="144"/>
      <c r="AW230" s="144"/>
      <c r="AX230" s="144"/>
      <c r="AY230" s="144"/>
      <c r="AZ230" s="144"/>
      <c r="BA230" s="144"/>
      <c r="BB230" s="144"/>
      <c r="BC230" s="144"/>
      <c r="BD230" s="144"/>
      <c r="BE230" s="144"/>
      <c r="BF230" s="144"/>
      <c r="BG230" s="144"/>
      <c r="BH230" s="144"/>
      <c r="BI230" s="144"/>
      <c r="BJ230" s="144"/>
      <c r="BK230" s="144"/>
      <c r="BL230" s="144"/>
      <c r="BM230" s="144"/>
      <c r="BN230" s="144"/>
      <c r="BO230" s="144"/>
      <c r="BP230" s="144"/>
      <c r="BQ230" s="144"/>
      <c r="BR230" s="144"/>
      <c r="BS230" s="144"/>
      <c r="BT230" s="144"/>
      <c r="BU230" s="144"/>
      <c r="BV230" s="144"/>
      <c r="BW230" s="144"/>
      <c r="BX230" s="144"/>
      <c r="BY230" s="144"/>
      <c r="BZ230" s="144"/>
      <c r="CA230" s="144"/>
      <c r="CB230" s="144"/>
      <c r="CC230" s="144"/>
      <c r="CD230" s="144"/>
      <c r="CE230" s="144"/>
      <c r="CF230" s="144"/>
      <c r="CG230" s="144"/>
      <c r="CH230" s="144"/>
      <c r="CI230" s="144"/>
      <c r="CJ230" s="144"/>
      <c r="CK230" s="144"/>
      <c r="CL230" s="144"/>
      <c r="CM230" s="144"/>
      <c r="CN230" s="144"/>
      <c r="CO230" s="144"/>
      <c r="CP230" s="144"/>
      <c r="CQ230" s="144"/>
      <c r="CR230" s="144"/>
      <c r="CS230" s="144"/>
      <c r="CT230" s="144"/>
      <c r="CU230" s="144"/>
      <c r="CV230" s="144"/>
      <c r="CW230" s="144"/>
      <c r="CX230" s="144"/>
      <c r="CY230" s="144"/>
      <c r="CZ230" s="144"/>
      <c r="DA230" s="144"/>
      <c r="DB230" s="144"/>
      <c r="DC230" s="144"/>
      <c r="DD230" s="144"/>
      <c r="DE230" s="144"/>
      <c r="DF230" s="144"/>
      <c r="DG230" s="144"/>
      <c r="DH230" s="144"/>
      <c r="DI230" s="144"/>
      <c r="DJ230" s="144"/>
      <c r="DK230" s="144"/>
      <c r="DL230" s="144"/>
      <c r="DM230" s="144"/>
      <c r="DN230" s="144"/>
      <c r="DO230" s="144"/>
      <c r="DP230" s="144"/>
      <c r="DQ230" s="144"/>
      <c r="DR230" s="144"/>
      <c r="DS230" s="144"/>
      <c r="DT230" s="144"/>
      <c r="DU230" s="144"/>
      <c r="DV230" s="144"/>
      <c r="DW230" s="144"/>
      <c r="DX230" s="144"/>
      <c r="DY230" s="144"/>
      <c r="DZ230" s="144"/>
      <c r="EA230" s="144"/>
      <c r="EB230" s="144"/>
      <c r="EC230" s="144"/>
      <c r="ED230" s="144"/>
      <c r="EE230" s="144"/>
      <c r="EF230" s="144"/>
      <c r="EG230" s="144"/>
      <c r="EH230" s="144"/>
      <c r="EI230" s="144"/>
      <c r="EJ230" s="144"/>
      <c r="EK230" s="144"/>
      <c r="EL230" s="144"/>
      <c r="EM230" s="144"/>
      <c r="EN230" s="144"/>
      <c r="EO230" s="144"/>
      <c r="EP230" s="144"/>
      <c r="EQ230" s="144"/>
      <c r="ER230" s="144"/>
      <c r="ES230" s="144"/>
      <c r="ET230" s="144"/>
      <c r="EU230" s="144"/>
      <c r="EV230" s="144"/>
      <c r="EW230" s="144"/>
      <c r="EX230" s="144"/>
      <c r="EY230" s="144"/>
      <c r="EZ230" s="144"/>
      <c r="FA230" s="144"/>
      <c r="FB230" s="144"/>
      <c r="FC230" s="144"/>
      <c r="FD230" s="144"/>
      <c r="FE230" s="144"/>
      <c r="FF230" s="144"/>
      <c r="FG230" s="144"/>
      <c r="FH230" s="144"/>
      <c r="FI230" s="144"/>
      <c r="FJ230" s="144"/>
      <c r="FK230" s="144"/>
      <c r="FL230" s="144"/>
      <c r="FM230" s="144"/>
      <c r="FN230" s="144"/>
      <c r="FO230" s="144"/>
      <c r="FP230" s="144"/>
      <c r="FQ230" s="144"/>
      <c r="FR230" s="144"/>
      <c r="FS230" s="144"/>
      <c r="FT230" s="144"/>
      <c r="FU230" s="144"/>
      <c r="FV230" s="144"/>
      <c r="FW230" s="144"/>
      <c r="FX230" s="144"/>
      <c r="FY230" s="144"/>
      <c r="FZ230" s="144"/>
      <c r="GA230" s="144"/>
      <c r="GB230" s="144"/>
      <c r="GC230" s="144"/>
      <c r="GD230" s="144"/>
      <c r="GE230" s="144"/>
      <c r="GF230" s="144"/>
      <c r="GG230" s="144"/>
      <c r="GH230" s="144"/>
      <c r="GI230" s="144"/>
      <c r="GJ230" s="144"/>
      <c r="GK230" s="144"/>
      <c r="GL230" s="144"/>
      <c r="GM230" s="144"/>
      <c r="GN230" s="144"/>
      <c r="GO230" s="144"/>
      <c r="GP230" s="144"/>
      <c r="GQ230" s="144"/>
      <c r="GR230" s="144"/>
      <c r="GS230" s="144"/>
      <c r="GT230" s="144"/>
      <c r="GU230" s="144"/>
      <c r="GV230" s="144"/>
      <c r="GW230" s="144"/>
      <c r="GX230" s="144"/>
      <c r="GY230" s="144"/>
      <c r="GZ230" s="144"/>
      <c r="HA230" s="144"/>
      <c r="HB230" s="144"/>
      <c r="HC230" s="144"/>
      <c r="HD230" s="144"/>
      <c r="HE230" s="144"/>
      <c r="HF230" s="144"/>
      <c r="HG230" s="144"/>
      <c r="HH230" s="144"/>
      <c r="HI230" s="144"/>
      <c r="HJ230" s="144"/>
      <c r="HK230" s="144"/>
      <c r="HL230" s="144"/>
      <c r="HM230" s="144"/>
      <c r="HN230" s="144"/>
      <c r="HO230" s="144"/>
      <c r="HP230" s="144"/>
      <c r="HQ230" s="144"/>
      <c r="HR230" s="144"/>
      <c r="HS230" s="144"/>
      <c r="HT230" s="144"/>
      <c r="HU230" s="144"/>
      <c r="HV230" s="144"/>
    </row>
    <row r="231" spans="1:230" s="146" customFormat="1" ht="12.75">
      <c r="A231" s="142"/>
      <c r="B231" s="143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44"/>
      <c r="AK231" s="144"/>
      <c r="AL231" s="144"/>
      <c r="AM231" s="144"/>
      <c r="AN231" s="144"/>
      <c r="AO231" s="144"/>
      <c r="AP231" s="144"/>
      <c r="AQ231" s="144"/>
      <c r="AR231" s="144"/>
      <c r="AS231" s="144"/>
      <c r="AT231" s="144"/>
      <c r="AU231" s="144"/>
      <c r="AV231" s="144"/>
      <c r="AW231" s="144"/>
      <c r="AX231" s="144"/>
      <c r="AY231" s="144"/>
      <c r="AZ231" s="144"/>
      <c r="BA231" s="144"/>
      <c r="BB231" s="144"/>
      <c r="BC231" s="144"/>
      <c r="BD231" s="144"/>
      <c r="BE231" s="144"/>
      <c r="BF231" s="144"/>
      <c r="BG231" s="144"/>
      <c r="BH231" s="144"/>
      <c r="BI231" s="144"/>
      <c r="BJ231" s="144"/>
      <c r="BK231" s="144"/>
      <c r="BL231" s="144"/>
      <c r="BM231" s="144"/>
      <c r="BN231" s="144"/>
      <c r="BO231" s="144"/>
      <c r="BP231" s="144"/>
      <c r="BQ231" s="144"/>
      <c r="BR231" s="144"/>
      <c r="BS231" s="144"/>
      <c r="BT231" s="144"/>
      <c r="BU231" s="144"/>
      <c r="BV231" s="144"/>
      <c r="BW231" s="144"/>
      <c r="BX231" s="144"/>
      <c r="BY231" s="144"/>
      <c r="BZ231" s="144"/>
      <c r="CA231" s="144"/>
      <c r="CB231" s="144"/>
      <c r="CC231" s="144"/>
      <c r="CD231" s="144"/>
      <c r="CE231" s="144"/>
      <c r="CF231" s="144"/>
      <c r="CG231" s="144"/>
      <c r="CH231" s="144"/>
      <c r="CI231" s="144"/>
      <c r="CJ231" s="144"/>
      <c r="CK231" s="144"/>
      <c r="CL231" s="144"/>
      <c r="CM231" s="144"/>
      <c r="CN231" s="144"/>
      <c r="CO231" s="144"/>
      <c r="CP231" s="144"/>
      <c r="CQ231" s="144"/>
      <c r="CR231" s="144"/>
      <c r="CS231" s="144"/>
      <c r="CT231" s="144"/>
      <c r="CU231" s="144"/>
      <c r="CV231" s="144"/>
      <c r="CW231" s="144"/>
      <c r="CX231" s="144"/>
      <c r="CY231" s="144"/>
      <c r="CZ231" s="144"/>
      <c r="DA231" s="144"/>
      <c r="DB231" s="144"/>
      <c r="DC231" s="144"/>
      <c r="DD231" s="144"/>
      <c r="DE231" s="144"/>
      <c r="DF231" s="144"/>
      <c r="DG231" s="144"/>
      <c r="DH231" s="144"/>
      <c r="DI231" s="144"/>
      <c r="DJ231" s="144"/>
      <c r="DK231" s="144"/>
      <c r="DL231" s="144"/>
      <c r="DM231" s="144"/>
      <c r="DN231" s="144"/>
      <c r="DO231" s="144"/>
      <c r="DP231" s="144"/>
      <c r="DQ231" s="144"/>
      <c r="DR231" s="144"/>
      <c r="DS231" s="144"/>
      <c r="DT231" s="144"/>
      <c r="DU231" s="144"/>
      <c r="DV231" s="144"/>
      <c r="DW231" s="144"/>
      <c r="DX231" s="144"/>
      <c r="DY231" s="144"/>
      <c r="DZ231" s="144"/>
      <c r="EA231" s="144"/>
      <c r="EB231" s="144"/>
      <c r="EC231" s="144"/>
      <c r="ED231" s="144"/>
      <c r="EE231" s="144"/>
      <c r="EF231" s="144"/>
      <c r="EG231" s="144"/>
      <c r="EH231" s="144"/>
      <c r="EI231" s="144"/>
      <c r="EJ231" s="144"/>
      <c r="EK231" s="144"/>
      <c r="EL231" s="144"/>
      <c r="EM231" s="144"/>
      <c r="EN231" s="144"/>
      <c r="EO231" s="144"/>
      <c r="EP231" s="144"/>
      <c r="EQ231" s="144"/>
      <c r="ER231" s="144"/>
      <c r="ES231" s="144"/>
      <c r="ET231" s="144"/>
      <c r="EU231" s="144"/>
      <c r="EV231" s="144"/>
      <c r="EW231" s="144"/>
      <c r="EX231" s="144"/>
      <c r="EY231" s="144"/>
      <c r="EZ231" s="144"/>
      <c r="FA231" s="144"/>
      <c r="FB231" s="144"/>
      <c r="FC231" s="144"/>
      <c r="FD231" s="144"/>
      <c r="FE231" s="144"/>
      <c r="FF231" s="144"/>
      <c r="FG231" s="144"/>
      <c r="FH231" s="144"/>
      <c r="FI231" s="144"/>
      <c r="FJ231" s="144"/>
      <c r="FK231" s="144"/>
      <c r="FL231" s="144"/>
      <c r="FM231" s="144"/>
      <c r="FN231" s="144"/>
      <c r="FO231" s="144"/>
      <c r="FP231" s="144"/>
      <c r="FQ231" s="144"/>
      <c r="FR231" s="144"/>
      <c r="FS231" s="144"/>
      <c r="FT231" s="144"/>
      <c r="FU231" s="144"/>
      <c r="FV231" s="144"/>
      <c r="FW231" s="144"/>
      <c r="FX231" s="144"/>
      <c r="FY231" s="144"/>
      <c r="FZ231" s="144"/>
      <c r="GA231" s="144"/>
      <c r="GB231" s="144"/>
      <c r="GC231" s="144"/>
      <c r="GD231" s="144"/>
      <c r="GE231" s="144"/>
      <c r="GF231" s="144"/>
      <c r="GG231" s="144"/>
      <c r="GH231" s="144"/>
      <c r="GI231" s="144"/>
      <c r="GJ231" s="144"/>
      <c r="GK231" s="144"/>
      <c r="GL231" s="144"/>
      <c r="GM231" s="144"/>
      <c r="GN231" s="144"/>
      <c r="GO231" s="144"/>
      <c r="GP231" s="144"/>
      <c r="GQ231" s="144"/>
      <c r="GR231" s="144"/>
      <c r="GS231" s="144"/>
      <c r="GT231" s="144"/>
      <c r="GU231" s="144"/>
      <c r="GV231" s="144"/>
      <c r="GW231" s="144"/>
      <c r="GX231" s="144"/>
      <c r="GY231" s="144"/>
      <c r="GZ231" s="144"/>
      <c r="HA231" s="144"/>
      <c r="HB231" s="144"/>
      <c r="HC231" s="144"/>
      <c r="HD231" s="144"/>
      <c r="HE231" s="144"/>
      <c r="HF231" s="144"/>
      <c r="HG231" s="144"/>
      <c r="HH231" s="144"/>
      <c r="HI231" s="144"/>
      <c r="HJ231" s="144"/>
      <c r="HK231" s="144"/>
      <c r="HL231" s="144"/>
      <c r="HM231" s="144"/>
      <c r="HN231" s="144"/>
      <c r="HO231" s="144"/>
      <c r="HP231" s="144"/>
      <c r="HQ231" s="144"/>
      <c r="HR231" s="144"/>
      <c r="HS231" s="144"/>
      <c r="HT231" s="144"/>
      <c r="HU231" s="144"/>
      <c r="HV231" s="144"/>
    </row>
    <row r="232" spans="1:230" s="146" customFormat="1" ht="12.75">
      <c r="A232" s="142"/>
      <c r="B232" s="143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4"/>
      <c r="AK232" s="144"/>
      <c r="AL232" s="144"/>
      <c r="AM232" s="144"/>
      <c r="AN232" s="144"/>
      <c r="AO232" s="144"/>
      <c r="AP232" s="144"/>
      <c r="AQ232" s="144"/>
      <c r="AR232" s="144"/>
      <c r="AS232" s="144"/>
      <c r="AT232" s="144"/>
      <c r="AU232" s="144"/>
      <c r="AV232" s="144"/>
      <c r="AW232" s="144"/>
      <c r="AX232" s="144"/>
      <c r="AY232" s="144"/>
      <c r="AZ232" s="144"/>
      <c r="BA232" s="144"/>
      <c r="BB232" s="144"/>
      <c r="BC232" s="144"/>
      <c r="BD232" s="144"/>
      <c r="BE232" s="144"/>
      <c r="BF232" s="144"/>
      <c r="BG232" s="144"/>
      <c r="BH232" s="144"/>
      <c r="BI232" s="144"/>
      <c r="BJ232" s="144"/>
      <c r="BK232" s="144"/>
      <c r="BL232" s="144"/>
      <c r="BM232" s="144"/>
      <c r="BN232" s="144"/>
      <c r="BO232" s="144"/>
      <c r="BP232" s="144"/>
      <c r="BQ232" s="144"/>
      <c r="BR232" s="144"/>
      <c r="BS232" s="144"/>
      <c r="BT232" s="144"/>
      <c r="BU232" s="144"/>
      <c r="BV232" s="144"/>
      <c r="BW232" s="144"/>
      <c r="BX232" s="144"/>
      <c r="BY232" s="144"/>
      <c r="BZ232" s="144"/>
      <c r="CA232" s="144"/>
      <c r="CB232" s="144"/>
      <c r="CC232" s="144"/>
      <c r="CD232" s="144"/>
      <c r="CE232" s="144"/>
      <c r="CF232" s="144"/>
      <c r="CG232" s="144"/>
      <c r="CH232" s="144"/>
      <c r="CI232" s="144"/>
      <c r="CJ232" s="144"/>
      <c r="CK232" s="144"/>
      <c r="CL232" s="144"/>
      <c r="CM232" s="144"/>
      <c r="CN232" s="144"/>
      <c r="CO232" s="144"/>
      <c r="CP232" s="144"/>
      <c r="CQ232" s="144"/>
      <c r="CR232" s="144"/>
      <c r="CS232" s="144"/>
      <c r="CT232" s="144"/>
      <c r="CU232" s="144"/>
      <c r="CV232" s="144"/>
      <c r="CW232" s="144"/>
      <c r="CX232" s="144"/>
      <c r="CY232" s="144"/>
      <c r="CZ232" s="144"/>
      <c r="DA232" s="144"/>
      <c r="DB232" s="144"/>
      <c r="DC232" s="144"/>
      <c r="DD232" s="144"/>
      <c r="DE232" s="144"/>
      <c r="DF232" s="144"/>
      <c r="DG232" s="144"/>
      <c r="DH232" s="144"/>
      <c r="DI232" s="144"/>
      <c r="DJ232" s="144"/>
      <c r="DK232" s="144"/>
      <c r="DL232" s="144"/>
      <c r="DM232" s="144"/>
      <c r="DN232" s="144"/>
      <c r="DO232" s="144"/>
      <c r="DP232" s="144"/>
      <c r="DQ232" s="144"/>
      <c r="DR232" s="144"/>
      <c r="DS232" s="144"/>
      <c r="DT232" s="144"/>
      <c r="DU232" s="144"/>
      <c r="DV232" s="144"/>
      <c r="DW232" s="144"/>
      <c r="DX232" s="144"/>
      <c r="DY232" s="144"/>
      <c r="DZ232" s="144"/>
      <c r="EA232" s="144"/>
      <c r="EB232" s="144"/>
      <c r="EC232" s="144"/>
      <c r="ED232" s="144"/>
      <c r="EE232" s="144"/>
      <c r="EF232" s="144"/>
      <c r="EG232" s="144"/>
      <c r="EH232" s="144"/>
      <c r="EI232" s="144"/>
      <c r="EJ232" s="144"/>
      <c r="EK232" s="144"/>
      <c r="EL232" s="144"/>
      <c r="EM232" s="144"/>
      <c r="EN232" s="144"/>
      <c r="EO232" s="144"/>
      <c r="EP232" s="144"/>
      <c r="EQ232" s="144"/>
      <c r="ER232" s="144"/>
      <c r="ES232" s="144"/>
      <c r="ET232" s="144"/>
      <c r="EU232" s="144"/>
      <c r="EV232" s="144"/>
      <c r="EW232" s="144"/>
      <c r="EX232" s="144"/>
      <c r="EY232" s="144"/>
      <c r="EZ232" s="144"/>
      <c r="FA232" s="144"/>
      <c r="FB232" s="144"/>
      <c r="FC232" s="144"/>
      <c r="FD232" s="144"/>
      <c r="FE232" s="144"/>
      <c r="FF232" s="144"/>
      <c r="FG232" s="144"/>
      <c r="FH232" s="144"/>
      <c r="FI232" s="144"/>
      <c r="FJ232" s="144"/>
      <c r="FK232" s="144"/>
      <c r="FL232" s="144"/>
      <c r="FM232" s="144"/>
      <c r="FN232" s="144"/>
      <c r="FO232" s="144"/>
      <c r="FP232" s="144"/>
      <c r="FQ232" s="144"/>
      <c r="FR232" s="144"/>
      <c r="FS232" s="144"/>
      <c r="FT232" s="144"/>
      <c r="FU232" s="144"/>
      <c r="FV232" s="144"/>
      <c r="FW232" s="144"/>
      <c r="FX232" s="144"/>
      <c r="FY232" s="144"/>
      <c r="FZ232" s="144"/>
      <c r="GA232" s="144"/>
      <c r="GB232" s="144"/>
      <c r="GC232" s="144"/>
      <c r="GD232" s="144"/>
      <c r="GE232" s="144"/>
      <c r="GF232" s="144"/>
      <c r="GG232" s="144"/>
      <c r="GH232" s="144"/>
      <c r="GI232" s="144"/>
      <c r="GJ232" s="144"/>
      <c r="GK232" s="144"/>
      <c r="GL232" s="144"/>
      <c r="GM232" s="144"/>
      <c r="GN232" s="144"/>
      <c r="GO232" s="144"/>
      <c r="GP232" s="144"/>
      <c r="GQ232" s="144"/>
      <c r="GR232" s="144"/>
      <c r="GS232" s="144"/>
      <c r="GT232" s="144"/>
      <c r="GU232" s="144"/>
      <c r="GV232" s="144"/>
      <c r="GW232" s="144"/>
      <c r="GX232" s="144"/>
      <c r="GY232" s="144"/>
      <c r="GZ232" s="144"/>
      <c r="HA232" s="144"/>
      <c r="HB232" s="144"/>
      <c r="HC232" s="144"/>
      <c r="HD232" s="144"/>
      <c r="HE232" s="144"/>
      <c r="HF232" s="144"/>
      <c r="HG232" s="144"/>
      <c r="HH232" s="144"/>
      <c r="HI232" s="144"/>
      <c r="HJ232" s="144"/>
      <c r="HK232" s="144"/>
      <c r="HL232" s="144"/>
      <c r="HM232" s="144"/>
      <c r="HN232" s="144"/>
      <c r="HO232" s="144"/>
      <c r="HP232" s="144"/>
      <c r="HQ232" s="144"/>
      <c r="HR232" s="144"/>
      <c r="HS232" s="144"/>
      <c r="HT232" s="144"/>
      <c r="HU232" s="144"/>
      <c r="HV232" s="144"/>
    </row>
    <row r="233" spans="1:230" s="146" customFormat="1" ht="12.75">
      <c r="A233" s="142"/>
      <c r="B233" s="143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4"/>
      <c r="AE233" s="144"/>
      <c r="AF233" s="144"/>
      <c r="AG233" s="144"/>
      <c r="AH233" s="144"/>
      <c r="AI233" s="144"/>
      <c r="AJ233" s="144"/>
      <c r="AK233" s="144"/>
      <c r="AL233" s="144"/>
      <c r="AM233" s="144"/>
      <c r="AN233" s="144"/>
      <c r="AO233" s="144"/>
      <c r="AP233" s="144"/>
      <c r="AQ233" s="144"/>
      <c r="AR233" s="144"/>
      <c r="AS233" s="144"/>
      <c r="AT233" s="144"/>
      <c r="AU233" s="144"/>
      <c r="AV233" s="144"/>
      <c r="AW233" s="144"/>
      <c r="AX233" s="144"/>
      <c r="AY233" s="144"/>
      <c r="AZ233" s="144"/>
      <c r="BA233" s="144"/>
      <c r="BB233" s="144"/>
      <c r="BC233" s="144"/>
      <c r="BD233" s="144"/>
      <c r="BE233" s="144"/>
      <c r="BF233" s="144"/>
      <c r="BG233" s="144"/>
      <c r="BH233" s="144"/>
      <c r="BI233" s="144"/>
      <c r="BJ233" s="144"/>
      <c r="BK233" s="144"/>
      <c r="BL233" s="144"/>
      <c r="BM233" s="144"/>
      <c r="BN233" s="144"/>
      <c r="BO233" s="144"/>
      <c r="BP233" s="144"/>
      <c r="BQ233" s="144"/>
      <c r="BR233" s="144"/>
      <c r="BS233" s="144"/>
      <c r="BT233" s="144"/>
      <c r="BU233" s="144"/>
      <c r="BV233" s="144"/>
      <c r="BW233" s="144"/>
      <c r="BX233" s="144"/>
      <c r="BY233" s="144"/>
      <c r="BZ233" s="144"/>
      <c r="CA233" s="144"/>
      <c r="CB233" s="144"/>
      <c r="CC233" s="144"/>
      <c r="CD233" s="144"/>
      <c r="CE233" s="144"/>
      <c r="CF233" s="144"/>
      <c r="CG233" s="144"/>
      <c r="CH233" s="144"/>
      <c r="CI233" s="144"/>
      <c r="CJ233" s="144"/>
      <c r="CK233" s="144"/>
      <c r="CL233" s="144"/>
      <c r="CM233" s="144"/>
      <c r="CN233" s="144"/>
      <c r="CO233" s="144"/>
      <c r="CP233" s="144"/>
      <c r="CQ233" s="144"/>
      <c r="CR233" s="144"/>
      <c r="CS233" s="144"/>
      <c r="CT233" s="144"/>
      <c r="CU233" s="144"/>
      <c r="CV233" s="144"/>
      <c r="CW233" s="144"/>
      <c r="CX233" s="144"/>
      <c r="CY233" s="144"/>
      <c r="CZ233" s="144"/>
      <c r="DA233" s="144"/>
      <c r="DB233" s="144"/>
      <c r="DC233" s="144"/>
      <c r="DD233" s="144"/>
      <c r="DE233" s="144"/>
      <c r="DF233" s="144"/>
      <c r="DG233" s="144"/>
      <c r="DH233" s="144"/>
      <c r="DI233" s="144"/>
      <c r="DJ233" s="144"/>
      <c r="DK233" s="144"/>
      <c r="DL233" s="144"/>
      <c r="DM233" s="144"/>
      <c r="DN233" s="144"/>
      <c r="DO233" s="144"/>
      <c r="DP233" s="144"/>
      <c r="DQ233" s="144"/>
      <c r="DR233" s="144"/>
      <c r="DS233" s="144"/>
      <c r="DT233" s="144"/>
      <c r="DU233" s="144"/>
      <c r="DV233" s="144"/>
      <c r="DW233" s="144"/>
      <c r="DX233" s="144"/>
      <c r="DY233" s="144"/>
      <c r="DZ233" s="144"/>
      <c r="EA233" s="144"/>
      <c r="EB233" s="144"/>
      <c r="EC233" s="144"/>
      <c r="ED233" s="144"/>
      <c r="EE233" s="144"/>
      <c r="EF233" s="144"/>
      <c r="EG233" s="144"/>
      <c r="EH233" s="144"/>
      <c r="EI233" s="144"/>
      <c r="EJ233" s="144"/>
      <c r="EK233" s="144"/>
      <c r="EL233" s="144"/>
      <c r="EM233" s="144"/>
      <c r="EN233" s="144"/>
      <c r="EO233" s="144"/>
      <c r="EP233" s="144"/>
      <c r="EQ233" s="144"/>
      <c r="ER233" s="144"/>
      <c r="ES233" s="144"/>
      <c r="ET233" s="144"/>
      <c r="EU233" s="144"/>
      <c r="EV233" s="144"/>
      <c r="EW233" s="144"/>
      <c r="EX233" s="144"/>
      <c r="EY233" s="144"/>
      <c r="EZ233" s="144"/>
      <c r="FA233" s="144"/>
      <c r="FB233" s="144"/>
      <c r="FC233" s="144"/>
      <c r="FD233" s="144"/>
      <c r="FE233" s="144"/>
      <c r="FF233" s="144"/>
      <c r="FG233" s="144"/>
      <c r="FH233" s="144"/>
      <c r="FI233" s="144"/>
      <c r="FJ233" s="144"/>
      <c r="FK233" s="144"/>
      <c r="FL233" s="144"/>
      <c r="FM233" s="144"/>
      <c r="FN233" s="144"/>
      <c r="FO233" s="144"/>
      <c r="FP233" s="144"/>
      <c r="FQ233" s="144"/>
      <c r="FR233" s="144"/>
      <c r="FS233" s="144"/>
      <c r="FT233" s="144"/>
      <c r="FU233" s="144"/>
      <c r="FV233" s="144"/>
      <c r="FW233" s="144"/>
      <c r="FX233" s="144"/>
      <c r="FY233" s="144"/>
      <c r="FZ233" s="144"/>
      <c r="GA233" s="144"/>
      <c r="GB233" s="144"/>
      <c r="GC233" s="144"/>
      <c r="GD233" s="144"/>
      <c r="GE233" s="144"/>
      <c r="GF233" s="144"/>
      <c r="GG233" s="144"/>
      <c r="GH233" s="144"/>
      <c r="GI233" s="144"/>
      <c r="GJ233" s="144"/>
      <c r="GK233" s="144"/>
      <c r="GL233" s="144"/>
      <c r="GM233" s="144"/>
      <c r="GN233" s="144"/>
      <c r="GO233" s="144"/>
      <c r="GP233" s="144"/>
      <c r="GQ233" s="144"/>
      <c r="GR233" s="144"/>
      <c r="GS233" s="144"/>
      <c r="GT233" s="144"/>
      <c r="GU233" s="144"/>
      <c r="GV233" s="144"/>
      <c r="GW233" s="144"/>
      <c r="GX233" s="144"/>
      <c r="GY233" s="144"/>
      <c r="GZ233" s="144"/>
      <c r="HA233" s="144"/>
      <c r="HB233" s="144"/>
      <c r="HC233" s="144"/>
      <c r="HD233" s="144"/>
      <c r="HE233" s="144"/>
      <c r="HF233" s="144"/>
      <c r="HG233" s="144"/>
      <c r="HH233" s="144"/>
      <c r="HI233" s="144"/>
      <c r="HJ233" s="144"/>
      <c r="HK233" s="144"/>
      <c r="HL233" s="144"/>
      <c r="HM233" s="144"/>
      <c r="HN233" s="144"/>
      <c r="HO233" s="144"/>
      <c r="HP233" s="144"/>
      <c r="HQ233" s="144"/>
      <c r="HR233" s="144"/>
      <c r="HS233" s="144"/>
      <c r="HT233" s="144"/>
      <c r="HU233" s="144"/>
      <c r="HV233" s="144"/>
    </row>
    <row r="234" spans="1:230" s="146" customFormat="1" ht="12.75">
      <c r="A234" s="142"/>
      <c r="B234" s="143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4"/>
      <c r="AE234" s="144"/>
      <c r="AF234" s="144"/>
      <c r="AG234" s="144"/>
      <c r="AH234" s="144"/>
      <c r="AI234" s="144"/>
      <c r="AJ234" s="144"/>
      <c r="AK234" s="144"/>
      <c r="AL234" s="144"/>
      <c r="AM234" s="144"/>
      <c r="AN234" s="144"/>
      <c r="AO234" s="144"/>
      <c r="AP234" s="144"/>
      <c r="AQ234" s="144"/>
      <c r="AR234" s="144"/>
      <c r="AS234" s="144"/>
      <c r="AT234" s="144"/>
      <c r="AU234" s="144"/>
      <c r="AV234" s="144"/>
      <c r="AW234" s="144"/>
      <c r="AX234" s="144"/>
      <c r="AY234" s="144"/>
      <c r="AZ234" s="144"/>
      <c r="BA234" s="144"/>
      <c r="BB234" s="144"/>
      <c r="BC234" s="144"/>
      <c r="BD234" s="144"/>
      <c r="BE234" s="144"/>
      <c r="BF234" s="144"/>
      <c r="BG234" s="144"/>
      <c r="BH234" s="144"/>
      <c r="BI234" s="144"/>
      <c r="BJ234" s="144"/>
      <c r="BK234" s="144"/>
      <c r="BL234" s="144"/>
      <c r="BM234" s="144"/>
      <c r="BN234" s="144"/>
      <c r="BO234" s="144"/>
      <c r="BP234" s="144"/>
      <c r="BQ234" s="144"/>
      <c r="BR234" s="144"/>
      <c r="BS234" s="144"/>
      <c r="BT234" s="144"/>
      <c r="BU234" s="144"/>
      <c r="BV234" s="144"/>
      <c r="BW234" s="144"/>
      <c r="BX234" s="144"/>
      <c r="BY234" s="144"/>
      <c r="BZ234" s="144"/>
      <c r="CA234" s="144"/>
      <c r="CB234" s="144"/>
      <c r="CC234" s="144"/>
      <c r="CD234" s="144"/>
      <c r="CE234" s="144"/>
      <c r="CF234" s="144"/>
      <c r="CG234" s="144"/>
      <c r="CH234" s="144"/>
      <c r="CI234" s="144"/>
      <c r="CJ234" s="144"/>
      <c r="CK234" s="144"/>
      <c r="CL234" s="144"/>
      <c r="CM234" s="144"/>
      <c r="CN234" s="144"/>
      <c r="CO234" s="144"/>
      <c r="CP234" s="144"/>
      <c r="CQ234" s="144"/>
      <c r="CR234" s="144"/>
      <c r="CS234" s="144"/>
      <c r="CT234" s="144"/>
      <c r="CU234" s="144"/>
      <c r="CV234" s="144"/>
      <c r="CW234" s="144"/>
      <c r="CX234" s="144"/>
      <c r="CY234" s="144"/>
      <c r="CZ234" s="144"/>
      <c r="DA234" s="144"/>
      <c r="DB234" s="144"/>
      <c r="DC234" s="144"/>
      <c r="DD234" s="144"/>
      <c r="DE234" s="144"/>
      <c r="DF234" s="144"/>
      <c r="DG234" s="144"/>
      <c r="DH234" s="144"/>
      <c r="DI234" s="144"/>
      <c r="DJ234" s="144"/>
      <c r="DK234" s="144"/>
      <c r="DL234" s="144"/>
      <c r="DM234" s="144"/>
      <c r="DN234" s="144"/>
      <c r="DO234" s="144"/>
      <c r="DP234" s="144"/>
      <c r="DQ234" s="144"/>
      <c r="DR234" s="144"/>
      <c r="DS234" s="144"/>
      <c r="DT234" s="144"/>
      <c r="DU234" s="144"/>
      <c r="DV234" s="144"/>
      <c r="DW234" s="144"/>
      <c r="DX234" s="144"/>
      <c r="DY234" s="144"/>
      <c r="DZ234" s="144"/>
      <c r="EA234" s="144"/>
      <c r="EB234" s="144"/>
      <c r="EC234" s="144"/>
      <c r="ED234" s="144"/>
      <c r="EE234" s="144"/>
      <c r="EF234" s="144"/>
      <c r="EG234" s="144"/>
      <c r="EH234" s="144"/>
      <c r="EI234" s="144"/>
      <c r="EJ234" s="144"/>
      <c r="EK234" s="144"/>
      <c r="EL234" s="144"/>
      <c r="EM234" s="144"/>
      <c r="EN234" s="144"/>
      <c r="EO234" s="144"/>
      <c r="EP234" s="144"/>
      <c r="EQ234" s="144"/>
      <c r="ER234" s="144"/>
      <c r="ES234" s="144"/>
      <c r="ET234" s="144"/>
      <c r="EU234" s="144"/>
      <c r="EV234" s="144"/>
      <c r="EW234" s="144"/>
      <c r="EX234" s="144"/>
      <c r="EY234" s="144"/>
      <c r="EZ234" s="144"/>
      <c r="FA234" s="144"/>
      <c r="FB234" s="144"/>
      <c r="FC234" s="144"/>
      <c r="FD234" s="144"/>
      <c r="FE234" s="144"/>
      <c r="FF234" s="144"/>
      <c r="FG234" s="144"/>
      <c r="FH234" s="144"/>
      <c r="FI234" s="144"/>
      <c r="FJ234" s="144"/>
      <c r="FK234" s="144"/>
      <c r="FL234" s="144"/>
      <c r="FM234" s="144"/>
      <c r="FN234" s="144"/>
      <c r="FO234" s="144"/>
      <c r="FP234" s="144"/>
      <c r="FQ234" s="144"/>
      <c r="FR234" s="144"/>
      <c r="FS234" s="144"/>
      <c r="FT234" s="144"/>
      <c r="FU234" s="144"/>
      <c r="FV234" s="144"/>
      <c r="FW234" s="144"/>
      <c r="FX234" s="144"/>
      <c r="FY234" s="144"/>
      <c r="FZ234" s="144"/>
      <c r="GA234" s="144"/>
      <c r="GB234" s="144"/>
      <c r="GC234" s="144"/>
      <c r="GD234" s="144"/>
      <c r="GE234" s="144"/>
      <c r="GF234" s="144"/>
      <c r="GG234" s="144"/>
      <c r="GH234" s="144"/>
      <c r="GI234" s="144"/>
      <c r="GJ234" s="144"/>
      <c r="GK234" s="144"/>
      <c r="GL234" s="144"/>
      <c r="GM234" s="144"/>
      <c r="GN234" s="144"/>
      <c r="GO234" s="144"/>
      <c r="GP234" s="144"/>
      <c r="GQ234" s="144"/>
      <c r="GR234" s="144"/>
      <c r="GS234" s="144"/>
      <c r="GT234" s="144"/>
      <c r="GU234" s="144"/>
      <c r="GV234" s="144"/>
      <c r="GW234" s="144"/>
      <c r="GX234" s="144"/>
      <c r="GY234" s="144"/>
      <c r="GZ234" s="144"/>
      <c r="HA234" s="144"/>
      <c r="HB234" s="144"/>
      <c r="HC234" s="144"/>
      <c r="HD234" s="144"/>
      <c r="HE234" s="144"/>
      <c r="HF234" s="144"/>
      <c r="HG234" s="144"/>
      <c r="HH234" s="144"/>
      <c r="HI234" s="144"/>
      <c r="HJ234" s="144"/>
      <c r="HK234" s="144"/>
      <c r="HL234" s="144"/>
      <c r="HM234" s="144"/>
      <c r="HN234" s="144"/>
      <c r="HO234" s="144"/>
      <c r="HP234" s="144"/>
      <c r="HQ234" s="144"/>
      <c r="HR234" s="144"/>
      <c r="HS234" s="144"/>
      <c r="HT234" s="144"/>
      <c r="HU234" s="144"/>
      <c r="HV234" s="144"/>
    </row>
    <row r="235" spans="1:230" s="146" customFormat="1" ht="12.75">
      <c r="A235" s="142"/>
      <c r="B235" s="143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4"/>
      <c r="AE235" s="144"/>
      <c r="AF235" s="144"/>
      <c r="AG235" s="144"/>
      <c r="AH235" s="144"/>
      <c r="AI235" s="144"/>
      <c r="AJ235" s="144"/>
      <c r="AK235" s="144"/>
      <c r="AL235" s="144"/>
      <c r="AM235" s="144"/>
      <c r="AN235" s="144"/>
      <c r="AO235" s="144"/>
      <c r="AP235" s="144"/>
      <c r="AQ235" s="144"/>
      <c r="AR235" s="144"/>
      <c r="AS235" s="144"/>
      <c r="AT235" s="144"/>
      <c r="AU235" s="144"/>
      <c r="AV235" s="144"/>
      <c r="AW235" s="144"/>
      <c r="AX235" s="144"/>
      <c r="AY235" s="144"/>
      <c r="AZ235" s="144"/>
      <c r="BA235" s="144"/>
      <c r="BB235" s="144"/>
      <c r="BC235" s="144"/>
      <c r="BD235" s="144"/>
      <c r="BE235" s="144"/>
      <c r="BF235" s="144"/>
      <c r="BG235" s="144"/>
      <c r="BH235" s="144"/>
      <c r="BI235" s="144"/>
      <c r="BJ235" s="144"/>
      <c r="BK235" s="144"/>
      <c r="BL235" s="144"/>
      <c r="BM235" s="144"/>
      <c r="BN235" s="144"/>
      <c r="BO235" s="144"/>
      <c r="BP235" s="144"/>
      <c r="BQ235" s="144"/>
      <c r="BR235" s="144"/>
      <c r="BS235" s="144"/>
      <c r="BT235" s="144"/>
      <c r="BU235" s="144"/>
      <c r="BV235" s="144"/>
      <c r="BW235" s="144"/>
      <c r="BX235" s="144"/>
      <c r="BY235" s="144"/>
      <c r="BZ235" s="144"/>
      <c r="CA235" s="144"/>
      <c r="CB235" s="144"/>
      <c r="CC235" s="144"/>
      <c r="CD235" s="144"/>
      <c r="CE235" s="144"/>
      <c r="CF235" s="144"/>
      <c r="CG235" s="144"/>
      <c r="CH235" s="144"/>
      <c r="CI235" s="144"/>
      <c r="CJ235" s="144"/>
      <c r="CK235" s="144"/>
      <c r="CL235" s="144"/>
      <c r="CM235" s="144"/>
      <c r="CN235" s="144"/>
      <c r="CO235" s="144"/>
      <c r="CP235" s="144"/>
      <c r="CQ235" s="144"/>
      <c r="CR235" s="144"/>
      <c r="CS235" s="144"/>
      <c r="CT235" s="144"/>
      <c r="CU235" s="144"/>
      <c r="CV235" s="144"/>
      <c r="CW235" s="144"/>
      <c r="CX235" s="144"/>
      <c r="CY235" s="144"/>
      <c r="CZ235" s="144"/>
      <c r="DA235" s="144"/>
      <c r="DB235" s="144"/>
      <c r="DC235" s="144"/>
      <c r="DD235" s="144"/>
      <c r="DE235" s="144"/>
      <c r="DF235" s="144"/>
      <c r="DG235" s="144"/>
      <c r="DH235" s="144"/>
      <c r="DI235" s="144"/>
      <c r="DJ235" s="144"/>
      <c r="DK235" s="144"/>
      <c r="DL235" s="144"/>
      <c r="DM235" s="144"/>
      <c r="DN235" s="144"/>
      <c r="DO235" s="144"/>
      <c r="DP235" s="144"/>
      <c r="DQ235" s="144"/>
      <c r="DR235" s="144"/>
      <c r="DS235" s="144"/>
      <c r="DT235" s="144"/>
      <c r="DU235" s="144"/>
      <c r="DV235" s="144"/>
      <c r="DW235" s="144"/>
      <c r="DX235" s="144"/>
      <c r="DY235" s="144"/>
      <c r="DZ235" s="144"/>
      <c r="EA235" s="144"/>
      <c r="EB235" s="144"/>
      <c r="EC235" s="144"/>
      <c r="ED235" s="144"/>
      <c r="EE235" s="144"/>
      <c r="EF235" s="144"/>
      <c r="EG235" s="144"/>
      <c r="EH235" s="144"/>
      <c r="EI235" s="144"/>
      <c r="EJ235" s="144"/>
      <c r="EK235" s="144"/>
      <c r="EL235" s="144"/>
      <c r="EM235" s="144"/>
      <c r="EN235" s="144"/>
      <c r="EO235" s="144"/>
      <c r="EP235" s="144"/>
      <c r="EQ235" s="144"/>
      <c r="ER235" s="144"/>
      <c r="ES235" s="144"/>
      <c r="ET235" s="144"/>
      <c r="EU235" s="144"/>
      <c r="EV235" s="144"/>
      <c r="EW235" s="144"/>
      <c r="EX235" s="144"/>
      <c r="EY235" s="144"/>
      <c r="EZ235" s="144"/>
      <c r="FA235" s="144"/>
      <c r="FB235" s="144"/>
      <c r="FC235" s="144"/>
      <c r="FD235" s="144"/>
      <c r="FE235" s="144"/>
      <c r="FF235" s="144"/>
      <c r="FG235" s="144"/>
      <c r="FH235" s="144"/>
      <c r="FI235" s="144"/>
      <c r="FJ235" s="144"/>
      <c r="FK235" s="144"/>
      <c r="FL235" s="144"/>
      <c r="FM235" s="144"/>
      <c r="FN235" s="144"/>
      <c r="FO235" s="144"/>
      <c r="FP235" s="144"/>
      <c r="FQ235" s="144"/>
      <c r="FR235" s="144"/>
      <c r="FS235" s="144"/>
      <c r="FT235" s="144"/>
      <c r="FU235" s="144"/>
      <c r="FV235" s="144"/>
      <c r="FW235" s="144"/>
      <c r="FX235" s="144"/>
      <c r="FY235" s="144"/>
      <c r="FZ235" s="144"/>
      <c r="GA235" s="144"/>
      <c r="GB235" s="144"/>
      <c r="GC235" s="144"/>
      <c r="GD235" s="144"/>
      <c r="GE235" s="144"/>
      <c r="GF235" s="144"/>
      <c r="GG235" s="144"/>
      <c r="GH235" s="144"/>
      <c r="GI235" s="144"/>
      <c r="GJ235" s="144"/>
      <c r="GK235" s="144"/>
      <c r="GL235" s="144"/>
      <c r="GM235" s="144"/>
      <c r="GN235" s="144"/>
      <c r="GO235" s="144"/>
      <c r="GP235" s="144"/>
      <c r="GQ235" s="144"/>
      <c r="GR235" s="144"/>
      <c r="GS235" s="144"/>
      <c r="GT235" s="144"/>
      <c r="GU235" s="144"/>
      <c r="GV235" s="144"/>
      <c r="GW235" s="144"/>
      <c r="GX235" s="144"/>
      <c r="GY235" s="144"/>
      <c r="GZ235" s="144"/>
      <c r="HA235" s="144"/>
      <c r="HB235" s="144"/>
      <c r="HC235" s="144"/>
      <c r="HD235" s="144"/>
      <c r="HE235" s="144"/>
      <c r="HF235" s="144"/>
      <c r="HG235" s="144"/>
      <c r="HH235" s="144"/>
      <c r="HI235" s="144"/>
      <c r="HJ235" s="144"/>
      <c r="HK235" s="144"/>
      <c r="HL235" s="144"/>
      <c r="HM235" s="144"/>
      <c r="HN235" s="144"/>
      <c r="HO235" s="144"/>
      <c r="HP235" s="144"/>
      <c r="HQ235" s="144"/>
      <c r="HR235" s="144"/>
      <c r="HS235" s="144"/>
      <c r="HT235" s="144"/>
      <c r="HU235" s="144"/>
      <c r="HV235" s="144"/>
    </row>
    <row r="236" spans="1:230" s="146" customFormat="1" ht="12.75">
      <c r="A236" s="142"/>
      <c r="B236" s="143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144"/>
      <c r="AP236" s="144"/>
      <c r="AQ236" s="144"/>
      <c r="AR236" s="144"/>
      <c r="AS236" s="144"/>
      <c r="AT236" s="144"/>
      <c r="AU236" s="144"/>
      <c r="AV236" s="144"/>
      <c r="AW236" s="144"/>
      <c r="AX236" s="144"/>
      <c r="AY236" s="144"/>
      <c r="AZ236" s="144"/>
      <c r="BA236" s="144"/>
      <c r="BB236" s="144"/>
      <c r="BC236" s="144"/>
      <c r="BD236" s="144"/>
      <c r="BE236" s="144"/>
      <c r="BF236" s="144"/>
      <c r="BG236" s="144"/>
      <c r="BH236" s="144"/>
      <c r="BI236" s="144"/>
      <c r="BJ236" s="144"/>
      <c r="BK236" s="144"/>
      <c r="BL236" s="144"/>
      <c r="BM236" s="144"/>
      <c r="BN236" s="144"/>
      <c r="BO236" s="144"/>
      <c r="BP236" s="144"/>
      <c r="BQ236" s="144"/>
      <c r="BR236" s="144"/>
      <c r="BS236" s="144"/>
      <c r="BT236" s="144"/>
      <c r="BU236" s="144"/>
      <c r="BV236" s="144"/>
      <c r="BW236" s="144"/>
      <c r="BX236" s="144"/>
      <c r="BY236" s="144"/>
      <c r="BZ236" s="144"/>
      <c r="CA236" s="144"/>
      <c r="CB236" s="144"/>
      <c r="CC236" s="144"/>
      <c r="CD236" s="144"/>
      <c r="CE236" s="144"/>
      <c r="CF236" s="144"/>
      <c r="CG236" s="144"/>
      <c r="CH236" s="144"/>
      <c r="CI236" s="144"/>
      <c r="CJ236" s="144"/>
      <c r="CK236" s="144"/>
      <c r="CL236" s="144"/>
      <c r="CM236" s="144"/>
      <c r="CN236" s="144"/>
      <c r="CO236" s="144"/>
      <c r="CP236" s="144"/>
      <c r="CQ236" s="144"/>
      <c r="CR236" s="144"/>
      <c r="CS236" s="144"/>
      <c r="CT236" s="144"/>
      <c r="CU236" s="144"/>
      <c r="CV236" s="144"/>
      <c r="CW236" s="144"/>
      <c r="CX236" s="144"/>
      <c r="CY236" s="144"/>
      <c r="CZ236" s="144"/>
      <c r="DA236" s="144"/>
      <c r="DB236" s="144"/>
      <c r="DC236" s="144"/>
      <c r="DD236" s="144"/>
      <c r="DE236" s="144"/>
      <c r="DF236" s="144"/>
      <c r="DG236" s="144"/>
      <c r="DH236" s="144"/>
      <c r="DI236" s="144"/>
      <c r="DJ236" s="144"/>
      <c r="DK236" s="144"/>
      <c r="DL236" s="144"/>
      <c r="DM236" s="144"/>
      <c r="DN236" s="144"/>
      <c r="DO236" s="144"/>
      <c r="DP236" s="144"/>
      <c r="DQ236" s="144"/>
      <c r="DR236" s="144"/>
      <c r="DS236" s="144"/>
      <c r="DT236" s="144"/>
      <c r="DU236" s="144"/>
      <c r="DV236" s="144"/>
      <c r="DW236" s="144"/>
      <c r="DX236" s="144"/>
      <c r="DY236" s="144"/>
      <c r="DZ236" s="144"/>
      <c r="EA236" s="144"/>
      <c r="EB236" s="144"/>
      <c r="EC236" s="144"/>
      <c r="ED236" s="144"/>
      <c r="EE236" s="144"/>
      <c r="EF236" s="144"/>
      <c r="EG236" s="144"/>
      <c r="EH236" s="144"/>
      <c r="EI236" s="144"/>
      <c r="EJ236" s="144"/>
      <c r="EK236" s="144"/>
      <c r="EL236" s="144"/>
      <c r="EM236" s="144"/>
      <c r="EN236" s="144"/>
      <c r="EO236" s="144"/>
      <c r="EP236" s="144"/>
      <c r="EQ236" s="144"/>
      <c r="ER236" s="144"/>
      <c r="ES236" s="144"/>
      <c r="ET236" s="144"/>
      <c r="EU236" s="144"/>
      <c r="EV236" s="144"/>
      <c r="EW236" s="144"/>
      <c r="EX236" s="144"/>
      <c r="EY236" s="144"/>
      <c r="EZ236" s="144"/>
      <c r="FA236" s="144"/>
      <c r="FB236" s="144"/>
      <c r="FC236" s="144"/>
      <c r="FD236" s="144"/>
      <c r="FE236" s="144"/>
      <c r="FF236" s="144"/>
      <c r="FG236" s="144"/>
      <c r="FH236" s="144"/>
      <c r="FI236" s="144"/>
      <c r="FJ236" s="144"/>
      <c r="FK236" s="144"/>
      <c r="FL236" s="144"/>
      <c r="FM236" s="144"/>
      <c r="FN236" s="144"/>
      <c r="FO236" s="144"/>
      <c r="FP236" s="144"/>
      <c r="FQ236" s="144"/>
      <c r="FR236" s="144"/>
      <c r="FS236" s="144"/>
      <c r="FT236" s="144"/>
      <c r="FU236" s="144"/>
      <c r="FV236" s="144"/>
      <c r="FW236" s="144"/>
      <c r="FX236" s="144"/>
      <c r="FY236" s="144"/>
      <c r="FZ236" s="144"/>
      <c r="GA236" s="144"/>
      <c r="GB236" s="144"/>
      <c r="GC236" s="144"/>
      <c r="GD236" s="144"/>
      <c r="GE236" s="144"/>
      <c r="GF236" s="144"/>
      <c r="GG236" s="144"/>
      <c r="GH236" s="144"/>
      <c r="GI236" s="144"/>
      <c r="GJ236" s="144"/>
      <c r="GK236" s="144"/>
      <c r="GL236" s="144"/>
      <c r="GM236" s="144"/>
      <c r="GN236" s="144"/>
      <c r="GO236" s="144"/>
      <c r="GP236" s="144"/>
      <c r="GQ236" s="144"/>
      <c r="GR236" s="144"/>
      <c r="GS236" s="144"/>
      <c r="GT236" s="144"/>
      <c r="GU236" s="144"/>
      <c r="GV236" s="144"/>
      <c r="GW236" s="144"/>
      <c r="GX236" s="144"/>
      <c r="GY236" s="144"/>
      <c r="GZ236" s="144"/>
      <c r="HA236" s="144"/>
      <c r="HB236" s="144"/>
      <c r="HC236" s="144"/>
      <c r="HD236" s="144"/>
      <c r="HE236" s="144"/>
      <c r="HF236" s="144"/>
      <c r="HG236" s="144"/>
      <c r="HH236" s="144"/>
      <c r="HI236" s="144"/>
      <c r="HJ236" s="144"/>
      <c r="HK236" s="144"/>
      <c r="HL236" s="144"/>
      <c r="HM236" s="144"/>
      <c r="HN236" s="144"/>
      <c r="HO236" s="144"/>
      <c r="HP236" s="144"/>
      <c r="HQ236" s="144"/>
      <c r="HR236" s="144"/>
      <c r="HS236" s="144"/>
      <c r="HT236" s="144"/>
      <c r="HU236" s="144"/>
      <c r="HV236" s="144"/>
    </row>
    <row r="237" spans="1:230" s="146" customFormat="1" ht="12.75">
      <c r="A237" s="142"/>
      <c r="B237" s="143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4"/>
      <c r="AM237" s="144"/>
      <c r="AN237" s="144"/>
      <c r="AO237" s="144"/>
      <c r="AP237" s="144"/>
      <c r="AQ237" s="144"/>
      <c r="AR237" s="144"/>
      <c r="AS237" s="144"/>
      <c r="AT237" s="144"/>
      <c r="AU237" s="144"/>
      <c r="AV237" s="144"/>
      <c r="AW237" s="144"/>
      <c r="AX237" s="144"/>
      <c r="AY237" s="144"/>
      <c r="AZ237" s="144"/>
      <c r="BA237" s="144"/>
      <c r="BB237" s="144"/>
      <c r="BC237" s="144"/>
      <c r="BD237" s="144"/>
      <c r="BE237" s="144"/>
      <c r="BF237" s="144"/>
      <c r="BG237" s="144"/>
      <c r="BH237" s="144"/>
      <c r="BI237" s="144"/>
      <c r="BJ237" s="144"/>
      <c r="BK237" s="144"/>
      <c r="BL237" s="144"/>
      <c r="BM237" s="144"/>
      <c r="BN237" s="144"/>
      <c r="BO237" s="144"/>
      <c r="BP237" s="144"/>
      <c r="BQ237" s="144"/>
      <c r="BR237" s="144"/>
      <c r="BS237" s="144"/>
      <c r="BT237" s="144"/>
      <c r="BU237" s="144"/>
      <c r="BV237" s="144"/>
      <c r="BW237" s="144"/>
      <c r="BX237" s="144"/>
      <c r="BY237" s="144"/>
      <c r="BZ237" s="144"/>
      <c r="CA237" s="144"/>
      <c r="CB237" s="144"/>
      <c r="CC237" s="144"/>
      <c r="CD237" s="144"/>
      <c r="CE237" s="144"/>
      <c r="CF237" s="144"/>
      <c r="CG237" s="144"/>
      <c r="CH237" s="144"/>
      <c r="CI237" s="144"/>
      <c r="CJ237" s="144"/>
      <c r="CK237" s="144"/>
      <c r="CL237" s="144"/>
      <c r="CM237" s="144"/>
      <c r="CN237" s="144"/>
      <c r="CO237" s="144"/>
      <c r="CP237" s="144"/>
      <c r="CQ237" s="144"/>
      <c r="CR237" s="144"/>
      <c r="CS237" s="144"/>
      <c r="CT237" s="144"/>
      <c r="CU237" s="144"/>
      <c r="CV237" s="144"/>
      <c r="CW237" s="144"/>
      <c r="CX237" s="144"/>
      <c r="CY237" s="144"/>
      <c r="CZ237" s="144"/>
      <c r="DA237" s="144"/>
      <c r="DB237" s="144"/>
      <c r="DC237" s="144"/>
      <c r="DD237" s="144"/>
      <c r="DE237" s="144"/>
      <c r="DF237" s="144"/>
      <c r="DG237" s="144"/>
      <c r="DH237" s="144"/>
      <c r="DI237" s="144"/>
      <c r="DJ237" s="144"/>
      <c r="DK237" s="144"/>
      <c r="DL237" s="144"/>
      <c r="DM237" s="144"/>
      <c r="DN237" s="144"/>
      <c r="DO237" s="144"/>
      <c r="DP237" s="144"/>
      <c r="DQ237" s="144"/>
      <c r="DR237" s="144"/>
      <c r="DS237" s="144"/>
      <c r="DT237" s="144"/>
      <c r="DU237" s="144"/>
      <c r="DV237" s="144"/>
      <c r="DW237" s="144"/>
      <c r="DX237" s="144"/>
      <c r="DY237" s="144"/>
      <c r="DZ237" s="144"/>
      <c r="EA237" s="144"/>
      <c r="EB237" s="144"/>
      <c r="EC237" s="144"/>
      <c r="ED237" s="144"/>
      <c r="EE237" s="144"/>
      <c r="EF237" s="144"/>
      <c r="EG237" s="144"/>
      <c r="EH237" s="144"/>
      <c r="EI237" s="144"/>
      <c r="EJ237" s="144"/>
      <c r="EK237" s="144"/>
      <c r="EL237" s="144"/>
      <c r="EM237" s="144"/>
      <c r="EN237" s="144"/>
      <c r="EO237" s="144"/>
      <c r="EP237" s="144"/>
      <c r="EQ237" s="144"/>
      <c r="ER237" s="144"/>
      <c r="ES237" s="144"/>
      <c r="ET237" s="144"/>
      <c r="EU237" s="144"/>
      <c r="EV237" s="144"/>
      <c r="EW237" s="144"/>
      <c r="EX237" s="144"/>
      <c r="EY237" s="144"/>
      <c r="EZ237" s="144"/>
      <c r="FA237" s="144"/>
      <c r="FB237" s="144"/>
      <c r="FC237" s="144"/>
      <c r="FD237" s="144"/>
      <c r="FE237" s="144"/>
      <c r="FF237" s="144"/>
      <c r="FG237" s="144"/>
      <c r="FH237" s="144"/>
      <c r="FI237" s="144"/>
      <c r="FJ237" s="144"/>
      <c r="FK237" s="144"/>
      <c r="FL237" s="144"/>
      <c r="FM237" s="144"/>
      <c r="FN237" s="144"/>
      <c r="FO237" s="144"/>
      <c r="FP237" s="144"/>
      <c r="FQ237" s="144"/>
      <c r="FR237" s="144"/>
      <c r="FS237" s="144"/>
      <c r="FT237" s="144"/>
      <c r="FU237" s="144"/>
      <c r="FV237" s="144"/>
      <c r="FW237" s="144"/>
      <c r="FX237" s="144"/>
      <c r="FY237" s="144"/>
      <c r="FZ237" s="144"/>
      <c r="GA237" s="144"/>
      <c r="GB237" s="144"/>
      <c r="GC237" s="144"/>
      <c r="GD237" s="144"/>
      <c r="GE237" s="144"/>
      <c r="GF237" s="144"/>
      <c r="GG237" s="144"/>
      <c r="GH237" s="144"/>
      <c r="GI237" s="144"/>
      <c r="GJ237" s="144"/>
      <c r="GK237" s="144"/>
      <c r="GL237" s="144"/>
      <c r="GM237" s="144"/>
      <c r="GN237" s="144"/>
      <c r="GO237" s="144"/>
      <c r="GP237" s="144"/>
      <c r="GQ237" s="144"/>
      <c r="GR237" s="144"/>
      <c r="GS237" s="144"/>
      <c r="GT237" s="144"/>
      <c r="GU237" s="144"/>
      <c r="GV237" s="144"/>
      <c r="GW237" s="144"/>
      <c r="GX237" s="144"/>
      <c r="GY237" s="144"/>
      <c r="GZ237" s="144"/>
      <c r="HA237" s="144"/>
      <c r="HB237" s="144"/>
      <c r="HC237" s="144"/>
      <c r="HD237" s="144"/>
      <c r="HE237" s="144"/>
      <c r="HF237" s="144"/>
      <c r="HG237" s="144"/>
      <c r="HH237" s="144"/>
      <c r="HI237" s="144"/>
      <c r="HJ237" s="144"/>
      <c r="HK237" s="144"/>
      <c r="HL237" s="144"/>
      <c r="HM237" s="144"/>
      <c r="HN237" s="144"/>
      <c r="HO237" s="144"/>
      <c r="HP237" s="144"/>
      <c r="HQ237" s="144"/>
      <c r="HR237" s="144"/>
      <c r="HS237" s="144"/>
      <c r="HT237" s="144"/>
      <c r="HU237" s="144"/>
      <c r="HV237" s="144"/>
    </row>
    <row r="238" spans="1:230" s="146" customFormat="1" ht="12.75">
      <c r="A238" s="142"/>
      <c r="B238" s="143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144"/>
      <c r="AP238" s="144"/>
      <c r="AQ238" s="144"/>
      <c r="AR238" s="144"/>
      <c r="AS238" s="144"/>
      <c r="AT238" s="144"/>
      <c r="AU238" s="144"/>
      <c r="AV238" s="144"/>
      <c r="AW238" s="144"/>
      <c r="AX238" s="144"/>
      <c r="AY238" s="144"/>
      <c r="AZ238" s="144"/>
      <c r="BA238" s="144"/>
      <c r="BB238" s="144"/>
      <c r="BC238" s="144"/>
      <c r="BD238" s="144"/>
      <c r="BE238" s="144"/>
      <c r="BF238" s="144"/>
      <c r="BG238" s="144"/>
      <c r="BH238" s="144"/>
      <c r="BI238" s="144"/>
      <c r="BJ238" s="144"/>
      <c r="BK238" s="144"/>
      <c r="BL238" s="144"/>
      <c r="BM238" s="144"/>
      <c r="BN238" s="144"/>
      <c r="BO238" s="144"/>
      <c r="BP238" s="144"/>
      <c r="BQ238" s="144"/>
      <c r="BR238" s="144"/>
      <c r="BS238" s="144"/>
      <c r="BT238" s="144"/>
      <c r="BU238" s="144"/>
      <c r="BV238" s="144"/>
      <c r="BW238" s="144"/>
      <c r="BX238" s="144"/>
      <c r="BY238" s="144"/>
      <c r="BZ238" s="144"/>
      <c r="CA238" s="144"/>
      <c r="CB238" s="144"/>
      <c r="CC238" s="144"/>
      <c r="CD238" s="144"/>
      <c r="CE238" s="144"/>
      <c r="CF238" s="144"/>
      <c r="CG238" s="144"/>
      <c r="CH238" s="144"/>
      <c r="CI238" s="144"/>
      <c r="CJ238" s="144"/>
      <c r="CK238" s="144"/>
      <c r="CL238" s="144"/>
      <c r="CM238" s="144"/>
      <c r="CN238" s="144"/>
      <c r="CO238" s="144"/>
      <c r="CP238" s="144"/>
      <c r="CQ238" s="144"/>
      <c r="CR238" s="144"/>
      <c r="CS238" s="144"/>
      <c r="CT238" s="144"/>
      <c r="CU238" s="144"/>
      <c r="CV238" s="144"/>
      <c r="CW238" s="144"/>
      <c r="CX238" s="144"/>
      <c r="CY238" s="144"/>
      <c r="CZ238" s="144"/>
      <c r="DA238" s="144"/>
      <c r="DB238" s="144"/>
      <c r="DC238" s="144"/>
      <c r="DD238" s="144"/>
      <c r="DE238" s="144"/>
      <c r="DF238" s="144"/>
      <c r="DG238" s="144"/>
      <c r="DH238" s="144"/>
      <c r="DI238" s="144"/>
      <c r="DJ238" s="144"/>
      <c r="DK238" s="144"/>
      <c r="DL238" s="144"/>
      <c r="DM238" s="144"/>
      <c r="DN238" s="144"/>
      <c r="DO238" s="144"/>
      <c r="DP238" s="144"/>
      <c r="DQ238" s="144"/>
      <c r="DR238" s="144"/>
      <c r="DS238" s="144"/>
      <c r="DT238" s="144"/>
      <c r="DU238" s="144"/>
      <c r="DV238" s="144"/>
      <c r="DW238" s="144"/>
      <c r="DX238" s="144"/>
      <c r="DY238" s="144"/>
      <c r="DZ238" s="144"/>
      <c r="EA238" s="144"/>
      <c r="EB238" s="144"/>
      <c r="EC238" s="144"/>
      <c r="ED238" s="144"/>
      <c r="EE238" s="144"/>
      <c r="EF238" s="144"/>
      <c r="EG238" s="144"/>
      <c r="EH238" s="144"/>
      <c r="EI238" s="144"/>
      <c r="EJ238" s="144"/>
      <c r="EK238" s="144"/>
      <c r="EL238" s="144"/>
      <c r="EM238" s="144"/>
      <c r="EN238" s="144"/>
      <c r="EO238" s="144"/>
      <c r="EP238" s="144"/>
      <c r="EQ238" s="144"/>
      <c r="ER238" s="144"/>
      <c r="ES238" s="144"/>
      <c r="ET238" s="144"/>
      <c r="EU238" s="144"/>
      <c r="EV238" s="144"/>
      <c r="EW238" s="144"/>
      <c r="EX238" s="144"/>
      <c r="EY238" s="144"/>
      <c r="EZ238" s="144"/>
      <c r="FA238" s="144"/>
      <c r="FB238" s="144"/>
      <c r="FC238" s="144"/>
      <c r="FD238" s="144"/>
      <c r="FE238" s="144"/>
      <c r="FF238" s="144"/>
      <c r="FG238" s="144"/>
      <c r="FH238" s="144"/>
      <c r="FI238" s="144"/>
      <c r="FJ238" s="144"/>
      <c r="FK238" s="144"/>
      <c r="FL238" s="144"/>
      <c r="FM238" s="144"/>
      <c r="FN238" s="144"/>
      <c r="FO238" s="144"/>
      <c r="FP238" s="144"/>
      <c r="FQ238" s="144"/>
      <c r="FR238" s="144"/>
      <c r="FS238" s="144"/>
      <c r="FT238" s="144"/>
      <c r="FU238" s="144"/>
      <c r="FV238" s="144"/>
      <c r="FW238" s="144"/>
      <c r="FX238" s="144"/>
      <c r="FY238" s="144"/>
      <c r="FZ238" s="144"/>
      <c r="GA238" s="144"/>
      <c r="GB238" s="144"/>
      <c r="GC238" s="144"/>
      <c r="GD238" s="144"/>
      <c r="GE238" s="144"/>
      <c r="GF238" s="144"/>
      <c r="GG238" s="144"/>
      <c r="GH238" s="144"/>
      <c r="GI238" s="144"/>
      <c r="GJ238" s="144"/>
      <c r="GK238" s="144"/>
      <c r="GL238" s="144"/>
      <c r="GM238" s="144"/>
      <c r="GN238" s="144"/>
      <c r="GO238" s="144"/>
      <c r="GP238" s="144"/>
      <c r="GQ238" s="144"/>
      <c r="GR238" s="144"/>
      <c r="GS238" s="144"/>
      <c r="GT238" s="144"/>
      <c r="GU238" s="144"/>
      <c r="GV238" s="144"/>
      <c r="GW238" s="144"/>
      <c r="GX238" s="144"/>
      <c r="GY238" s="144"/>
      <c r="GZ238" s="144"/>
      <c r="HA238" s="144"/>
      <c r="HB238" s="144"/>
      <c r="HC238" s="144"/>
      <c r="HD238" s="144"/>
      <c r="HE238" s="144"/>
      <c r="HF238" s="144"/>
      <c r="HG238" s="144"/>
      <c r="HH238" s="144"/>
      <c r="HI238" s="144"/>
      <c r="HJ238" s="144"/>
      <c r="HK238" s="144"/>
      <c r="HL238" s="144"/>
      <c r="HM238" s="144"/>
      <c r="HN238" s="144"/>
      <c r="HO238" s="144"/>
      <c r="HP238" s="144"/>
      <c r="HQ238" s="144"/>
      <c r="HR238" s="144"/>
      <c r="HS238" s="144"/>
      <c r="HT238" s="144"/>
      <c r="HU238" s="144"/>
      <c r="HV238" s="144"/>
    </row>
    <row r="239" spans="1:230" s="146" customFormat="1" ht="12.75">
      <c r="A239" s="142"/>
      <c r="B239" s="143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144"/>
      <c r="AF239" s="144"/>
      <c r="AG239" s="144"/>
      <c r="AH239" s="144"/>
      <c r="AI239" s="144"/>
      <c r="AJ239" s="144"/>
      <c r="AK239" s="144"/>
      <c r="AL239" s="144"/>
      <c r="AM239" s="144"/>
      <c r="AN239" s="144"/>
      <c r="AO239" s="144"/>
      <c r="AP239" s="144"/>
      <c r="AQ239" s="144"/>
      <c r="AR239" s="144"/>
      <c r="AS239" s="144"/>
      <c r="AT239" s="144"/>
      <c r="AU239" s="144"/>
      <c r="AV239" s="144"/>
      <c r="AW239" s="144"/>
      <c r="AX239" s="144"/>
      <c r="AY239" s="144"/>
      <c r="AZ239" s="144"/>
      <c r="BA239" s="144"/>
      <c r="BB239" s="144"/>
      <c r="BC239" s="144"/>
      <c r="BD239" s="144"/>
      <c r="BE239" s="144"/>
      <c r="BF239" s="144"/>
      <c r="BG239" s="144"/>
      <c r="BH239" s="144"/>
      <c r="BI239" s="144"/>
      <c r="BJ239" s="144"/>
      <c r="BK239" s="144"/>
      <c r="BL239" s="144"/>
      <c r="BM239" s="144"/>
      <c r="BN239" s="144"/>
      <c r="BO239" s="144"/>
      <c r="BP239" s="144"/>
      <c r="BQ239" s="144"/>
      <c r="BR239" s="144"/>
      <c r="BS239" s="144"/>
      <c r="BT239" s="144"/>
      <c r="BU239" s="144"/>
      <c r="BV239" s="144"/>
      <c r="BW239" s="144"/>
      <c r="BX239" s="144"/>
      <c r="BY239" s="144"/>
      <c r="BZ239" s="144"/>
      <c r="CA239" s="144"/>
      <c r="CB239" s="144"/>
      <c r="CC239" s="144"/>
      <c r="CD239" s="144"/>
      <c r="CE239" s="144"/>
      <c r="CF239" s="144"/>
      <c r="CG239" s="144"/>
      <c r="CH239" s="144"/>
      <c r="CI239" s="144"/>
      <c r="CJ239" s="144"/>
      <c r="CK239" s="144"/>
      <c r="CL239" s="144"/>
      <c r="CM239" s="144"/>
      <c r="CN239" s="144"/>
      <c r="CO239" s="144"/>
      <c r="CP239" s="144"/>
      <c r="CQ239" s="144"/>
      <c r="CR239" s="144"/>
      <c r="CS239" s="144"/>
      <c r="CT239" s="144"/>
      <c r="CU239" s="144"/>
      <c r="CV239" s="144"/>
      <c r="CW239" s="144"/>
      <c r="CX239" s="144"/>
      <c r="CY239" s="144"/>
      <c r="CZ239" s="144"/>
      <c r="DA239" s="144"/>
      <c r="DB239" s="144"/>
      <c r="DC239" s="144"/>
      <c r="DD239" s="144"/>
      <c r="DE239" s="144"/>
      <c r="DF239" s="144"/>
      <c r="DG239" s="144"/>
      <c r="DH239" s="144"/>
      <c r="DI239" s="144"/>
      <c r="DJ239" s="144"/>
      <c r="DK239" s="144"/>
      <c r="DL239" s="144"/>
      <c r="DM239" s="144"/>
      <c r="DN239" s="144"/>
      <c r="DO239" s="144"/>
      <c r="DP239" s="144"/>
      <c r="DQ239" s="144"/>
      <c r="DR239" s="144"/>
      <c r="DS239" s="144"/>
      <c r="DT239" s="144"/>
      <c r="DU239" s="144"/>
      <c r="DV239" s="144"/>
      <c r="DW239" s="144"/>
      <c r="DX239" s="144"/>
      <c r="DY239" s="144"/>
      <c r="DZ239" s="144"/>
      <c r="EA239" s="144"/>
      <c r="EB239" s="144"/>
      <c r="EC239" s="144"/>
      <c r="ED239" s="144"/>
      <c r="EE239" s="144"/>
      <c r="EF239" s="144"/>
      <c r="EG239" s="144"/>
      <c r="EH239" s="144"/>
      <c r="EI239" s="144"/>
      <c r="EJ239" s="144"/>
      <c r="EK239" s="144"/>
      <c r="EL239" s="144"/>
      <c r="EM239" s="144"/>
      <c r="EN239" s="144"/>
      <c r="EO239" s="144"/>
      <c r="EP239" s="144"/>
      <c r="EQ239" s="144"/>
      <c r="ER239" s="144"/>
      <c r="ES239" s="144"/>
      <c r="ET239" s="144"/>
      <c r="EU239" s="144"/>
      <c r="EV239" s="144"/>
      <c r="EW239" s="144"/>
      <c r="EX239" s="144"/>
      <c r="EY239" s="144"/>
      <c r="EZ239" s="144"/>
      <c r="FA239" s="144"/>
      <c r="FB239" s="144"/>
      <c r="FC239" s="144"/>
      <c r="FD239" s="144"/>
      <c r="FE239" s="144"/>
      <c r="FF239" s="144"/>
      <c r="FG239" s="144"/>
      <c r="FH239" s="144"/>
      <c r="FI239" s="144"/>
      <c r="FJ239" s="144"/>
      <c r="FK239" s="144"/>
      <c r="FL239" s="144"/>
      <c r="FM239" s="144"/>
      <c r="FN239" s="144"/>
      <c r="FO239" s="144"/>
      <c r="FP239" s="144"/>
      <c r="FQ239" s="144"/>
      <c r="FR239" s="144"/>
      <c r="FS239" s="144"/>
      <c r="FT239" s="144"/>
      <c r="FU239" s="144"/>
      <c r="FV239" s="144"/>
      <c r="FW239" s="144"/>
      <c r="FX239" s="144"/>
      <c r="FY239" s="144"/>
      <c r="FZ239" s="144"/>
      <c r="GA239" s="144"/>
      <c r="GB239" s="144"/>
      <c r="GC239" s="144"/>
      <c r="GD239" s="144"/>
      <c r="GE239" s="144"/>
      <c r="GF239" s="144"/>
      <c r="GG239" s="144"/>
      <c r="GH239" s="144"/>
      <c r="GI239" s="144"/>
      <c r="GJ239" s="144"/>
      <c r="GK239" s="144"/>
      <c r="GL239" s="144"/>
      <c r="GM239" s="144"/>
      <c r="GN239" s="144"/>
      <c r="GO239" s="144"/>
      <c r="GP239" s="144"/>
      <c r="GQ239" s="144"/>
      <c r="GR239" s="144"/>
      <c r="GS239" s="144"/>
      <c r="GT239" s="144"/>
      <c r="GU239" s="144"/>
      <c r="GV239" s="144"/>
      <c r="GW239" s="144"/>
      <c r="GX239" s="144"/>
      <c r="GY239" s="144"/>
      <c r="GZ239" s="144"/>
      <c r="HA239" s="144"/>
      <c r="HB239" s="144"/>
      <c r="HC239" s="144"/>
      <c r="HD239" s="144"/>
      <c r="HE239" s="144"/>
      <c r="HF239" s="144"/>
      <c r="HG239" s="144"/>
      <c r="HH239" s="144"/>
      <c r="HI239" s="144"/>
      <c r="HJ239" s="144"/>
      <c r="HK239" s="144"/>
      <c r="HL239" s="144"/>
      <c r="HM239" s="144"/>
      <c r="HN239" s="144"/>
      <c r="HO239" s="144"/>
      <c r="HP239" s="144"/>
      <c r="HQ239" s="144"/>
      <c r="HR239" s="144"/>
      <c r="HS239" s="144"/>
      <c r="HT239" s="144"/>
      <c r="HU239" s="144"/>
      <c r="HV239" s="144"/>
    </row>
    <row r="240" spans="1:230" s="146" customFormat="1" ht="12.75">
      <c r="A240" s="142"/>
      <c r="B240" s="143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4"/>
      <c r="AE240" s="144"/>
      <c r="AF240" s="144"/>
      <c r="AG240" s="144"/>
      <c r="AH240" s="144"/>
      <c r="AI240" s="144"/>
      <c r="AJ240" s="144"/>
      <c r="AK240" s="144"/>
      <c r="AL240" s="144"/>
      <c r="AM240" s="144"/>
      <c r="AN240" s="144"/>
      <c r="AO240" s="144"/>
      <c r="AP240" s="144"/>
      <c r="AQ240" s="144"/>
      <c r="AR240" s="144"/>
      <c r="AS240" s="144"/>
      <c r="AT240" s="144"/>
      <c r="AU240" s="144"/>
      <c r="AV240" s="144"/>
      <c r="AW240" s="144"/>
      <c r="AX240" s="144"/>
      <c r="AY240" s="144"/>
      <c r="AZ240" s="144"/>
      <c r="BA240" s="144"/>
      <c r="BB240" s="144"/>
      <c r="BC240" s="144"/>
      <c r="BD240" s="144"/>
      <c r="BE240" s="144"/>
      <c r="BF240" s="144"/>
      <c r="BG240" s="144"/>
      <c r="BH240" s="144"/>
      <c r="BI240" s="144"/>
      <c r="BJ240" s="144"/>
      <c r="BK240" s="144"/>
      <c r="BL240" s="144"/>
      <c r="BM240" s="144"/>
      <c r="BN240" s="144"/>
      <c r="BO240" s="144"/>
      <c r="BP240" s="144"/>
      <c r="BQ240" s="144"/>
      <c r="BR240" s="144"/>
      <c r="BS240" s="144"/>
      <c r="BT240" s="144"/>
      <c r="BU240" s="144"/>
      <c r="BV240" s="144"/>
      <c r="BW240" s="144"/>
      <c r="BX240" s="144"/>
      <c r="BY240" s="144"/>
      <c r="BZ240" s="144"/>
      <c r="CA240" s="144"/>
      <c r="CB240" s="144"/>
      <c r="CC240" s="144"/>
      <c r="CD240" s="144"/>
      <c r="CE240" s="144"/>
      <c r="CF240" s="144"/>
      <c r="CG240" s="144"/>
      <c r="CH240" s="144"/>
      <c r="CI240" s="144"/>
      <c r="CJ240" s="144"/>
      <c r="CK240" s="144"/>
      <c r="CL240" s="144"/>
      <c r="CM240" s="144"/>
      <c r="CN240" s="144"/>
      <c r="CO240" s="144"/>
      <c r="CP240" s="144"/>
      <c r="CQ240" s="144"/>
      <c r="CR240" s="144"/>
      <c r="CS240" s="144"/>
      <c r="CT240" s="144"/>
      <c r="CU240" s="144"/>
      <c r="CV240" s="144"/>
      <c r="CW240" s="144"/>
      <c r="CX240" s="144"/>
      <c r="CY240" s="144"/>
      <c r="CZ240" s="144"/>
      <c r="DA240" s="144"/>
      <c r="DB240" s="144"/>
      <c r="DC240" s="144"/>
      <c r="DD240" s="144"/>
      <c r="DE240" s="144"/>
      <c r="DF240" s="144"/>
      <c r="DG240" s="144"/>
      <c r="DH240" s="144"/>
      <c r="DI240" s="144"/>
      <c r="DJ240" s="144"/>
      <c r="DK240" s="144"/>
      <c r="DL240" s="144"/>
      <c r="DM240" s="144"/>
      <c r="DN240" s="144"/>
      <c r="DO240" s="144"/>
      <c r="DP240" s="144"/>
      <c r="DQ240" s="144"/>
      <c r="DR240" s="144"/>
      <c r="DS240" s="144"/>
      <c r="DT240" s="144"/>
      <c r="DU240" s="144"/>
      <c r="DV240" s="144"/>
      <c r="DW240" s="144"/>
      <c r="DX240" s="144"/>
      <c r="DY240" s="144"/>
      <c r="DZ240" s="144"/>
      <c r="EA240" s="144"/>
      <c r="EB240" s="144"/>
      <c r="EC240" s="144"/>
      <c r="ED240" s="144"/>
      <c r="EE240" s="144"/>
      <c r="EF240" s="144"/>
      <c r="EG240" s="144"/>
      <c r="EH240" s="144"/>
      <c r="EI240" s="144"/>
      <c r="EJ240" s="144"/>
      <c r="EK240" s="144"/>
      <c r="EL240" s="144"/>
      <c r="EM240" s="144"/>
      <c r="EN240" s="144"/>
      <c r="EO240" s="144"/>
      <c r="EP240" s="144"/>
      <c r="EQ240" s="144"/>
      <c r="ER240" s="144"/>
      <c r="ES240" s="144"/>
      <c r="ET240" s="144"/>
      <c r="EU240" s="144"/>
      <c r="EV240" s="144"/>
      <c r="EW240" s="144"/>
      <c r="EX240" s="144"/>
      <c r="EY240" s="144"/>
      <c r="EZ240" s="144"/>
      <c r="FA240" s="144"/>
      <c r="FB240" s="144"/>
      <c r="FC240" s="144"/>
      <c r="FD240" s="144"/>
      <c r="FE240" s="144"/>
      <c r="FF240" s="144"/>
      <c r="FG240" s="144"/>
      <c r="FH240" s="144"/>
      <c r="FI240" s="144"/>
      <c r="FJ240" s="144"/>
      <c r="FK240" s="144"/>
      <c r="FL240" s="144"/>
      <c r="FM240" s="144"/>
      <c r="FN240" s="144"/>
      <c r="FO240" s="144"/>
      <c r="FP240" s="144"/>
      <c r="FQ240" s="144"/>
      <c r="FR240" s="144"/>
      <c r="FS240" s="144"/>
      <c r="FT240" s="144"/>
      <c r="FU240" s="144"/>
      <c r="FV240" s="144"/>
      <c r="FW240" s="144"/>
      <c r="FX240" s="144"/>
      <c r="FY240" s="144"/>
      <c r="FZ240" s="144"/>
      <c r="GA240" s="144"/>
      <c r="GB240" s="144"/>
      <c r="GC240" s="144"/>
      <c r="GD240" s="144"/>
      <c r="GE240" s="144"/>
      <c r="GF240" s="144"/>
      <c r="GG240" s="144"/>
      <c r="GH240" s="144"/>
      <c r="GI240" s="144"/>
      <c r="GJ240" s="144"/>
      <c r="GK240" s="144"/>
      <c r="GL240" s="144"/>
      <c r="GM240" s="144"/>
      <c r="GN240" s="144"/>
      <c r="GO240" s="144"/>
      <c r="GP240" s="144"/>
      <c r="GQ240" s="144"/>
      <c r="GR240" s="144"/>
      <c r="GS240" s="144"/>
      <c r="GT240" s="144"/>
      <c r="GU240" s="144"/>
      <c r="GV240" s="144"/>
      <c r="GW240" s="144"/>
      <c r="GX240" s="144"/>
      <c r="GY240" s="144"/>
      <c r="GZ240" s="144"/>
      <c r="HA240" s="144"/>
      <c r="HB240" s="144"/>
      <c r="HC240" s="144"/>
      <c r="HD240" s="144"/>
      <c r="HE240" s="144"/>
      <c r="HF240" s="144"/>
      <c r="HG240" s="144"/>
      <c r="HH240" s="144"/>
      <c r="HI240" s="144"/>
      <c r="HJ240" s="144"/>
      <c r="HK240" s="144"/>
      <c r="HL240" s="144"/>
      <c r="HM240" s="144"/>
      <c r="HN240" s="144"/>
      <c r="HO240" s="144"/>
      <c r="HP240" s="144"/>
      <c r="HQ240" s="144"/>
      <c r="HR240" s="144"/>
      <c r="HS240" s="144"/>
      <c r="HT240" s="144"/>
      <c r="HU240" s="144"/>
      <c r="HV240" s="144"/>
    </row>
    <row r="241" spans="1:230" s="146" customFormat="1" ht="12.75">
      <c r="A241" s="142"/>
      <c r="B241" s="143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144"/>
      <c r="AF241" s="144"/>
      <c r="AG241" s="144"/>
      <c r="AH241" s="144"/>
      <c r="AI241" s="144"/>
      <c r="AJ241" s="144"/>
      <c r="AK241" s="144"/>
      <c r="AL241" s="144"/>
      <c r="AM241" s="144"/>
      <c r="AN241" s="144"/>
      <c r="AO241" s="144"/>
      <c r="AP241" s="144"/>
      <c r="AQ241" s="144"/>
      <c r="AR241" s="144"/>
      <c r="AS241" s="144"/>
      <c r="AT241" s="144"/>
      <c r="AU241" s="144"/>
      <c r="AV241" s="144"/>
      <c r="AW241" s="144"/>
      <c r="AX241" s="144"/>
      <c r="AY241" s="144"/>
      <c r="AZ241" s="144"/>
      <c r="BA241" s="144"/>
      <c r="BB241" s="144"/>
      <c r="BC241" s="144"/>
      <c r="BD241" s="144"/>
      <c r="BE241" s="144"/>
      <c r="BF241" s="144"/>
      <c r="BG241" s="144"/>
      <c r="BH241" s="144"/>
      <c r="BI241" s="144"/>
      <c r="BJ241" s="144"/>
      <c r="BK241" s="144"/>
      <c r="BL241" s="144"/>
      <c r="BM241" s="144"/>
      <c r="BN241" s="144"/>
      <c r="BO241" s="144"/>
      <c r="BP241" s="144"/>
      <c r="BQ241" s="144"/>
      <c r="BR241" s="144"/>
      <c r="BS241" s="144"/>
      <c r="BT241" s="144"/>
      <c r="BU241" s="144"/>
      <c r="BV241" s="144"/>
      <c r="BW241" s="144"/>
      <c r="BX241" s="144"/>
      <c r="BY241" s="144"/>
      <c r="BZ241" s="144"/>
      <c r="CA241" s="144"/>
      <c r="CB241" s="144"/>
      <c r="CC241" s="144"/>
      <c r="CD241" s="144"/>
      <c r="CE241" s="144"/>
      <c r="CF241" s="144"/>
      <c r="CG241" s="144"/>
      <c r="CH241" s="144"/>
      <c r="CI241" s="144"/>
      <c r="CJ241" s="144"/>
      <c r="CK241" s="144"/>
      <c r="CL241" s="144"/>
      <c r="CM241" s="144"/>
      <c r="CN241" s="144"/>
      <c r="CO241" s="144"/>
      <c r="CP241" s="144"/>
      <c r="CQ241" s="144"/>
      <c r="CR241" s="144"/>
      <c r="CS241" s="144"/>
      <c r="CT241" s="144"/>
      <c r="CU241" s="144"/>
      <c r="CV241" s="144"/>
      <c r="CW241" s="144"/>
      <c r="CX241" s="144"/>
      <c r="CY241" s="144"/>
      <c r="CZ241" s="144"/>
      <c r="DA241" s="144"/>
      <c r="DB241" s="144"/>
      <c r="DC241" s="144"/>
      <c r="DD241" s="144"/>
      <c r="DE241" s="144"/>
      <c r="DF241" s="144"/>
      <c r="DG241" s="144"/>
      <c r="DH241" s="144"/>
      <c r="DI241" s="144"/>
      <c r="DJ241" s="144"/>
      <c r="DK241" s="144"/>
      <c r="DL241" s="144"/>
      <c r="DM241" s="144"/>
      <c r="DN241" s="144"/>
      <c r="DO241" s="144"/>
      <c r="DP241" s="144"/>
      <c r="DQ241" s="144"/>
      <c r="DR241" s="144"/>
      <c r="DS241" s="144"/>
      <c r="DT241" s="144"/>
      <c r="DU241" s="144"/>
      <c r="DV241" s="144"/>
      <c r="DW241" s="144"/>
      <c r="DX241" s="144"/>
      <c r="DY241" s="144"/>
      <c r="DZ241" s="144"/>
      <c r="EA241" s="144"/>
      <c r="EB241" s="144"/>
      <c r="EC241" s="144"/>
      <c r="ED241" s="144"/>
      <c r="EE241" s="144"/>
      <c r="EF241" s="144"/>
      <c r="EG241" s="144"/>
      <c r="EH241" s="144"/>
      <c r="EI241" s="144"/>
      <c r="EJ241" s="144"/>
      <c r="EK241" s="144"/>
      <c r="EL241" s="144"/>
      <c r="EM241" s="144"/>
      <c r="EN241" s="144"/>
      <c r="EO241" s="144"/>
      <c r="EP241" s="144"/>
      <c r="EQ241" s="144"/>
      <c r="ER241" s="144"/>
      <c r="ES241" s="144"/>
      <c r="ET241" s="144"/>
      <c r="EU241" s="144"/>
      <c r="EV241" s="144"/>
      <c r="EW241" s="144"/>
      <c r="EX241" s="144"/>
      <c r="EY241" s="144"/>
      <c r="EZ241" s="144"/>
      <c r="FA241" s="144"/>
      <c r="FB241" s="144"/>
      <c r="FC241" s="144"/>
      <c r="FD241" s="144"/>
      <c r="FE241" s="144"/>
      <c r="FF241" s="144"/>
      <c r="FG241" s="144"/>
      <c r="FH241" s="144"/>
      <c r="FI241" s="144"/>
      <c r="FJ241" s="144"/>
      <c r="FK241" s="144"/>
      <c r="FL241" s="144"/>
      <c r="FM241" s="144"/>
      <c r="FN241" s="144"/>
      <c r="FO241" s="144"/>
      <c r="FP241" s="144"/>
      <c r="FQ241" s="144"/>
      <c r="FR241" s="144"/>
      <c r="FS241" s="144"/>
      <c r="FT241" s="144"/>
      <c r="FU241" s="144"/>
      <c r="FV241" s="144"/>
      <c r="FW241" s="144"/>
      <c r="FX241" s="144"/>
      <c r="FY241" s="144"/>
      <c r="FZ241" s="144"/>
      <c r="GA241" s="144"/>
      <c r="GB241" s="144"/>
      <c r="GC241" s="144"/>
      <c r="GD241" s="144"/>
      <c r="GE241" s="144"/>
      <c r="GF241" s="144"/>
      <c r="GG241" s="144"/>
      <c r="GH241" s="144"/>
      <c r="GI241" s="144"/>
      <c r="GJ241" s="144"/>
      <c r="GK241" s="144"/>
      <c r="GL241" s="144"/>
      <c r="GM241" s="144"/>
      <c r="GN241" s="144"/>
      <c r="GO241" s="144"/>
      <c r="GP241" s="144"/>
      <c r="GQ241" s="144"/>
      <c r="GR241" s="144"/>
      <c r="GS241" s="144"/>
      <c r="GT241" s="144"/>
      <c r="GU241" s="144"/>
      <c r="GV241" s="144"/>
      <c r="GW241" s="144"/>
      <c r="GX241" s="144"/>
      <c r="GY241" s="144"/>
      <c r="GZ241" s="144"/>
      <c r="HA241" s="144"/>
      <c r="HB241" s="144"/>
      <c r="HC241" s="144"/>
      <c r="HD241" s="144"/>
      <c r="HE241" s="144"/>
      <c r="HF241" s="144"/>
      <c r="HG241" s="144"/>
      <c r="HH241" s="144"/>
      <c r="HI241" s="144"/>
      <c r="HJ241" s="144"/>
      <c r="HK241" s="144"/>
      <c r="HL241" s="144"/>
      <c r="HM241" s="144"/>
      <c r="HN241" s="144"/>
      <c r="HO241" s="144"/>
      <c r="HP241" s="144"/>
      <c r="HQ241" s="144"/>
      <c r="HR241" s="144"/>
      <c r="HS241" s="144"/>
      <c r="HT241" s="144"/>
      <c r="HU241" s="144"/>
      <c r="HV241" s="144"/>
    </row>
    <row r="242" spans="1:230" s="146" customFormat="1" ht="12.75">
      <c r="A242" s="142"/>
      <c r="B242" s="143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4"/>
      <c r="AE242" s="144"/>
      <c r="AF242" s="144"/>
      <c r="AG242" s="144"/>
      <c r="AH242" s="144"/>
      <c r="AI242" s="144"/>
      <c r="AJ242" s="144"/>
      <c r="AK242" s="144"/>
      <c r="AL242" s="144"/>
      <c r="AM242" s="144"/>
      <c r="AN242" s="144"/>
      <c r="AO242" s="144"/>
      <c r="AP242" s="144"/>
      <c r="AQ242" s="144"/>
      <c r="AR242" s="144"/>
      <c r="AS242" s="144"/>
      <c r="AT242" s="144"/>
      <c r="AU242" s="144"/>
      <c r="AV242" s="144"/>
      <c r="AW242" s="144"/>
      <c r="AX242" s="144"/>
      <c r="AY242" s="144"/>
      <c r="AZ242" s="144"/>
      <c r="BA242" s="144"/>
      <c r="BB242" s="144"/>
      <c r="BC242" s="144"/>
      <c r="BD242" s="144"/>
      <c r="BE242" s="144"/>
      <c r="BF242" s="144"/>
      <c r="BG242" s="144"/>
      <c r="BH242" s="144"/>
      <c r="BI242" s="144"/>
      <c r="BJ242" s="144"/>
      <c r="BK242" s="144"/>
      <c r="BL242" s="144"/>
      <c r="BM242" s="144"/>
      <c r="BN242" s="144"/>
      <c r="BO242" s="144"/>
      <c r="BP242" s="144"/>
      <c r="BQ242" s="144"/>
      <c r="BR242" s="144"/>
      <c r="BS242" s="144"/>
      <c r="BT242" s="144"/>
      <c r="BU242" s="144"/>
      <c r="BV242" s="144"/>
      <c r="BW242" s="144"/>
      <c r="BX242" s="144"/>
      <c r="BY242" s="144"/>
      <c r="BZ242" s="144"/>
      <c r="CA242" s="144"/>
      <c r="CB242" s="144"/>
      <c r="CC242" s="144"/>
      <c r="CD242" s="144"/>
      <c r="CE242" s="144"/>
      <c r="CF242" s="144"/>
      <c r="CG242" s="144"/>
      <c r="CH242" s="144"/>
      <c r="CI242" s="144"/>
      <c r="CJ242" s="144"/>
      <c r="CK242" s="144"/>
      <c r="CL242" s="144"/>
      <c r="CM242" s="144"/>
      <c r="CN242" s="144"/>
      <c r="CO242" s="144"/>
      <c r="CP242" s="144"/>
      <c r="CQ242" s="144"/>
      <c r="CR242" s="144"/>
      <c r="CS242" s="144"/>
      <c r="CT242" s="144"/>
      <c r="CU242" s="144"/>
      <c r="CV242" s="144"/>
      <c r="CW242" s="144"/>
      <c r="CX242" s="144"/>
      <c r="CY242" s="144"/>
      <c r="CZ242" s="144"/>
      <c r="DA242" s="144"/>
      <c r="DB242" s="144"/>
      <c r="DC242" s="144"/>
      <c r="DD242" s="144"/>
      <c r="DE242" s="144"/>
      <c r="DF242" s="144"/>
      <c r="DG242" s="144"/>
      <c r="DH242" s="144"/>
      <c r="DI242" s="144"/>
      <c r="DJ242" s="144"/>
      <c r="DK242" s="144"/>
      <c r="DL242" s="144"/>
      <c r="DM242" s="144"/>
      <c r="DN242" s="144"/>
      <c r="DO242" s="144"/>
      <c r="DP242" s="144"/>
      <c r="DQ242" s="144"/>
      <c r="DR242" s="144"/>
      <c r="DS242" s="144"/>
      <c r="DT242" s="144"/>
      <c r="DU242" s="144"/>
      <c r="DV242" s="144"/>
      <c r="DW242" s="144"/>
      <c r="DX242" s="144"/>
      <c r="DY242" s="144"/>
      <c r="DZ242" s="144"/>
      <c r="EA242" s="144"/>
      <c r="EB242" s="144"/>
      <c r="EC242" s="144"/>
      <c r="ED242" s="144"/>
      <c r="EE242" s="144"/>
      <c r="EF242" s="144"/>
      <c r="EG242" s="144"/>
      <c r="EH242" s="144"/>
      <c r="EI242" s="144"/>
      <c r="EJ242" s="144"/>
      <c r="EK242" s="144"/>
      <c r="EL242" s="144"/>
      <c r="EM242" s="144"/>
      <c r="EN242" s="144"/>
      <c r="EO242" s="144"/>
      <c r="EP242" s="144"/>
      <c r="EQ242" s="144"/>
      <c r="ER242" s="144"/>
      <c r="ES242" s="144"/>
      <c r="ET242" s="144"/>
      <c r="EU242" s="144"/>
      <c r="EV242" s="144"/>
      <c r="EW242" s="144"/>
      <c r="EX242" s="144"/>
      <c r="EY242" s="144"/>
      <c r="EZ242" s="144"/>
      <c r="FA242" s="144"/>
      <c r="FB242" s="144"/>
      <c r="FC242" s="144"/>
      <c r="FD242" s="144"/>
      <c r="FE242" s="144"/>
      <c r="FF242" s="144"/>
      <c r="FG242" s="144"/>
      <c r="FH242" s="144"/>
      <c r="FI242" s="144"/>
      <c r="FJ242" s="144"/>
      <c r="FK242" s="144"/>
      <c r="FL242" s="144"/>
      <c r="FM242" s="144"/>
      <c r="FN242" s="144"/>
      <c r="FO242" s="144"/>
      <c r="FP242" s="144"/>
      <c r="FQ242" s="144"/>
      <c r="FR242" s="144"/>
      <c r="FS242" s="144"/>
      <c r="FT242" s="144"/>
      <c r="FU242" s="144"/>
      <c r="FV242" s="144"/>
      <c r="FW242" s="144"/>
      <c r="FX242" s="144"/>
      <c r="FY242" s="144"/>
      <c r="FZ242" s="144"/>
      <c r="GA242" s="144"/>
      <c r="GB242" s="144"/>
      <c r="GC242" s="144"/>
      <c r="GD242" s="144"/>
      <c r="GE242" s="144"/>
      <c r="GF242" s="144"/>
      <c r="GG242" s="144"/>
      <c r="GH242" s="144"/>
      <c r="GI242" s="144"/>
      <c r="GJ242" s="144"/>
      <c r="GK242" s="144"/>
      <c r="GL242" s="144"/>
      <c r="GM242" s="144"/>
      <c r="GN242" s="144"/>
      <c r="GO242" s="144"/>
      <c r="GP242" s="144"/>
      <c r="GQ242" s="144"/>
      <c r="GR242" s="144"/>
      <c r="GS242" s="144"/>
      <c r="GT242" s="144"/>
      <c r="GU242" s="144"/>
      <c r="GV242" s="144"/>
      <c r="GW242" s="144"/>
      <c r="GX242" s="144"/>
      <c r="GY242" s="144"/>
      <c r="GZ242" s="144"/>
      <c r="HA242" s="144"/>
      <c r="HB242" s="144"/>
      <c r="HC242" s="144"/>
      <c r="HD242" s="144"/>
      <c r="HE242" s="144"/>
      <c r="HF242" s="144"/>
      <c r="HG242" s="144"/>
      <c r="HH242" s="144"/>
      <c r="HI242" s="144"/>
      <c r="HJ242" s="144"/>
      <c r="HK242" s="144"/>
      <c r="HL242" s="144"/>
      <c r="HM242" s="144"/>
      <c r="HN242" s="144"/>
      <c r="HO242" s="144"/>
      <c r="HP242" s="144"/>
      <c r="HQ242" s="144"/>
      <c r="HR242" s="144"/>
      <c r="HS242" s="144"/>
      <c r="HT242" s="144"/>
      <c r="HU242" s="144"/>
      <c r="HV242" s="144"/>
    </row>
    <row r="243" spans="1:5" s="144" customFormat="1" ht="12.75">
      <c r="A243" s="142"/>
      <c r="B243" s="143"/>
      <c r="C243" s="146"/>
      <c r="D243" s="146"/>
      <c r="E243" s="146"/>
    </row>
    <row r="244" spans="1:5" s="144" customFormat="1" ht="12.75">
      <c r="A244" s="142"/>
      <c r="B244" s="143"/>
      <c r="C244" s="146"/>
      <c r="D244" s="146"/>
      <c r="E244" s="146"/>
    </row>
    <row r="245" spans="1:5" s="144" customFormat="1" ht="12.75">
      <c r="A245" s="142"/>
      <c r="B245" s="143"/>
      <c r="C245" s="146"/>
      <c r="D245" s="146"/>
      <c r="E245" s="146"/>
    </row>
    <row r="246" spans="1:5" s="144" customFormat="1" ht="12.75">
      <c r="A246" s="142"/>
      <c r="B246" s="143"/>
      <c r="C246" s="146"/>
      <c r="D246" s="146"/>
      <c r="E246" s="146"/>
    </row>
    <row r="247" spans="1:5" s="144" customFormat="1" ht="12.75">
      <c r="A247" s="142"/>
      <c r="B247" s="143"/>
      <c r="C247" s="146"/>
      <c r="D247" s="146"/>
      <c r="E247" s="146"/>
    </row>
    <row r="248" spans="1:5" s="144" customFormat="1" ht="12.75">
      <c r="A248" s="142"/>
      <c r="B248" s="143"/>
      <c r="C248" s="146"/>
      <c r="D248" s="146"/>
      <c r="E248" s="146"/>
    </row>
    <row r="249" spans="1:5" s="144" customFormat="1" ht="12.75">
      <c r="A249" s="142"/>
      <c r="B249" s="143"/>
      <c r="C249" s="146"/>
      <c r="D249" s="146"/>
      <c r="E249" s="146"/>
    </row>
    <row r="250" spans="1:5" s="144" customFormat="1" ht="12.75">
      <c r="A250" s="142"/>
      <c r="B250" s="143"/>
      <c r="C250" s="146"/>
      <c r="D250" s="146"/>
      <c r="E250" s="146"/>
    </row>
    <row r="251" spans="1:5" s="144" customFormat="1" ht="12.75">
      <c r="A251" s="142"/>
      <c r="B251" s="143"/>
      <c r="C251" s="146"/>
      <c r="D251" s="146"/>
      <c r="E251" s="146"/>
    </row>
    <row r="252" spans="1:5" s="144" customFormat="1" ht="12.75">
      <c r="A252" s="142"/>
      <c r="B252" s="143"/>
      <c r="C252" s="146"/>
      <c r="D252" s="146"/>
      <c r="E252" s="146"/>
    </row>
    <row r="253" spans="1:5" s="144" customFormat="1" ht="12.75">
      <c r="A253" s="142"/>
      <c r="B253" s="143"/>
      <c r="C253" s="146"/>
      <c r="D253" s="146"/>
      <c r="E253" s="146"/>
    </row>
    <row r="254" spans="1:5" s="144" customFormat="1" ht="12.75">
      <c r="A254" s="142"/>
      <c r="B254" s="143"/>
      <c r="C254" s="146"/>
      <c r="D254" s="146"/>
      <c r="E254" s="146"/>
    </row>
    <row r="255" spans="1:5" s="144" customFormat="1" ht="12.75">
      <c r="A255" s="142"/>
      <c r="B255" s="143"/>
      <c r="C255" s="146"/>
      <c r="D255" s="146"/>
      <c r="E255" s="146"/>
    </row>
    <row r="256" spans="1:5" s="144" customFormat="1" ht="12.75">
      <c r="A256" s="142"/>
      <c r="B256" s="143"/>
      <c r="C256" s="146"/>
      <c r="D256" s="146"/>
      <c r="E256" s="146"/>
    </row>
    <row r="257" spans="1:5" s="144" customFormat="1" ht="12.75">
      <c r="A257" s="142"/>
      <c r="B257" s="143"/>
      <c r="C257" s="146"/>
      <c r="D257" s="146"/>
      <c r="E257" s="146"/>
    </row>
    <row r="258" spans="1:5" s="144" customFormat="1" ht="12.75">
      <c r="A258" s="142"/>
      <c r="B258" s="143"/>
      <c r="C258" s="146"/>
      <c r="D258" s="146"/>
      <c r="E258" s="146"/>
    </row>
    <row r="259" spans="1:5" s="144" customFormat="1" ht="12.75">
      <c r="A259" s="142"/>
      <c r="B259" s="143"/>
      <c r="C259" s="146"/>
      <c r="D259" s="146"/>
      <c r="E259" s="146"/>
    </row>
    <row r="260" spans="1:5" s="144" customFormat="1" ht="12.75">
      <c r="A260" s="142"/>
      <c r="B260" s="143"/>
      <c r="C260" s="146"/>
      <c r="D260" s="146"/>
      <c r="E260" s="146"/>
    </row>
    <row r="261" spans="1:5" s="144" customFormat="1" ht="12.75">
      <c r="A261" s="142"/>
      <c r="B261" s="143"/>
      <c r="C261" s="146"/>
      <c r="D261" s="146"/>
      <c r="E261" s="146"/>
    </row>
    <row r="262" spans="1:5" s="144" customFormat="1" ht="12.75">
      <c r="A262" s="142"/>
      <c r="B262" s="143"/>
      <c r="C262" s="146"/>
      <c r="D262" s="146"/>
      <c r="E262" s="146"/>
    </row>
    <row r="263" spans="1:5" s="144" customFormat="1" ht="12.75">
      <c r="A263" s="142"/>
      <c r="B263" s="143"/>
      <c r="C263" s="146"/>
      <c r="D263" s="146"/>
      <c r="E263" s="146"/>
    </row>
    <row r="264" spans="1:5" s="144" customFormat="1" ht="12.75">
      <c r="A264" s="142"/>
      <c r="B264" s="143"/>
      <c r="C264" s="146"/>
      <c r="D264" s="146"/>
      <c r="E264" s="146"/>
    </row>
    <row r="265" spans="1:5" s="144" customFormat="1" ht="12.75">
      <c r="A265" s="142"/>
      <c r="B265" s="143"/>
      <c r="C265" s="146"/>
      <c r="D265" s="146"/>
      <c r="E265" s="146"/>
    </row>
    <row r="266" spans="1:5" s="144" customFormat="1" ht="12.75">
      <c r="A266" s="142"/>
      <c r="B266" s="143"/>
      <c r="C266" s="146"/>
      <c r="D266" s="146"/>
      <c r="E266" s="146"/>
    </row>
    <row r="267" spans="1:5" s="144" customFormat="1" ht="12.75">
      <c r="A267" s="142"/>
      <c r="B267" s="143"/>
      <c r="C267" s="146"/>
      <c r="D267" s="146"/>
      <c r="E267" s="146"/>
    </row>
    <row r="268" spans="1:5" s="144" customFormat="1" ht="12.75">
      <c r="A268" s="142"/>
      <c r="B268" s="143"/>
      <c r="C268" s="146"/>
      <c r="D268" s="146"/>
      <c r="E268" s="146"/>
    </row>
    <row r="269" spans="1:5" s="144" customFormat="1" ht="12.75">
      <c r="A269" s="142"/>
      <c r="B269" s="143"/>
      <c r="C269" s="146"/>
      <c r="D269" s="146"/>
      <c r="E269" s="146"/>
    </row>
    <row r="270" spans="1:5" s="144" customFormat="1" ht="12.75">
      <c r="A270" s="142"/>
      <c r="B270" s="143"/>
      <c r="C270" s="146"/>
      <c r="D270" s="146"/>
      <c r="E270" s="146"/>
    </row>
    <row r="271" spans="1:5" s="144" customFormat="1" ht="12.75">
      <c r="A271" s="142"/>
      <c r="B271" s="143"/>
      <c r="C271" s="146"/>
      <c r="D271" s="146"/>
      <c r="E271" s="146"/>
    </row>
    <row r="272" spans="1:5" s="144" customFormat="1" ht="12.75">
      <c r="A272" s="142"/>
      <c r="B272" s="143"/>
      <c r="C272" s="146"/>
      <c r="D272" s="146"/>
      <c r="E272" s="146"/>
    </row>
    <row r="273" spans="1:5" s="144" customFormat="1" ht="12.75">
      <c r="A273" s="142"/>
      <c r="B273" s="143"/>
      <c r="C273" s="146"/>
      <c r="D273" s="146"/>
      <c r="E273" s="146"/>
    </row>
    <row r="274" spans="1:5" s="144" customFormat="1" ht="12.75">
      <c r="A274" s="142"/>
      <c r="B274" s="143"/>
      <c r="C274" s="146"/>
      <c r="D274" s="146"/>
      <c r="E274" s="146"/>
    </row>
    <row r="275" spans="1:5" s="144" customFormat="1" ht="12.75">
      <c r="A275" s="142"/>
      <c r="B275" s="143"/>
      <c r="C275" s="146"/>
      <c r="D275" s="146"/>
      <c r="E275" s="146"/>
    </row>
    <row r="276" spans="1:5" s="144" customFormat="1" ht="12.75">
      <c r="A276" s="142"/>
      <c r="B276" s="143"/>
      <c r="C276" s="146"/>
      <c r="D276" s="146"/>
      <c r="E276" s="146"/>
    </row>
    <row r="277" spans="1:5" s="144" customFormat="1" ht="12.75">
      <c r="A277" s="142"/>
      <c r="B277" s="143"/>
      <c r="C277" s="146"/>
      <c r="D277" s="146"/>
      <c r="E277" s="146"/>
    </row>
    <row r="278" spans="1:5" s="144" customFormat="1" ht="12.75">
      <c r="A278" s="142"/>
      <c r="B278" s="143"/>
      <c r="C278" s="146"/>
      <c r="D278" s="146"/>
      <c r="E278" s="146"/>
    </row>
    <row r="279" spans="1:5" s="144" customFormat="1" ht="12.75">
      <c r="A279" s="142"/>
      <c r="B279" s="143"/>
      <c r="C279" s="146"/>
      <c r="D279" s="146"/>
      <c r="E279" s="146"/>
    </row>
    <row r="280" spans="1:5" s="144" customFormat="1" ht="12.75">
      <c r="A280" s="142"/>
      <c r="B280" s="143"/>
      <c r="C280" s="146"/>
      <c r="D280" s="146"/>
      <c r="E280" s="146"/>
    </row>
    <row r="281" spans="1:5" s="144" customFormat="1" ht="12.75">
      <c r="A281" s="142"/>
      <c r="B281" s="143"/>
      <c r="C281" s="146"/>
      <c r="D281" s="146"/>
      <c r="E281" s="146"/>
    </row>
    <row r="282" spans="1:5" s="144" customFormat="1" ht="12.75">
      <c r="A282" s="142"/>
      <c r="B282" s="143"/>
      <c r="C282" s="146"/>
      <c r="D282" s="146"/>
      <c r="E282" s="146"/>
    </row>
    <row r="283" spans="1:5" s="144" customFormat="1" ht="12.75">
      <c r="A283" s="142"/>
      <c r="B283" s="143"/>
      <c r="C283" s="146"/>
      <c r="D283" s="146"/>
      <c r="E283" s="146"/>
    </row>
    <row r="284" spans="1:5" s="144" customFormat="1" ht="12.75">
      <c r="A284" s="142"/>
      <c r="B284" s="143"/>
      <c r="C284" s="146"/>
      <c r="D284" s="146"/>
      <c r="E284" s="146"/>
    </row>
    <row r="285" spans="1:5" s="144" customFormat="1" ht="12.75">
      <c r="A285" s="142"/>
      <c r="B285" s="143"/>
      <c r="C285" s="146"/>
      <c r="D285" s="146"/>
      <c r="E285" s="146"/>
    </row>
    <row r="286" spans="1:5" s="144" customFormat="1" ht="12.75">
      <c r="A286" s="142"/>
      <c r="B286" s="143"/>
      <c r="C286" s="146"/>
      <c r="D286" s="146"/>
      <c r="E286" s="146"/>
    </row>
    <row r="287" spans="1:5" s="144" customFormat="1" ht="12.75">
      <c r="A287" s="142"/>
      <c r="B287" s="143"/>
      <c r="C287" s="146"/>
      <c r="D287" s="146"/>
      <c r="E287" s="146"/>
    </row>
    <row r="288" spans="1:5" s="144" customFormat="1" ht="12.75">
      <c r="A288" s="142"/>
      <c r="B288" s="143"/>
      <c r="C288" s="146"/>
      <c r="D288" s="146"/>
      <c r="E288" s="146"/>
    </row>
    <row r="289" spans="1:5" s="144" customFormat="1" ht="12.75">
      <c r="A289" s="142"/>
      <c r="B289" s="143"/>
      <c r="C289" s="146"/>
      <c r="D289" s="146"/>
      <c r="E289" s="146"/>
    </row>
    <row r="290" spans="1:5" s="144" customFormat="1" ht="12.75">
      <c r="A290" s="142"/>
      <c r="B290" s="143"/>
      <c r="C290" s="146"/>
      <c r="D290" s="146"/>
      <c r="E290" s="146"/>
    </row>
    <row r="291" spans="1:5" s="144" customFormat="1" ht="12.75">
      <c r="A291" s="142"/>
      <c r="B291" s="143"/>
      <c r="C291" s="146"/>
      <c r="D291" s="146"/>
      <c r="E291" s="146"/>
    </row>
    <row r="292" spans="1:5" s="144" customFormat="1" ht="12.75">
      <c r="A292" s="142"/>
      <c r="B292" s="143"/>
      <c r="C292" s="146"/>
      <c r="D292" s="146"/>
      <c r="E292" s="146"/>
    </row>
    <row r="293" spans="1:5" s="144" customFormat="1" ht="12.75">
      <c r="A293" s="142"/>
      <c r="B293" s="143"/>
      <c r="C293" s="146"/>
      <c r="D293" s="146"/>
      <c r="E293" s="146"/>
    </row>
    <row r="294" spans="1:5" s="144" customFormat="1" ht="12.75">
      <c r="A294" s="142"/>
      <c r="B294" s="143"/>
      <c r="C294" s="146"/>
      <c r="D294" s="146"/>
      <c r="E294" s="146"/>
    </row>
    <row r="295" spans="1:5" s="144" customFormat="1" ht="12.75">
      <c r="A295" s="142"/>
      <c r="B295" s="143"/>
      <c r="C295" s="146"/>
      <c r="D295" s="146"/>
      <c r="E295" s="146"/>
    </row>
    <row r="296" spans="1:5" s="144" customFormat="1" ht="12.75">
      <c r="A296" s="142"/>
      <c r="B296" s="143"/>
      <c r="C296" s="146"/>
      <c r="D296" s="146"/>
      <c r="E296" s="146"/>
    </row>
    <row r="297" spans="1:5" s="144" customFormat="1" ht="12.75">
      <c r="A297" s="142"/>
      <c r="B297" s="143"/>
      <c r="C297" s="146"/>
      <c r="D297" s="146"/>
      <c r="E297" s="146"/>
    </row>
    <row r="298" spans="1:5" s="144" customFormat="1" ht="12.75">
      <c r="A298" s="142"/>
      <c r="B298" s="143"/>
      <c r="C298" s="146"/>
      <c r="D298" s="146"/>
      <c r="E298" s="146"/>
    </row>
    <row r="299" spans="1:5" s="144" customFormat="1" ht="12.75">
      <c r="A299" s="142"/>
      <c r="B299" s="143"/>
      <c r="C299" s="146"/>
      <c r="D299" s="146"/>
      <c r="E299" s="146"/>
    </row>
    <row r="300" spans="1:5" s="144" customFormat="1" ht="12.75">
      <c r="A300" s="142"/>
      <c r="B300" s="143"/>
      <c r="C300" s="146"/>
      <c r="D300" s="146"/>
      <c r="E300" s="146"/>
    </row>
    <row r="301" spans="1:5" s="144" customFormat="1" ht="12.75">
      <c r="A301" s="142"/>
      <c r="B301" s="143"/>
      <c r="C301" s="146"/>
      <c r="D301" s="146"/>
      <c r="E301" s="146"/>
    </row>
    <row r="302" spans="1:5" s="144" customFormat="1" ht="12.75">
      <c r="A302" s="142"/>
      <c r="B302" s="143"/>
      <c r="C302" s="146"/>
      <c r="D302" s="146"/>
      <c r="E302" s="146"/>
    </row>
    <row r="303" spans="1:5" s="144" customFormat="1" ht="12.75">
      <c r="A303" s="142"/>
      <c r="B303" s="143"/>
      <c r="C303" s="146"/>
      <c r="D303" s="146"/>
      <c r="E303" s="146"/>
    </row>
    <row r="304" spans="1:5" s="144" customFormat="1" ht="12.75">
      <c r="A304" s="142"/>
      <c r="B304" s="143"/>
      <c r="C304" s="146"/>
      <c r="D304" s="146"/>
      <c r="E304" s="146"/>
    </row>
    <row r="305" spans="1:5" s="144" customFormat="1" ht="12.75">
      <c r="A305" s="142"/>
      <c r="B305" s="143"/>
      <c r="C305" s="146"/>
      <c r="D305" s="146"/>
      <c r="E305" s="146"/>
    </row>
    <row r="306" spans="1:5" s="144" customFormat="1" ht="12.75">
      <c r="A306" s="142"/>
      <c r="B306" s="143"/>
      <c r="C306" s="146"/>
      <c r="D306" s="146"/>
      <c r="E306" s="146"/>
    </row>
    <row r="307" spans="1:5" s="144" customFormat="1" ht="12.75">
      <c r="A307" s="142"/>
      <c r="B307" s="143"/>
      <c r="C307" s="146"/>
      <c r="D307" s="146"/>
      <c r="E307" s="146"/>
    </row>
    <row r="308" spans="1:5" s="144" customFormat="1" ht="12.75">
      <c r="A308" s="142"/>
      <c r="B308" s="143"/>
      <c r="C308" s="146"/>
      <c r="D308" s="146"/>
      <c r="E308" s="146"/>
    </row>
    <row r="309" spans="1:5" s="144" customFormat="1" ht="12.75">
      <c r="A309" s="142"/>
      <c r="B309" s="143"/>
      <c r="C309" s="146"/>
      <c r="D309" s="146"/>
      <c r="E309" s="146"/>
    </row>
    <row r="310" spans="1:5" s="144" customFormat="1" ht="12.75">
      <c r="A310" s="142"/>
      <c r="B310" s="143"/>
      <c r="C310" s="146"/>
      <c r="D310" s="146"/>
      <c r="E310" s="146"/>
    </row>
    <row r="311" spans="1:5" s="144" customFormat="1" ht="12.75">
      <c r="A311" s="142"/>
      <c r="B311" s="143"/>
      <c r="C311" s="146"/>
      <c r="D311" s="146"/>
      <c r="E311" s="146"/>
    </row>
    <row r="312" spans="1:5" s="144" customFormat="1" ht="12.75">
      <c r="A312" s="142"/>
      <c r="B312" s="143"/>
      <c r="C312" s="146"/>
      <c r="D312" s="146"/>
      <c r="E312" s="146"/>
    </row>
    <row r="313" spans="1:5" s="144" customFormat="1" ht="12.75">
      <c r="A313" s="142"/>
      <c r="B313" s="143"/>
      <c r="C313" s="146"/>
      <c r="D313" s="146"/>
      <c r="E313" s="146"/>
    </row>
    <row r="314" spans="1:5" s="144" customFormat="1" ht="12.75">
      <c r="A314" s="142"/>
      <c r="B314" s="143"/>
      <c r="C314" s="146"/>
      <c r="D314" s="146"/>
      <c r="E314" s="146"/>
    </row>
    <row r="315" spans="1:5" s="144" customFormat="1" ht="12.75">
      <c r="A315" s="142"/>
      <c r="B315" s="143"/>
      <c r="C315" s="146"/>
      <c r="D315" s="146"/>
      <c r="E315" s="146"/>
    </row>
    <row r="316" spans="1:5" s="144" customFormat="1" ht="12.75">
      <c r="A316" s="142"/>
      <c r="B316" s="143"/>
      <c r="C316" s="146"/>
      <c r="D316" s="146"/>
      <c r="E316" s="146"/>
    </row>
    <row r="317" spans="1:5" s="144" customFormat="1" ht="12.75">
      <c r="A317" s="142"/>
      <c r="B317" s="143"/>
      <c r="C317" s="146"/>
      <c r="D317" s="146"/>
      <c r="E317" s="146"/>
    </row>
    <row r="318" spans="1:5" s="144" customFormat="1" ht="12.75">
      <c r="A318" s="142"/>
      <c r="B318" s="143"/>
      <c r="C318" s="146"/>
      <c r="D318" s="146"/>
      <c r="E318" s="146"/>
    </row>
    <row r="319" spans="1:5" s="144" customFormat="1" ht="12.75">
      <c r="A319" s="142"/>
      <c r="B319" s="143"/>
      <c r="C319" s="146"/>
      <c r="D319" s="146"/>
      <c r="E319" s="146"/>
    </row>
    <row r="320" spans="1:5" s="144" customFormat="1" ht="12.75">
      <c r="A320" s="142"/>
      <c r="B320" s="143"/>
      <c r="C320" s="146"/>
      <c r="D320" s="146"/>
      <c r="E320" s="146"/>
    </row>
    <row r="321" spans="1:5" s="144" customFormat="1" ht="12.75">
      <c r="A321" s="142"/>
      <c r="B321" s="143"/>
      <c r="C321" s="146"/>
      <c r="D321" s="146"/>
      <c r="E321" s="146"/>
    </row>
    <row r="322" spans="1:5" s="144" customFormat="1" ht="12.75">
      <c r="A322" s="142"/>
      <c r="B322" s="143"/>
      <c r="C322" s="146"/>
      <c r="D322" s="146"/>
      <c r="E322" s="146"/>
    </row>
    <row r="323" spans="1:5" s="144" customFormat="1" ht="12.75">
      <c r="A323" s="142"/>
      <c r="B323" s="143"/>
      <c r="C323" s="146"/>
      <c r="D323" s="146"/>
      <c r="E323" s="146"/>
    </row>
    <row r="324" spans="1:5" s="144" customFormat="1" ht="12.75">
      <c r="A324" s="142"/>
      <c r="B324" s="143"/>
      <c r="C324" s="146"/>
      <c r="D324" s="146"/>
      <c r="E324" s="146"/>
    </row>
    <row r="325" spans="1:5" s="144" customFormat="1" ht="12.75">
      <c r="A325" s="142"/>
      <c r="B325" s="143"/>
      <c r="C325" s="146"/>
      <c r="D325" s="146"/>
      <c r="E325" s="146"/>
    </row>
    <row r="326" spans="1:5" s="144" customFormat="1" ht="12.75">
      <c r="A326" s="142"/>
      <c r="B326" s="143"/>
      <c r="C326" s="146"/>
      <c r="D326" s="146"/>
      <c r="E326" s="146"/>
    </row>
    <row r="327" spans="1:5" s="144" customFormat="1" ht="12.75">
      <c r="A327" s="142"/>
      <c r="B327" s="143"/>
      <c r="C327" s="146"/>
      <c r="D327" s="146"/>
      <c r="E327" s="146"/>
    </row>
    <row r="328" spans="1:5" s="144" customFormat="1" ht="12.75">
      <c r="A328" s="142"/>
      <c r="B328" s="143"/>
      <c r="C328" s="146"/>
      <c r="D328" s="146"/>
      <c r="E328" s="146"/>
    </row>
    <row r="329" spans="1:5" s="144" customFormat="1" ht="12.75">
      <c r="A329" s="142"/>
      <c r="B329" s="143"/>
      <c r="C329" s="146"/>
      <c r="D329" s="146"/>
      <c r="E329" s="146"/>
    </row>
    <row r="330" spans="1:5" s="144" customFormat="1" ht="12.75">
      <c r="A330" s="142"/>
      <c r="B330" s="143"/>
      <c r="C330" s="146"/>
      <c r="D330" s="146"/>
      <c r="E330" s="146"/>
    </row>
    <row r="331" spans="1:5" s="144" customFormat="1" ht="12.75">
      <c r="A331" s="142"/>
      <c r="B331" s="143"/>
      <c r="C331" s="146"/>
      <c r="D331" s="146"/>
      <c r="E331" s="146"/>
    </row>
    <row r="332" spans="1:5" s="144" customFormat="1" ht="12.75">
      <c r="A332" s="142"/>
      <c r="B332" s="143"/>
      <c r="C332" s="146"/>
      <c r="D332" s="146"/>
      <c r="E332" s="146"/>
    </row>
    <row r="333" spans="1:5" s="144" customFormat="1" ht="12.75">
      <c r="A333" s="142"/>
      <c r="B333" s="143"/>
      <c r="C333" s="146"/>
      <c r="D333" s="146"/>
      <c r="E333" s="146"/>
    </row>
    <row r="334" spans="1:5" s="144" customFormat="1" ht="12.75">
      <c r="A334" s="142"/>
      <c r="B334" s="143"/>
      <c r="C334" s="146"/>
      <c r="D334" s="146"/>
      <c r="E334" s="146"/>
    </row>
    <row r="335" spans="1:5" s="144" customFormat="1" ht="12.75">
      <c r="A335" s="142"/>
      <c r="B335" s="143"/>
      <c r="C335" s="146"/>
      <c r="D335" s="146"/>
      <c r="E335" s="146"/>
    </row>
    <row r="336" spans="1:5" s="144" customFormat="1" ht="12.75">
      <c r="A336" s="142"/>
      <c r="B336" s="143"/>
      <c r="C336" s="146"/>
      <c r="D336" s="146"/>
      <c r="E336" s="146"/>
    </row>
    <row r="337" spans="1:5" s="144" customFormat="1" ht="12.75">
      <c r="A337" s="142"/>
      <c r="B337" s="143"/>
      <c r="C337" s="146"/>
      <c r="D337" s="146"/>
      <c r="E337" s="146"/>
    </row>
    <row r="338" spans="1:5" s="144" customFormat="1" ht="12.75">
      <c r="A338" s="142"/>
      <c r="B338" s="143"/>
      <c r="C338" s="146"/>
      <c r="D338" s="146"/>
      <c r="E338" s="146"/>
    </row>
    <row r="339" spans="1:5" s="144" customFormat="1" ht="12.75">
      <c r="A339" s="142"/>
      <c r="B339" s="143"/>
      <c r="C339" s="146"/>
      <c r="D339" s="146"/>
      <c r="E339" s="146"/>
    </row>
    <row r="340" spans="1:5" s="144" customFormat="1" ht="12.75">
      <c r="A340" s="142"/>
      <c r="B340" s="143"/>
      <c r="C340" s="146"/>
      <c r="D340" s="146"/>
      <c r="E340" s="146"/>
    </row>
    <row r="341" spans="1:5" s="144" customFormat="1" ht="12.75">
      <c r="A341" s="142"/>
      <c r="B341" s="143"/>
      <c r="C341" s="146"/>
      <c r="D341" s="146"/>
      <c r="E341" s="146"/>
    </row>
    <row r="342" spans="1:5" s="144" customFormat="1" ht="12.75">
      <c r="A342" s="142"/>
      <c r="B342" s="143"/>
      <c r="C342" s="146"/>
      <c r="D342" s="146"/>
      <c r="E342" s="146"/>
    </row>
    <row r="343" spans="1:5" s="144" customFormat="1" ht="12.75">
      <c r="A343" s="142"/>
      <c r="B343" s="143"/>
      <c r="C343" s="146"/>
      <c r="D343" s="146"/>
      <c r="E343" s="146"/>
    </row>
    <row r="344" spans="1:5" s="144" customFormat="1" ht="12.75">
      <c r="A344" s="142"/>
      <c r="B344" s="143"/>
      <c r="C344" s="146"/>
      <c r="D344" s="146"/>
      <c r="E344" s="146"/>
    </row>
    <row r="345" spans="1:5" s="144" customFormat="1" ht="12.75">
      <c r="A345" s="142"/>
      <c r="B345" s="143"/>
      <c r="C345" s="146"/>
      <c r="D345" s="146"/>
      <c r="E345" s="146"/>
    </row>
    <row r="346" spans="1:5" s="144" customFormat="1" ht="12.75">
      <c r="A346" s="142"/>
      <c r="B346" s="143"/>
      <c r="C346" s="146"/>
      <c r="D346" s="146"/>
      <c r="E346" s="146"/>
    </row>
    <row r="347" spans="1:5" s="144" customFormat="1" ht="12.75">
      <c r="A347" s="142"/>
      <c r="B347" s="143"/>
      <c r="C347" s="146"/>
      <c r="D347" s="146"/>
      <c r="E347" s="146"/>
    </row>
    <row r="348" spans="1:5" s="144" customFormat="1" ht="12.75">
      <c r="A348" s="142"/>
      <c r="B348" s="143"/>
      <c r="C348" s="146"/>
      <c r="D348" s="146"/>
      <c r="E348" s="146"/>
    </row>
    <row r="349" spans="1:5" s="144" customFormat="1" ht="12.75">
      <c r="A349" s="142"/>
      <c r="B349" s="143"/>
      <c r="C349" s="146"/>
      <c r="D349" s="146"/>
      <c r="E349" s="146"/>
    </row>
    <row r="350" spans="1:5" s="144" customFormat="1" ht="12.75">
      <c r="A350" s="142"/>
      <c r="B350" s="143"/>
      <c r="C350" s="146"/>
      <c r="D350" s="146"/>
      <c r="E350" s="146"/>
    </row>
    <row r="351" spans="1:5" s="144" customFormat="1" ht="12.75">
      <c r="A351" s="142"/>
      <c r="B351" s="143"/>
      <c r="C351" s="146"/>
      <c r="D351" s="146"/>
      <c r="E351" s="146"/>
    </row>
    <row r="352" spans="1:5" s="144" customFormat="1" ht="12.75">
      <c r="A352" s="142"/>
      <c r="B352" s="143"/>
      <c r="C352" s="146"/>
      <c r="D352" s="146"/>
      <c r="E352" s="146"/>
    </row>
    <row r="353" spans="1:5" s="144" customFormat="1" ht="12.75">
      <c r="A353" s="142"/>
      <c r="B353" s="143"/>
      <c r="C353" s="146"/>
      <c r="D353" s="146"/>
      <c r="E353" s="146"/>
    </row>
    <row r="354" spans="1:5" s="144" customFormat="1" ht="12.75">
      <c r="A354" s="142"/>
      <c r="B354" s="143"/>
      <c r="C354" s="146"/>
      <c r="D354" s="146"/>
      <c r="E354" s="146"/>
    </row>
    <row r="355" spans="1:5" s="144" customFormat="1" ht="12.75">
      <c r="A355" s="142"/>
      <c r="B355" s="143"/>
      <c r="C355" s="146"/>
      <c r="D355" s="146"/>
      <c r="E355" s="146"/>
    </row>
    <row r="356" spans="1:5" s="144" customFormat="1" ht="12.75">
      <c r="A356" s="142"/>
      <c r="B356" s="143"/>
      <c r="C356" s="146"/>
      <c r="D356" s="146"/>
      <c r="E356" s="146"/>
    </row>
    <row r="357" spans="1:5" s="144" customFormat="1" ht="12.75">
      <c r="A357" s="142"/>
      <c r="B357" s="143"/>
      <c r="C357" s="146"/>
      <c r="D357" s="146"/>
      <c r="E357" s="146"/>
    </row>
    <row r="358" spans="1:5" s="144" customFormat="1" ht="12.75">
      <c r="A358" s="142"/>
      <c r="B358" s="143"/>
      <c r="C358" s="146"/>
      <c r="D358" s="146"/>
      <c r="E358" s="146"/>
    </row>
    <row r="359" spans="1:5" s="144" customFormat="1" ht="12.75">
      <c r="A359" s="142"/>
      <c r="B359" s="143"/>
      <c r="C359" s="146"/>
      <c r="D359" s="146"/>
      <c r="E359" s="146"/>
    </row>
    <row r="360" spans="1:5" s="144" customFormat="1" ht="12.75">
      <c r="A360" s="142"/>
      <c r="B360" s="143"/>
      <c r="C360" s="146"/>
      <c r="D360" s="146"/>
      <c r="E360" s="146"/>
    </row>
    <row r="361" spans="1:5" s="144" customFormat="1" ht="12.75">
      <c r="A361" s="142"/>
      <c r="B361" s="143"/>
      <c r="C361" s="146"/>
      <c r="D361" s="146"/>
      <c r="E361" s="146"/>
    </row>
    <row r="362" spans="1:5" s="144" customFormat="1" ht="12.75">
      <c r="A362" s="142"/>
      <c r="B362" s="143"/>
      <c r="C362" s="146"/>
      <c r="D362" s="146"/>
      <c r="E362" s="146"/>
    </row>
    <row r="363" spans="1:5" s="144" customFormat="1" ht="12.75">
      <c r="A363" s="142"/>
      <c r="B363" s="143"/>
      <c r="C363" s="146"/>
      <c r="D363" s="146"/>
      <c r="E363" s="146"/>
    </row>
    <row r="364" spans="1:5" s="144" customFormat="1" ht="12.75">
      <c r="A364" s="142"/>
      <c r="B364" s="143"/>
      <c r="C364" s="146"/>
      <c r="D364" s="146"/>
      <c r="E364" s="146"/>
    </row>
    <row r="365" spans="1:5" s="144" customFormat="1" ht="12.75">
      <c r="A365" s="142"/>
      <c r="B365" s="143"/>
      <c r="C365" s="146"/>
      <c r="D365" s="146"/>
      <c r="E365" s="146"/>
    </row>
    <row r="366" spans="1:5" s="144" customFormat="1" ht="12.75">
      <c r="A366" s="142"/>
      <c r="B366" s="143"/>
      <c r="C366" s="146"/>
      <c r="D366" s="146"/>
      <c r="E366" s="146"/>
    </row>
    <row r="367" spans="1:5" s="144" customFormat="1" ht="12.75">
      <c r="A367" s="142"/>
      <c r="B367" s="143"/>
      <c r="C367" s="146"/>
      <c r="D367" s="146"/>
      <c r="E367" s="146"/>
    </row>
    <row r="368" spans="1:5" s="144" customFormat="1" ht="12.75">
      <c r="A368" s="142"/>
      <c r="B368" s="143"/>
      <c r="C368" s="146"/>
      <c r="D368" s="146"/>
      <c r="E368" s="146"/>
    </row>
    <row r="369" spans="1:5" s="144" customFormat="1" ht="12.75">
      <c r="A369" s="142"/>
      <c r="B369" s="143"/>
      <c r="C369" s="146"/>
      <c r="D369" s="146"/>
      <c r="E369" s="146"/>
    </row>
    <row r="370" spans="1:5" s="144" customFormat="1" ht="12.75">
      <c r="A370" s="142"/>
      <c r="B370" s="143"/>
      <c r="C370" s="146"/>
      <c r="D370" s="146"/>
      <c r="E370" s="146"/>
    </row>
    <row r="371" spans="1:5" s="144" customFormat="1" ht="12.75">
      <c r="A371" s="142"/>
      <c r="B371" s="143"/>
      <c r="C371" s="146"/>
      <c r="D371" s="146"/>
      <c r="E371" s="146"/>
    </row>
    <row r="372" spans="1:5" s="144" customFormat="1" ht="12.75">
      <c r="A372" s="142"/>
      <c r="B372" s="143"/>
      <c r="C372" s="146"/>
      <c r="D372" s="146"/>
      <c r="E372" s="146"/>
    </row>
    <row r="373" spans="1:5" s="144" customFormat="1" ht="12.75">
      <c r="A373" s="142"/>
      <c r="B373" s="143"/>
      <c r="C373" s="146"/>
      <c r="D373" s="146"/>
      <c r="E373" s="146"/>
    </row>
    <row r="374" spans="1:5" s="144" customFormat="1" ht="12.75">
      <c r="A374" s="142"/>
      <c r="B374" s="143"/>
      <c r="C374" s="146"/>
      <c r="D374" s="146"/>
      <c r="E374" s="146"/>
    </row>
    <row r="375" spans="1:5" s="144" customFormat="1" ht="12.75">
      <c r="A375" s="142"/>
      <c r="B375" s="143"/>
      <c r="C375" s="146"/>
      <c r="D375" s="146"/>
      <c r="E375" s="146"/>
    </row>
    <row r="376" spans="1:5" s="144" customFormat="1" ht="12.75">
      <c r="A376" s="142"/>
      <c r="B376" s="143"/>
      <c r="C376" s="146"/>
      <c r="D376" s="146"/>
      <c r="E376" s="146"/>
    </row>
    <row r="377" spans="1:5" s="144" customFormat="1" ht="12.75">
      <c r="A377" s="142"/>
      <c r="B377" s="143"/>
      <c r="C377" s="146"/>
      <c r="D377" s="146"/>
      <c r="E377" s="146"/>
    </row>
    <row r="378" spans="1:5" s="144" customFormat="1" ht="12.75">
      <c r="A378" s="142"/>
      <c r="B378" s="143"/>
      <c r="C378" s="146"/>
      <c r="D378" s="146"/>
      <c r="E378" s="146"/>
    </row>
    <row r="379" spans="1:5" s="144" customFormat="1" ht="12.75">
      <c r="A379" s="142"/>
      <c r="B379" s="143"/>
      <c r="C379" s="146"/>
      <c r="D379" s="146"/>
      <c r="E379" s="146"/>
    </row>
    <row r="380" spans="1:5" s="144" customFormat="1" ht="12.75">
      <c r="A380" s="142"/>
      <c r="B380" s="143"/>
      <c r="C380" s="146"/>
      <c r="D380" s="146"/>
      <c r="E380" s="146"/>
    </row>
    <row r="381" spans="1:5" s="144" customFormat="1" ht="12.75">
      <c r="A381" s="142"/>
      <c r="B381" s="143"/>
      <c r="C381" s="146"/>
      <c r="D381" s="146"/>
      <c r="E381" s="146"/>
    </row>
    <row r="382" spans="1:5" s="144" customFormat="1" ht="12.75">
      <c r="A382" s="142"/>
      <c r="B382" s="143"/>
      <c r="C382" s="146"/>
      <c r="D382" s="146"/>
      <c r="E382" s="146"/>
    </row>
    <row r="383" spans="1:5" s="144" customFormat="1" ht="12.75">
      <c r="A383" s="142"/>
      <c r="B383" s="143"/>
      <c r="C383" s="146"/>
      <c r="D383" s="146"/>
      <c r="E383" s="146"/>
    </row>
    <row r="384" spans="1:5" s="144" customFormat="1" ht="12.75">
      <c r="A384" s="142"/>
      <c r="B384" s="143"/>
      <c r="C384" s="146"/>
      <c r="D384" s="146"/>
      <c r="E384" s="146"/>
    </row>
    <row r="385" spans="1:5" s="144" customFormat="1" ht="12.75">
      <c r="A385" s="142"/>
      <c r="B385" s="143"/>
      <c r="C385" s="146"/>
      <c r="D385" s="146"/>
      <c r="E385" s="146"/>
    </row>
    <row r="386" spans="1:5" s="144" customFormat="1" ht="12.75">
      <c r="A386" s="142"/>
      <c r="B386" s="143"/>
      <c r="C386" s="146"/>
      <c r="D386" s="146"/>
      <c r="E386" s="146"/>
    </row>
    <row r="387" spans="1:5" s="144" customFormat="1" ht="12.75">
      <c r="A387" s="142"/>
      <c r="B387" s="143"/>
      <c r="C387" s="146"/>
      <c r="D387" s="146"/>
      <c r="E387" s="146"/>
    </row>
    <row r="388" spans="1:5" s="144" customFormat="1" ht="12.75">
      <c r="A388" s="142"/>
      <c r="B388" s="143"/>
      <c r="C388" s="146"/>
      <c r="D388" s="146"/>
      <c r="E388" s="146"/>
    </row>
    <row r="389" spans="1:5" s="144" customFormat="1" ht="12.75">
      <c r="A389" s="142"/>
      <c r="B389" s="143"/>
      <c r="C389" s="146"/>
      <c r="D389" s="146"/>
      <c r="E389" s="146"/>
    </row>
    <row r="390" spans="1:5" s="144" customFormat="1" ht="12.75">
      <c r="A390" s="142"/>
      <c r="B390" s="143"/>
      <c r="C390" s="146"/>
      <c r="D390" s="146"/>
      <c r="E390" s="146"/>
    </row>
    <row r="391" spans="1:5" s="144" customFormat="1" ht="12.75">
      <c r="A391" s="142"/>
      <c r="B391" s="143"/>
      <c r="C391" s="146"/>
      <c r="D391" s="146"/>
      <c r="E391" s="146"/>
    </row>
    <row r="392" spans="1:5" s="144" customFormat="1" ht="12.75">
      <c r="A392" s="142"/>
      <c r="B392" s="143"/>
      <c r="C392" s="146"/>
      <c r="D392" s="146"/>
      <c r="E392" s="146"/>
    </row>
    <row r="393" spans="1:5" s="144" customFormat="1" ht="12.75">
      <c r="A393" s="142"/>
      <c r="B393" s="143"/>
      <c r="C393" s="146"/>
      <c r="D393" s="146"/>
      <c r="E393" s="146"/>
    </row>
    <row r="394" spans="1:5" s="144" customFormat="1" ht="12.75">
      <c r="A394" s="142"/>
      <c r="B394" s="143"/>
      <c r="C394" s="146"/>
      <c r="D394" s="146"/>
      <c r="E394" s="146"/>
    </row>
    <row r="395" spans="1:5" s="144" customFormat="1" ht="12.75">
      <c r="A395" s="142"/>
      <c r="B395" s="143"/>
      <c r="C395" s="146"/>
      <c r="D395" s="146"/>
      <c r="E395" s="146"/>
    </row>
    <row r="396" spans="1:5" s="144" customFormat="1" ht="12.75">
      <c r="A396" s="142"/>
      <c r="B396" s="143"/>
      <c r="C396" s="146"/>
      <c r="D396" s="146"/>
      <c r="E396" s="146"/>
    </row>
    <row r="397" spans="1:5" s="144" customFormat="1" ht="12.75">
      <c r="A397" s="142"/>
      <c r="B397" s="143"/>
      <c r="C397" s="146"/>
      <c r="D397" s="146"/>
      <c r="E397" s="146"/>
    </row>
    <row r="398" spans="1:5" s="144" customFormat="1" ht="12.75">
      <c r="A398" s="142"/>
      <c r="B398" s="143"/>
      <c r="C398" s="146"/>
      <c r="D398" s="146"/>
      <c r="E398" s="146"/>
    </row>
    <row r="399" spans="1:5" s="144" customFormat="1" ht="12.75">
      <c r="A399" s="142"/>
      <c r="B399" s="143"/>
      <c r="C399" s="146"/>
      <c r="D399" s="146"/>
      <c r="E399" s="146"/>
    </row>
    <row r="400" spans="1:5" s="144" customFormat="1" ht="12.75">
      <c r="A400" s="142"/>
      <c r="B400" s="143"/>
      <c r="C400" s="146"/>
      <c r="D400" s="146"/>
      <c r="E400" s="146"/>
    </row>
    <row r="401" spans="1:5" s="144" customFormat="1" ht="12.75">
      <c r="A401" s="142"/>
      <c r="B401" s="143"/>
      <c r="C401" s="146"/>
      <c r="D401" s="146"/>
      <c r="E401" s="146"/>
    </row>
    <row r="402" spans="1:5" s="144" customFormat="1" ht="12.75">
      <c r="A402" s="142"/>
      <c r="B402" s="143"/>
      <c r="C402" s="146"/>
      <c r="D402" s="146"/>
      <c r="E402" s="146"/>
    </row>
    <row r="403" spans="1:5" s="144" customFormat="1" ht="12.75">
      <c r="A403" s="142"/>
      <c r="B403" s="143"/>
      <c r="C403" s="146"/>
      <c r="D403" s="146"/>
      <c r="E403" s="146"/>
    </row>
    <row r="404" spans="1:5" s="144" customFormat="1" ht="12.75">
      <c r="A404" s="142"/>
      <c r="B404" s="143"/>
      <c r="C404" s="146"/>
      <c r="D404" s="146"/>
      <c r="E404" s="146"/>
    </row>
    <row r="405" spans="1:5" s="144" customFormat="1" ht="12.75">
      <c r="A405" s="142"/>
      <c r="B405" s="143"/>
      <c r="C405" s="146"/>
      <c r="D405" s="146"/>
      <c r="E405" s="146"/>
    </row>
    <row r="406" spans="1:5" s="144" customFormat="1" ht="12.75">
      <c r="A406" s="142"/>
      <c r="B406" s="143"/>
      <c r="C406" s="146"/>
      <c r="D406" s="146"/>
      <c r="E406" s="146"/>
    </row>
    <row r="407" spans="1:5" s="144" customFormat="1" ht="12.75">
      <c r="A407" s="142"/>
      <c r="B407" s="143"/>
      <c r="C407" s="146"/>
      <c r="D407" s="146"/>
      <c r="E407" s="146"/>
    </row>
    <row r="408" spans="1:5" s="144" customFormat="1" ht="12.75">
      <c r="A408" s="142"/>
      <c r="B408" s="143"/>
      <c r="C408" s="146"/>
      <c r="D408" s="146"/>
      <c r="E408" s="146"/>
    </row>
    <row r="409" spans="1:5" s="144" customFormat="1" ht="12.75">
      <c r="A409" s="142"/>
      <c r="B409" s="143"/>
      <c r="C409" s="146"/>
      <c r="D409" s="146"/>
      <c r="E409" s="146"/>
    </row>
    <row r="410" spans="1:5" s="144" customFormat="1" ht="12.75">
      <c r="A410" s="142"/>
      <c r="B410" s="143"/>
      <c r="C410" s="146"/>
      <c r="D410" s="146"/>
      <c r="E410" s="146"/>
    </row>
    <row r="411" spans="1:5" s="144" customFormat="1" ht="12.75">
      <c r="A411" s="142"/>
      <c r="B411" s="143"/>
      <c r="C411" s="146"/>
      <c r="D411" s="146"/>
      <c r="E411" s="146"/>
    </row>
    <row r="412" spans="1:5" s="144" customFormat="1" ht="12.75">
      <c r="A412" s="142"/>
      <c r="B412" s="143"/>
      <c r="C412" s="146"/>
      <c r="D412" s="146"/>
      <c r="E412" s="146"/>
    </row>
    <row r="413" spans="1:5" s="144" customFormat="1" ht="12.75">
      <c r="A413" s="142"/>
      <c r="B413" s="143"/>
      <c r="C413" s="146"/>
      <c r="D413" s="146"/>
      <c r="E413" s="146"/>
    </row>
    <row r="414" spans="1:5" s="144" customFormat="1" ht="12.75">
      <c r="A414" s="142"/>
      <c r="B414" s="143"/>
      <c r="C414" s="146"/>
      <c r="D414" s="146"/>
      <c r="E414" s="146"/>
    </row>
    <row r="415" spans="1:5" s="144" customFormat="1" ht="12.75">
      <c r="A415" s="142"/>
      <c r="B415" s="143"/>
      <c r="C415" s="146"/>
      <c r="D415" s="146"/>
      <c r="E415" s="146"/>
    </row>
    <row r="416" spans="1:5" s="144" customFormat="1" ht="12.75">
      <c r="A416" s="142"/>
      <c r="B416" s="143"/>
      <c r="C416" s="146"/>
      <c r="D416" s="146"/>
      <c r="E416" s="146"/>
    </row>
    <row r="417" spans="1:5" s="144" customFormat="1" ht="12.75">
      <c r="A417" s="142"/>
      <c r="B417" s="143"/>
      <c r="C417" s="146"/>
      <c r="D417" s="146"/>
      <c r="E417" s="146"/>
    </row>
    <row r="418" spans="1:5" s="144" customFormat="1" ht="12.75">
      <c r="A418" s="142"/>
      <c r="B418" s="143"/>
      <c r="C418" s="146"/>
      <c r="D418" s="146"/>
      <c r="E418" s="146"/>
    </row>
    <row r="419" spans="1:5" s="144" customFormat="1" ht="12.75">
      <c r="A419" s="142"/>
      <c r="B419" s="143"/>
      <c r="C419" s="146"/>
      <c r="D419" s="146"/>
      <c r="E419" s="146"/>
    </row>
    <row r="420" spans="1:5" s="144" customFormat="1" ht="12.75">
      <c r="A420" s="142"/>
      <c r="B420" s="143"/>
      <c r="C420" s="146"/>
      <c r="D420" s="146"/>
      <c r="E420" s="146"/>
    </row>
    <row r="421" spans="1:5" s="144" customFormat="1" ht="12.75">
      <c r="A421" s="142"/>
      <c r="B421" s="143"/>
      <c r="C421" s="146"/>
      <c r="D421" s="146"/>
      <c r="E421" s="146"/>
    </row>
    <row r="422" spans="1:5" s="144" customFormat="1" ht="12.75">
      <c r="A422" s="142"/>
      <c r="B422" s="143"/>
      <c r="C422" s="146"/>
      <c r="D422" s="146"/>
      <c r="E422" s="146"/>
    </row>
    <row r="423" spans="1:5" s="144" customFormat="1" ht="12.75">
      <c r="A423" s="142"/>
      <c r="B423" s="143"/>
      <c r="C423" s="146"/>
      <c r="D423" s="146"/>
      <c r="E423" s="146"/>
    </row>
    <row r="424" spans="1:5" s="144" customFormat="1" ht="12.75">
      <c r="A424" s="142"/>
      <c r="B424" s="143"/>
      <c r="C424" s="146"/>
      <c r="D424" s="146"/>
      <c r="E424" s="146"/>
    </row>
    <row r="425" spans="1:5" s="144" customFormat="1" ht="12.75">
      <c r="A425" s="142"/>
      <c r="B425" s="143"/>
      <c r="C425" s="146"/>
      <c r="D425" s="146"/>
      <c r="E425" s="146"/>
    </row>
    <row r="426" spans="1:5" s="144" customFormat="1" ht="12.75">
      <c r="A426" s="142"/>
      <c r="B426" s="143"/>
      <c r="C426" s="146"/>
      <c r="D426" s="146"/>
      <c r="E426" s="146"/>
    </row>
    <row r="427" spans="1:5" s="144" customFormat="1" ht="12.75">
      <c r="A427" s="142"/>
      <c r="B427" s="143"/>
      <c r="C427" s="146"/>
      <c r="D427" s="146"/>
      <c r="E427" s="146"/>
    </row>
    <row r="428" spans="1:5" s="144" customFormat="1" ht="12.75">
      <c r="A428" s="142"/>
      <c r="B428" s="143"/>
      <c r="C428" s="146"/>
      <c r="D428" s="146"/>
      <c r="E428" s="146"/>
    </row>
    <row r="429" spans="1:5" s="144" customFormat="1" ht="12.75">
      <c r="A429" s="142"/>
      <c r="B429" s="143"/>
      <c r="C429" s="146"/>
      <c r="D429" s="146"/>
      <c r="E429" s="146"/>
    </row>
    <row r="430" spans="1:5" s="144" customFormat="1" ht="12.75">
      <c r="A430" s="142"/>
      <c r="B430" s="143"/>
      <c r="C430" s="146"/>
      <c r="D430" s="146"/>
      <c r="E430" s="146"/>
    </row>
    <row r="431" spans="1:5" s="144" customFormat="1" ht="12.75">
      <c r="A431" s="142"/>
      <c r="B431" s="143"/>
      <c r="C431" s="146"/>
      <c r="D431" s="146"/>
      <c r="E431" s="146"/>
    </row>
    <row r="432" spans="1:5" s="144" customFormat="1" ht="12.75">
      <c r="A432" s="142"/>
      <c r="B432" s="143"/>
      <c r="C432" s="146"/>
      <c r="D432" s="146"/>
      <c r="E432" s="146"/>
    </row>
    <row r="433" spans="1:5" s="144" customFormat="1" ht="12.75">
      <c r="A433" s="142"/>
      <c r="B433" s="143"/>
      <c r="C433" s="146"/>
      <c r="D433" s="146"/>
      <c r="E433" s="146"/>
    </row>
    <row r="434" spans="1:5" s="144" customFormat="1" ht="12.75">
      <c r="A434" s="142"/>
      <c r="B434" s="143"/>
      <c r="C434" s="146"/>
      <c r="D434" s="146"/>
      <c r="E434" s="146"/>
    </row>
    <row r="435" spans="1:5" s="144" customFormat="1" ht="12.75">
      <c r="A435" s="142"/>
      <c r="B435" s="143"/>
      <c r="C435" s="146"/>
      <c r="D435" s="146"/>
      <c r="E435" s="146"/>
    </row>
    <row r="436" spans="1:5" s="144" customFormat="1" ht="12.75">
      <c r="A436" s="142"/>
      <c r="B436" s="143"/>
      <c r="C436" s="146"/>
      <c r="D436" s="146"/>
      <c r="E436" s="146"/>
    </row>
    <row r="437" spans="1:5" s="144" customFormat="1" ht="12.75">
      <c r="A437" s="142"/>
      <c r="B437" s="143"/>
      <c r="C437" s="146"/>
      <c r="D437" s="146"/>
      <c r="E437" s="146"/>
    </row>
    <row r="438" spans="1:5" s="144" customFormat="1" ht="12.75">
      <c r="A438" s="142"/>
      <c r="B438" s="143"/>
      <c r="C438" s="146"/>
      <c r="D438" s="146"/>
      <c r="E438" s="146"/>
    </row>
    <row r="439" spans="1:5" s="144" customFormat="1" ht="12.75">
      <c r="A439" s="142"/>
      <c r="B439" s="143"/>
      <c r="C439" s="146"/>
      <c r="D439" s="146"/>
      <c r="E439" s="146"/>
    </row>
    <row r="440" spans="1:5" s="144" customFormat="1" ht="12.75">
      <c r="A440" s="142"/>
      <c r="B440" s="143"/>
      <c r="C440" s="146"/>
      <c r="D440" s="146"/>
      <c r="E440" s="146"/>
    </row>
    <row r="441" spans="1:5" s="144" customFormat="1" ht="12.75">
      <c r="A441" s="142"/>
      <c r="B441" s="143"/>
      <c r="C441" s="146"/>
      <c r="D441" s="146"/>
      <c r="E441" s="146"/>
    </row>
    <row r="442" spans="1:5" s="144" customFormat="1" ht="12.75">
      <c r="A442" s="142"/>
      <c r="B442" s="143"/>
      <c r="C442" s="146"/>
      <c r="D442" s="146"/>
      <c r="E442" s="146"/>
    </row>
    <row r="443" spans="1:5" s="144" customFormat="1" ht="12.75">
      <c r="A443" s="142"/>
      <c r="B443" s="143"/>
      <c r="C443" s="146"/>
      <c r="D443" s="146"/>
      <c r="E443" s="146"/>
    </row>
    <row r="444" spans="1:5" s="144" customFormat="1" ht="12.75">
      <c r="A444" s="142"/>
      <c r="B444" s="143"/>
      <c r="C444" s="146"/>
      <c r="D444" s="146"/>
      <c r="E444" s="146"/>
    </row>
    <row r="445" spans="1:5" s="144" customFormat="1" ht="12.75">
      <c r="A445" s="142"/>
      <c r="B445" s="143"/>
      <c r="C445" s="146"/>
      <c r="D445" s="146"/>
      <c r="E445" s="146"/>
    </row>
    <row r="446" spans="1:5" s="144" customFormat="1" ht="12.75">
      <c r="A446" s="142"/>
      <c r="B446" s="143"/>
      <c r="C446" s="146"/>
      <c r="D446" s="146"/>
      <c r="E446" s="146"/>
    </row>
    <row r="447" spans="1:5" s="144" customFormat="1" ht="12.75">
      <c r="A447" s="142"/>
      <c r="B447" s="143"/>
      <c r="C447" s="146"/>
      <c r="D447" s="146"/>
      <c r="E447" s="146"/>
    </row>
    <row r="448" spans="1:5" s="144" customFormat="1" ht="12.75">
      <c r="A448" s="142"/>
      <c r="B448" s="143"/>
      <c r="C448" s="146"/>
      <c r="D448" s="146"/>
      <c r="E448" s="146"/>
    </row>
    <row r="449" spans="1:5" s="144" customFormat="1" ht="12.75">
      <c r="A449" s="142"/>
      <c r="B449" s="143"/>
      <c r="C449" s="146"/>
      <c r="D449" s="146"/>
      <c r="E449" s="146"/>
    </row>
    <row r="450" spans="1:5" s="144" customFormat="1" ht="12.75">
      <c r="A450" s="142"/>
      <c r="B450" s="143"/>
      <c r="C450" s="146"/>
      <c r="D450" s="146"/>
      <c r="E450" s="146"/>
    </row>
    <row r="451" spans="1:5" s="144" customFormat="1" ht="12.75">
      <c r="A451" s="142"/>
      <c r="B451" s="143"/>
      <c r="C451" s="146"/>
      <c r="D451" s="146"/>
      <c r="E451" s="146"/>
    </row>
    <row r="452" spans="1:5" s="144" customFormat="1" ht="12.75">
      <c r="A452" s="142"/>
      <c r="B452" s="143"/>
      <c r="C452" s="146"/>
      <c r="D452" s="146"/>
      <c r="E452" s="146"/>
    </row>
    <row r="453" spans="1:5" s="144" customFormat="1" ht="12.75">
      <c r="A453" s="142"/>
      <c r="B453" s="143"/>
      <c r="C453" s="146"/>
      <c r="D453" s="146"/>
      <c r="E453" s="146"/>
    </row>
    <row r="454" spans="1:5" s="144" customFormat="1" ht="12.75">
      <c r="A454" s="142"/>
      <c r="B454" s="143"/>
      <c r="C454" s="146"/>
      <c r="D454" s="146"/>
      <c r="E454" s="146"/>
    </row>
    <row r="455" spans="1:5" s="144" customFormat="1" ht="12.75">
      <c r="A455" s="142"/>
      <c r="B455" s="143"/>
      <c r="C455" s="146"/>
      <c r="D455" s="146"/>
      <c r="E455" s="146"/>
    </row>
    <row r="456" spans="1:5" s="144" customFormat="1" ht="12.75">
      <c r="A456" s="142"/>
      <c r="B456" s="143"/>
      <c r="C456" s="146"/>
      <c r="D456" s="146"/>
      <c r="E456" s="146"/>
    </row>
    <row r="457" spans="1:5" s="144" customFormat="1" ht="12.75">
      <c r="A457" s="142"/>
      <c r="B457" s="143"/>
      <c r="C457" s="146"/>
      <c r="D457" s="146"/>
      <c r="E457" s="146"/>
    </row>
    <row r="458" spans="1:5" s="144" customFormat="1" ht="12.75">
      <c r="A458" s="142"/>
      <c r="B458" s="143"/>
      <c r="C458" s="146"/>
      <c r="D458" s="146"/>
      <c r="E458" s="146"/>
    </row>
    <row r="459" spans="1:5" s="144" customFormat="1" ht="12.75">
      <c r="A459" s="142"/>
      <c r="B459" s="143"/>
      <c r="C459" s="146"/>
      <c r="D459" s="146"/>
      <c r="E459" s="146"/>
    </row>
    <row r="460" spans="1:5" s="144" customFormat="1" ht="12.75">
      <c r="A460" s="142"/>
      <c r="B460" s="143"/>
      <c r="C460" s="146"/>
      <c r="D460" s="146"/>
      <c r="E460" s="146"/>
    </row>
    <row r="461" spans="1:5" s="144" customFormat="1" ht="12.75">
      <c r="A461" s="142"/>
      <c r="B461" s="143"/>
      <c r="C461" s="146"/>
      <c r="D461" s="146"/>
      <c r="E461" s="146"/>
    </row>
    <row r="462" spans="1:5" s="144" customFormat="1" ht="12.75">
      <c r="A462" s="142"/>
      <c r="B462" s="143"/>
      <c r="C462" s="146"/>
      <c r="D462" s="146"/>
      <c r="E462" s="146"/>
    </row>
    <row r="463" spans="1:5" s="144" customFormat="1" ht="12.75">
      <c r="A463" s="142"/>
      <c r="B463" s="143"/>
      <c r="C463" s="146"/>
      <c r="D463" s="146"/>
      <c r="E463" s="146"/>
    </row>
    <row r="464" spans="1:5" s="144" customFormat="1" ht="12.75">
      <c r="A464" s="142"/>
      <c r="B464" s="143"/>
      <c r="C464" s="146"/>
      <c r="D464" s="146"/>
      <c r="E464" s="146"/>
    </row>
    <row r="465" spans="1:5" s="144" customFormat="1" ht="12.75">
      <c r="A465" s="142"/>
      <c r="B465" s="143"/>
      <c r="C465" s="146"/>
      <c r="D465" s="146"/>
      <c r="E465" s="146"/>
    </row>
    <row r="466" spans="1:5" s="144" customFormat="1" ht="12.75">
      <c r="A466" s="142"/>
      <c r="B466" s="143"/>
      <c r="C466" s="146"/>
      <c r="D466" s="146"/>
      <c r="E466" s="146"/>
    </row>
    <row r="467" spans="1:5" s="144" customFormat="1" ht="12.75">
      <c r="A467" s="142"/>
      <c r="B467" s="143"/>
      <c r="C467" s="146"/>
      <c r="D467" s="146"/>
      <c r="E467" s="146"/>
    </row>
    <row r="468" spans="1:5" s="144" customFormat="1" ht="12.75">
      <c r="A468" s="142"/>
      <c r="B468" s="143"/>
      <c r="C468" s="146"/>
      <c r="D468" s="146"/>
      <c r="E468" s="146"/>
    </row>
    <row r="469" spans="1:5" s="144" customFormat="1" ht="12.75">
      <c r="A469" s="142"/>
      <c r="B469" s="143"/>
      <c r="C469" s="146"/>
      <c r="D469" s="146"/>
      <c r="E469" s="146"/>
    </row>
    <row r="470" spans="1:5" s="144" customFormat="1" ht="12.75">
      <c r="A470" s="142"/>
      <c r="B470" s="143"/>
      <c r="C470" s="146"/>
      <c r="D470" s="146"/>
      <c r="E470" s="146"/>
    </row>
    <row r="471" spans="1:5" s="144" customFormat="1" ht="12.75">
      <c r="A471" s="142"/>
      <c r="B471" s="143"/>
      <c r="C471" s="146"/>
      <c r="D471" s="146"/>
      <c r="E471" s="146"/>
    </row>
    <row r="472" spans="1:5" s="144" customFormat="1" ht="12.75">
      <c r="A472" s="142"/>
      <c r="B472" s="143"/>
      <c r="C472" s="146"/>
      <c r="D472" s="146"/>
      <c r="E472" s="146"/>
    </row>
    <row r="473" spans="1:5" s="144" customFormat="1" ht="12.75">
      <c r="A473" s="142"/>
      <c r="B473" s="143"/>
      <c r="C473" s="146"/>
      <c r="D473" s="146"/>
      <c r="E473" s="146"/>
    </row>
    <row r="474" spans="1:5" s="144" customFormat="1" ht="12.75">
      <c r="A474" s="142"/>
      <c r="B474" s="143"/>
      <c r="C474" s="146"/>
      <c r="D474" s="146"/>
      <c r="E474" s="146"/>
    </row>
    <row r="475" spans="1:5" s="144" customFormat="1" ht="12.75">
      <c r="A475" s="142"/>
      <c r="B475" s="143"/>
      <c r="C475" s="146"/>
      <c r="D475" s="146"/>
      <c r="E475" s="146"/>
    </row>
    <row r="476" spans="1:5" s="144" customFormat="1" ht="12.75">
      <c r="A476" s="142"/>
      <c r="B476" s="143"/>
      <c r="C476" s="146"/>
      <c r="D476" s="146"/>
      <c r="E476" s="146"/>
    </row>
    <row r="477" spans="1:5" s="144" customFormat="1" ht="12.75">
      <c r="A477" s="142"/>
      <c r="B477" s="143"/>
      <c r="C477" s="146"/>
      <c r="D477" s="146"/>
      <c r="E477" s="146"/>
    </row>
    <row r="478" spans="1:5" s="144" customFormat="1" ht="12.75">
      <c r="A478" s="142"/>
      <c r="B478" s="143"/>
      <c r="C478" s="146"/>
      <c r="D478" s="146"/>
      <c r="E478" s="146"/>
    </row>
    <row r="479" spans="1:5" s="144" customFormat="1" ht="12.75">
      <c r="A479" s="142"/>
      <c r="B479" s="143"/>
      <c r="C479" s="146"/>
      <c r="D479" s="146"/>
      <c r="E479" s="146"/>
    </row>
    <row r="480" spans="1:5" s="144" customFormat="1" ht="12.75">
      <c r="A480" s="142"/>
      <c r="B480" s="143"/>
      <c r="C480" s="146"/>
      <c r="D480" s="146"/>
      <c r="E480" s="146"/>
    </row>
    <row r="481" spans="1:5" s="144" customFormat="1" ht="12.75">
      <c r="A481" s="142"/>
      <c r="B481" s="143"/>
      <c r="C481" s="146"/>
      <c r="D481" s="146"/>
      <c r="E481" s="146"/>
    </row>
    <row r="482" spans="1:5" s="144" customFormat="1" ht="12.75">
      <c r="A482" s="142"/>
      <c r="B482" s="143"/>
      <c r="C482" s="146"/>
      <c r="D482" s="146"/>
      <c r="E482" s="146"/>
    </row>
    <row r="483" spans="1:5" s="144" customFormat="1" ht="12.75">
      <c r="A483" s="142"/>
      <c r="B483" s="143"/>
      <c r="C483" s="146"/>
      <c r="D483" s="146"/>
      <c r="E483" s="146"/>
    </row>
    <row r="484" spans="1:5" s="144" customFormat="1" ht="12.75">
      <c r="A484" s="142"/>
      <c r="B484" s="143"/>
      <c r="C484" s="146"/>
      <c r="D484" s="146"/>
      <c r="E484" s="146"/>
    </row>
    <row r="485" spans="1:5" s="144" customFormat="1" ht="12.75">
      <c r="A485" s="142"/>
      <c r="B485" s="143"/>
      <c r="C485" s="146"/>
      <c r="D485" s="146"/>
      <c r="E485" s="146"/>
    </row>
    <row r="486" spans="1:5" s="144" customFormat="1" ht="12.75">
      <c r="A486" s="142"/>
      <c r="B486" s="143"/>
      <c r="C486" s="146"/>
      <c r="D486" s="146"/>
      <c r="E486" s="146"/>
    </row>
    <row r="487" spans="1:5" s="144" customFormat="1" ht="12.75">
      <c r="A487" s="142"/>
      <c r="B487" s="143"/>
      <c r="C487" s="146"/>
      <c r="D487" s="146"/>
      <c r="E487" s="146"/>
    </row>
    <row r="488" spans="1:5" s="144" customFormat="1" ht="12.75">
      <c r="A488" s="142"/>
      <c r="B488" s="143"/>
      <c r="C488" s="146"/>
      <c r="D488" s="146"/>
      <c r="E488" s="146"/>
    </row>
    <row r="489" spans="1:5" s="144" customFormat="1" ht="12.75">
      <c r="A489" s="142"/>
      <c r="B489" s="143"/>
      <c r="C489" s="146"/>
      <c r="D489" s="146"/>
      <c r="E489" s="146"/>
    </row>
    <row r="490" spans="1:5" s="144" customFormat="1" ht="12.75">
      <c r="A490" s="142"/>
      <c r="B490" s="143"/>
      <c r="C490" s="146"/>
      <c r="D490" s="146"/>
      <c r="E490" s="146"/>
    </row>
    <row r="491" spans="1:5" s="144" customFormat="1" ht="12.75">
      <c r="A491" s="142"/>
      <c r="B491" s="143"/>
      <c r="C491" s="146"/>
      <c r="D491" s="146"/>
      <c r="E491" s="146"/>
    </row>
    <row r="492" spans="1:5" s="144" customFormat="1" ht="12.75">
      <c r="A492" s="142"/>
      <c r="B492" s="143"/>
      <c r="C492" s="146"/>
      <c r="D492" s="146"/>
      <c r="E492" s="146"/>
    </row>
    <row r="493" spans="1:5" s="144" customFormat="1" ht="12.75">
      <c r="A493" s="142"/>
      <c r="B493" s="143"/>
      <c r="C493" s="146"/>
      <c r="D493" s="146"/>
      <c r="E493" s="146"/>
    </row>
    <row r="494" spans="1:5" s="144" customFormat="1" ht="12.75">
      <c r="A494" s="142"/>
      <c r="B494" s="143"/>
      <c r="C494" s="146"/>
      <c r="D494" s="146"/>
      <c r="E494" s="146"/>
    </row>
    <row r="495" spans="1:5" s="144" customFormat="1" ht="12.75">
      <c r="A495" s="142"/>
      <c r="B495" s="143"/>
      <c r="C495" s="146"/>
      <c r="D495" s="146"/>
      <c r="E495" s="146"/>
    </row>
    <row r="496" spans="1:5" s="144" customFormat="1" ht="12.75">
      <c r="A496" s="142"/>
      <c r="B496" s="143"/>
      <c r="C496" s="146"/>
      <c r="D496" s="146"/>
      <c r="E496" s="146"/>
    </row>
    <row r="497" spans="1:5" s="144" customFormat="1" ht="12.75">
      <c r="A497" s="142"/>
      <c r="B497" s="143"/>
      <c r="C497" s="146"/>
      <c r="D497" s="146"/>
      <c r="E497" s="146"/>
    </row>
    <row r="498" spans="1:5" s="144" customFormat="1" ht="12.75">
      <c r="A498" s="142"/>
      <c r="B498" s="143"/>
      <c r="C498" s="146"/>
      <c r="D498" s="146"/>
      <c r="E498" s="146"/>
    </row>
    <row r="499" spans="1:5" s="144" customFormat="1" ht="12.75">
      <c r="A499" s="142"/>
      <c r="B499" s="143"/>
      <c r="C499" s="146"/>
      <c r="D499" s="146"/>
      <c r="E499" s="146"/>
    </row>
    <row r="500" spans="1:5" s="144" customFormat="1" ht="12.75">
      <c r="A500" s="142"/>
      <c r="B500" s="143"/>
      <c r="C500" s="146"/>
      <c r="D500" s="146"/>
      <c r="E500" s="146"/>
    </row>
    <row r="501" spans="1:5" s="144" customFormat="1" ht="12.75">
      <c r="A501" s="142"/>
      <c r="B501" s="143"/>
      <c r="C501" s="146"/>
      <c r="D501" s="146"/>
      <c r="E501" s="146"/>
    </row>
    <row r="502" spans="1:5" s="144" customFormat="1" ht="12.75">
      <c r="A502" s="142"/>
      <c r="B502" s="143"/>
      <c r="C502" s="146"/>
      <c r="D502" s="146"/>
      <c r="E502" s="146"/>
    </row>
    <row r="503" spans="1:5" s="144" customFormat="1" ht="12.75">
      <c r="A503" s="142"/>
      <c r="B503" s="143"/>
      <c r="C503" s="146"/>
      <c r="D503" s="146"/>
      <c r="E503" s="146"/>
    </row>
    <row r="504" spans="1:5" s="144" customFormat="1" ht="12.75">
      <c r="A504" s="142"/>
      <c r="B504" s="143"/>
      <c r="C504" s="146"/>
      <c r="D504" s="146"/>
      <c r="E504" s="146"/>
    </row>
    <row r="505" spans="1:5" s="144" customFormat="1" ht="12.75">
      <c r="A505" s="142"/>
      <c r="B505" s="143"/>
      <c r="C505" s="146"/>
      <c r="D505" s="146"/>
      <c r="E505" s="146"/>
    </row>
    <row r="506" spans="1:5" s="144" customFormat="1" ht="12.75">
      <c r="A506" s="142"/>
      <c r="B506" s="143"/>
      <c r="C506" s="146"/>
      <c r="D506" s="146"/>
      <c r="E506" s="146"/>
    </row>
    <row r="507" spans="1:5" s="144" customFormat="1" ht="12.75">
      <c r="A507" s="142"/>
      <c r="B507" s="143"/>
      <c r="C507" s="146"/>
      <c r="D507" s="146"/>
      <c r="E507" s="146"/>
    </row>
    <row r="508" spans="1:5" s="144" customFormat="1" ht="12.75">
      <c r="A508" s="142"/>
      <c r="B508" s="143"/>
      <c r="C508" s="146"/>
      <c r="D508" s="146"/>
      <c r="E508" s="146"/>
    </row>
    <row r="509" spans="1:5" s="144" customFormat="1" ht="12.75">
      <c r="A509" s="142"/>
      <c r="B509" s="143"/>
      <c r="C509" s="146"/>
      <c r="D509" s="146"/>
      <c r="E509" s="146"/>
    </row>
    <row r="510" spans="1:5" s="144" customFormat="1" ht="12.75">
      <c r="A510" s="142"/>
      <c r="B510" s="143"/>
      <c r="C510" s="146"/>
      <c r="D510" s="146"/>
      <c r="E510" s="146"/>
    </row>
    <row r="511" spans="1:5" s="144" customFormat="1" ht="12.75">
      <c r="A511" s="142"/>
      <c r="B511" s="143"/>
      <c r="C511" s="146"/>
      <c r="D511" s="146"/>
      <c r="E511" s="146"/>
    </row>
    <row r="512" spans="1:5" s="144" customFormat="1" ht="12.75">
      <c r="A512" s="142"/>
      <c r="B512" s="143"/>
      <c r="C512" s="146"/>
      <c r="D512" s="146"/>
      <c r="E512" s="146"/>
    </row>
    <row r="513" spans="1:5" s="144" customFormat="1" ht="12.75">
      <c r="A513" s="142"/>
      <c r="B513" s="143"/>
      <c r="C513" s="146"/>
      <c r="D513" s="146"/>
      <c r="E513" s="146"/>
    </row>
    <row r="514" spans="1:5" s="144" customFormat="1" ht="12.75">
      <c r="A514" s="142"/>
      <c r="B514" s="143"/>
      <c r="C514" s="146"/>
      <c r="D514" s="146"/>
      <c r="E514" s="146"/>
    </row>
    <row r="515" spans="1:5" s="144" customFormat="1" ht="12.75">
      <c r="A515" s="142"/>
      <c r="B515" s="143"/>
      <c r="C515" s="146"/>
      <c r="D515" s="146"/>
      <c r="E515" s="146"/>
    </row>
    <row r="516" spans="1:5" s="144" customFormat="1" ht="12.75">
      <c r="A516" s="142"/>
      <c r="B516" s="143"/>
      <c r="C516" s="146"/>
      <c r="D516" s="146"/>
      <c r="E516" s="146"/>
    </row>
    <row r="517" spans="1:5" s="144" customFormat="1" ht="12.75">
      <c r="A517" s="142"/>
      <c r="B517" s="143"/>
      <c r="C517" s="146"/>
      <c r="D517" s="146"/>
      <c r="E517" s="146"/>
    </row>
    <row r="518" spans="1:5" s="144" customFormat="1" ht="12.75">
      <c r="A518" s="142"/>
      <c r="B518" s="143"/>
      <c r="C518" s="146"/>
      <c r="D518" s="146"/>
      <c r="E518" s="146"/>
    </row>
    <row r="519" spans="1:5" s="144" customFormat="1" ht="12.75">
      <c r="A519" s="142"/>
      <c r="B519" s="143"/>
      <c r="C519" s="146"/>
      <c r="D519" s="146"/>
      <c r="E519" s="146"/>
    </row>
    <row r="520" spans="1:5" s="144" customFormat="1" ht="12.75">
      <c r="A520" s="142"/>
      <c r="B520" s="143"/>
      <c r="C520" s="146"/>
      <c r="D520" s="146"/>
      <c r="E520" s="146"/>
    </row>
    <row r="521" spans="1:5" s="144" customFormat="1" ht="12.75">
      <c r="A521" s="142"/>
      <c r="B521" s="143"/>
      <c r="C521" s="146"/>
      <c r="D521" s="146"/>
      <c r="E521" s="146"/>
    </row>
    <row r="522" spans="1:5" s="144" customFormat="1" ht="12.75">
      <c r="A522" s="142"/>
      <c r="B522" s="143"/>
      <c r="C522" s="146"/>
      <c r="D522" s="146"/>
      <c r="E522" s="146"/>
    </row>
    <row r="523" spans="1:5" s="144" customFormat="1" ht="12.75">
      <c r="A523" s="142"/>
      <c r="B523" s="143"/>
      <c r="C523" s="146"/>
      <c r="D523" s="146"/>
      <c r="E523" s="146"/>
    </row>
    <row r="524" spans="1:5" s="144" customFormat="1" ht="12.75">
      <c r="A524" s="142"/>
      <c r="B524" s="143"/>
      <c r="C524" s="146"/>
      <c r="D524" s="146"/>
      <c r="E524" s="146"/>
    </row>
    <row r="525" spans="1:5" s="144" customFormat="1" ht="12.75">
      <c r="A525" s="142"/>
      <c r="B525" s="143"/>
      <c r="C525" s="146"/>
      <c r="D525" s="146"/>
      <c r="E525" s="146"/>
    </row>
    <row r="526" spans="1:5" s="144" customFormat="1" ht="12.75">
      <c r="A526" s="142"/>
      <c r="B526" s="143"/>
      <c r="C526" s="146"/>
      <c r="D526" s="146"/>
      <c r="E526" s="146"/>
    </row>
    <row r="527" spans="1:5" s="144" customFormat="1" ht="12.75">
      <c r="A527" s="142"/>
      <c r="B527" s="143"/>
      <c r="C527" s="146"/>
      <c r="D527" s="146"/>
      <c r="E527" s="146"/>
    </row>
    <row r="528" spans="1:5" s="144" customFormat="1" ht="12.75">
      <c r="A528" s="142"/>
      <c r="B528" s="143"/>
      <c r="C528" s="146"/>
      <c r="D528" s="146"/>
      <c r="E528" s="146"/>
    </row>
    <row r="529" spans="1:5" s="144" customFormat="1" ht="12.75">
      <c r="A529" s="142"/>
      <c r="B529" s="143"/>
      <c r="C529" s="146"/>
      <c r="D529" s="146"/>
      <c r="E529" s="146"/>
    </row>
    <row r="530" spans="1:5" s="144" customFormat="1" ht="12.75">
      <c r="A530" s="142"/>
      <c r="B530" s="143"/>
      <c r="C530" s="146"/>
      <c r="D530" s="146"/>
      <c r="E530" s="146"/>
    </row>
    <row r="531" spans="1:5" s="144" customFormat="1" ht="12.75">
      <c r="A531" s="142"/>
      <c r="B531" s="143"/>
      <c r="C531" s="146"/>
      <c r="D531" s="146"/>
      <c r="E531" s="146"/>
    </row>
    <row r="532" spans="1:5" s="144" customFormat="1" ht="12.75">
      <c r="A532" s="142"/>
      <c r="B532" s="143"/>
      <c r="C532" s="146"/>
      <c r="D532" s="146"/>
      <c r="E532" s="146"/>
    </row>
    <row r="533" spans="1:5" s="144" customFormat="1" ht="12.75">
      <c r="A533" s="142"/>
      <c r="B533" s="143"/>
      <c r="C533" s="146"/>
      <c r="D533" s="146"/>
      <c r="E533" s="146"/>
    </row>
    <row r="534" spans="1:5" s="144" customFormat="1" ht="12.75">
      <c r="A534" s="142"/>
      <c r="B534" s="143"/>
      <c r="C534" s="146"/>
      <c r="D534" s="146"/>
      <c r="E534" s="146"/>
    </row>
    <row r="535" spans="1:5" s="144" customFormat="1" ht="12.75">
      <c r="A535" s="142"/>
      <c r="B535" s="143"/>
      <c r="C535" s="146"/>
      <c r="D535" s="146"/>
      <c r="E535" s="146"/>
    </row>
    <row r="536" spans="1:5" s="144" customFormat="1" ht="12.75">
      <c r="A536" s="142"/>
      <c r="B536" s="143"/>
      <c r="C536" s="146"/>
      <c r="D536" s="146"/>
      <c r="E536" s="146"/>
    </row>
    <row r="537" spans="1:5" s="144" customFormat="1" ht="12.75">
      <c r="A537" s="142"/>
      <c r="B537" s="143"/>
      <c r="C537" s="146"/>
      <c r="D537" s="146"/>
      <c r="E537" s="146"/>
    </row>
    <row r="538" spans="1:5" s="144" customFormat="1" ht="12.75">
      <c r="A538" s="142"/>
      <c r="B538" s="143"/>
      <c r="C538" s="146"/>
      <c r="D538" s="146"/>
      <c r="E538" s="146"/>
    </row>
    <row r="539" spans="1:5" s="144" customFormat="1" ht="12.75">
      <c r="A539" s="142"/>
      <c r="B539" s="143"/>
      <c r="C539" s="146"/>
      <c r="D539" s="146"/>
      <c r="E539" s="146"/>
    </row>
    <row r="540" spans="1:5" s="144" customFormat="1" ht="12.75">
      <c r="A540" s="142"/>
      <c r="B540" s="143"/>
      <c r="C540" s="146"/>
      <c r="D540" s="146"/>
      <c r="E540" s="146"/>
    </row>
    <row r="541" spans="1:5" s="144" customFormat="1" ht="12.75">
      <c r="A541" s="142"/>
      <c r="B541" s="143"/>
      <c r="C541" s="146"/>
      <c r="D541" s="146"/>
      <c r="E541" s="146"/>
    </row>
    <row r="542" spans="1:5" s="144" customFormat="1" ht="12.75">
      <c r="A542" s="142"/>
      <c r="B542" s="143"/>
      <c r="C542" s="146"/>
      <c r="D542" s="146"/>
      <c r="E542" s="146"/>
    </row>
    <row r="543" spans="1:5" s="144" customFormat="1" ht="12.75">
      <c r="A543" s="142"/>
      <c r="B543" s="143"/>
      <c r="C543" s="146"/>
      <c r="D543" s="146"/>
      <c r="E543" s="146"/>
    </row>
    <row r="544" spans="1:5" s="144" customFormat="1" ht="12.75">
      <c r="A544" s="142"/>
      <c r="B544" s="143"/>
      <c r="C544" s="146"/>
      <c r="D544" s="146"/>
      <c r="E544" s="146"/>
    </row>
    <row r="545" spans="1:5" s="144" customFormat="1" ht="12.75">
      <c r="A545" s="142"/>
      <c r="B545" s="143"/>
      <c r="C545" s="146"/>
      <c r="D545" s="146"/>
      <c r="E545" s="146"/>
    </row>
    <row r="546" spans="1:5" s="144" customFormat="1" ht="12.75">
      <c r="A546" s="142"/>
      <c r="B546" s="143"/>
      <c r="C546" s="146"/>
      <c r="D546" s="146"/>
      <c r="E546" s="146"/>
    </row>
    <row r="547" spans="1:5" s="144" customFormat="1" ht="12.75">
      <c r="A547" s="142"/>
      <c r="B547" s="143"/>
      <c r="C547" s="146"/>
      <c r="D547" s="146"/>
      <c r="E547" s="146"/>
    </row>
    <row r="548" spans="1:5" s="144" customFormat="1" ht="12.75">
      <c r="A548" s="142"/>
      <c r="B548" s="143"/>
      <c r="C548" s="146"/>
      <c r="D548" s="146"/>
      <c r="E548" s="146"/>
    </row>
    <row r="549" spans="1:5" s="144" customFormat="1" ht="12.75">
      <c r="A549" s="142"/>
      <c r="B549" s="143"/>
      <c r="C549" s="146"/>
      <c r="D549" s="146"/>
      <c r="E549" s="146"/>
    </row>
    <row r="550" spans="1:5" s="144" customFormat="1" ht="12.75">
      <c r="A550" s="142"/>
      <c r="B550" s="143"/>
      <c r="C550" s="146"/>
      <c r="D550" s="146"/>
      <c r="E550" s="146"/>
    </row>
    <row r="551" spans="1:5" s="144" customFormat="1" ht="12.75">
      <c r="A551" s="142"/>
      <c r="B551" s="143"/>
      <c r="C551" s="146"/>
      <c r="D551" s="146"/>
      <c r="E551" s="146"/>
    </row>
    <row r="552" spans="1:5" s="144" customFormat="1" ht="12.75">
      <c r="A552" s="142"/>
      <c r="B552" s="143"/>
      <c r="C552" s="146"/>
      <c r="D552" s="146"/>
      <c r="E552" s="146"/>
    </row>
    <row r="553" spans="1:5" s="144" customFormat="1" ht="12.75">
      <c r="A553" s="142"/>
      <c r="B553" s="143"/>
      <c r="C553" s="146"/>
      <c r="D553" s="146"/>
      <c r="E553" s="146"/>
    </row>
    <row r="554" spans="1:5" s="144" customFormat="1" ht="12.75">
      <c r="A554" s="142"/>
      <c r="B554" s="143"/>
      <c r="C554" s="146"/>
      <c r="D554" s="146"/>
      <c r="E554" s="146"/>
    </row>
    <row r="555" spans="1:5" s="144" customFormat="1" ht="12.75">
      <c r="A555" s="142"/>
      <c r="B555" s="143"/>
      <c r="C555" s="146"/>
      <c r="D555" s="146"/>
      <c r="E555" s="146"/>
    </row>
    <row r="556" spans="1:5" s="144" customFormat="1" ht="12.75">
      <c r="A556" s="142"/>
      <c r="B556" s="143"/>
      <c r="C556" s="146"/>
      <c r="D556" s="146"/>
      <c r="E556" s="146"/>
    </row>
    <row r="557" spans="1:5" s="144" customFormat="1" ht="12.75">
      <c r="A557" s="142"/>
      <c r="B557" s="143"/>
      <c r="C557" s="146"/>
      <c r="D557" s="146"/>
      <c r="E557" s="146"/>
    </row>
    <row r="558" spans="1:5" s="144" customFormat="1" ht="12.75">
      <c r="A558" s="142"/>
      <c r="B558" s="143"/>
      <c r="C558" s="146"/>
      <c r="D558" s="146"/>
      <c r="E558" s="146"/>
    </row>
    <row r="559" spans="1:5" s="144" customFormat="1" ht="12.75">
      <c r="A559" s="142"/>
      <c r="B559" s="143"/>
      <c r="C559" s="146"/>
      <c r="D559" s="146"/>
      <c r="E559" s="146"/>
    </row>
    <row r="560" spans="1:5" s="144" customFormat="1" ht="12.75">
      <c r="A560" s="142"/>
      <c r="B560" s="143"/>
      <c r="C560" s="146"/>
      <c r="D560" s="146"/>
      <c r="E560" s="146"/>
    </row>
    <row r="561" spans="1:5" s="144" customFormat="1" ht="12.75">
      <c r="A561" s="142"/>
      <c r="B561" s="143"/>
      <c r="C561" s="146"/>
      <c r="D561" s="146"/>
      <c r="E561" s="146"/>
    </row>
    <row r="562" spans="1:5" s="144" customFormat="1" ht="12.75">
      <c r="A562" s="142"/>
      <c r="B562" s="143"/>
      <c r="C562" s="146"/>
      <c r="D562" s="146"/>
      <c r="E562" s="146"/>
    </row>
    <row r="563" spans="1:5" s="144" customFormat="1" ht="12.75">
      <c r="A563" s="142"/>
      <c r="B563" s="143"/>
      <c r="C563" s="146"/>
      <c r="D563" s="146"/>
      <c r="E563" s="146"/>
    </row>
    <row r="564" spans="1:5" s="144" customFormat="1" ht="12.75">
      <c r="A564" s="142"/>
      <c r="B564" s="143"/>
      <c r="C564" s="146"/>
      <c r="D564" s="146"/>
      <c r="E564" s="146"/>
    </row>
    <row r="565" spans="1:5" s="144" customFormat="1" ht="12.75">
      <c r="A565" s="142"/>
      <c r="B565" s="143"/>
      <c r="C565" s="146"/>
      <c r="D565" s="146"/>
      <c r="E565" s="146"/>
    </row>
    <row r="566" spans="1:5" s="144" customFormat="1" ht="12.75">
      <c r="A566" s="142"/>
      <c r="B566" s="143"/>
      <c r="C566" s="146"/>
      <c r="D566" s="146"/>
      <c r="E566" s="146"/>
    </row>
    <row r="567" spans="1:5" s="144" customFormat="1" ht="12.75">
      <c r="A567" s="142"/>
      <c r="B567" s="143"/>
      <c r="C567" s="146"/>
      <c r="D567" s="146"/>
      <c r="E567" s="146"/>
    </row>
    <row r="568" spans="1:5" s="144" customFormat="1" ht="12.75">
      <c r="A568" s="142"/>
      <c r="B568" s="143"/>
      <c r="C568" s="146"/>
      <c r="D568" s="146"/>
      <c r="E568" s="146"/>
    </row>
    <row r="569" spans="1:5" s="144" customFormat="1" ht="12.75">
      <c r="A569" s="142"/>
      <c r="B569" s="143"/>
      <c r="C569" s="146"/>
      <c r="D569" s="146"/>
      <c r="E569" s="146"/>
    </row>
    <row r="570" spans="1:5" s="144" customFormat="1" ht="12.75">
      <c r="A570" s="142"/>
      <c r="B570" s="143"/>
      <c r="C570" s="146"/>
      <c r="D570" s="146"/>
      <c r="E570" s="146"/>
    </row>
    <row r="571" spans="1:5" s="144" customFormat="1" ht="12.75">
      <c r="A571" s="142"/>
      <c r="B571" s="143"/>
      <c r="C571" s="146"/>
      <c r="D571" s="146"/>
      <c r="E571" s="146"/>
    </row>
    <row r="572" spans="1:5" s="144" customFormat="1" ht="12.75">
      <c r="A572" s="142"/>
      <c r="B572" s="143"/>
      <c r="C572" s="146"/>
      <c r="D572" s="146"/>
      <c r="E572" s="146"/>
    </row>
    <row r="573" spans="1:5" s="144" customFormat="1" ht="12.75">
      <c r="A573" s="142"/>
      <c r="B573" s="143"/>
      <c r="C573" s="146"/>
      <c r="D573" s="146"/>
      <c r="E573" s="146"/>
    </row>
    <row r="574" spans="1:5" s="144" customFormat="1" ht="12.75">
      <c r="A574" s="142"/>
      <c r="B574" s="143"/>
      <c r="C574" s="146"/>
      <c r="D574" s="146"/>
      <c r="E574" s="146"/>
    </row>
    <row r="575" spans="1:5" s="144" customFormat="1" ht="12.75">
      <c r="A575" s="142"/>
      <c r="B575" s="143"/>
      <c r="C575" s="146"/>
      <c r="D575" s="146"/>
      <c r="E575" s="146"/>
    </row>
    <row r="576" spans="1:5" s="144" customFormat="1" ht="12.75">
      <c r="A576" s="142"/>
      <c r="B576" s="143"/>
      <c r="C576" s="146"/>
      <c r="D576" s="146"/>
      <c r="E576" s="146"/>
    </row>
    <row r="577" spans="1:5" s="144" customFormat="1" ht="12.75">
      <c r="A577" s="142"/>
      <c r="B577" s="143"/>
      <c r="C577" s="146"/>
      <c r="D577" s="146"/>
      <c r="E577" s="146"/>
    </row>
    <row r="578" spans="1:5" s="144" customFormat="1" ht="12.75">
      <c r="A578" s="142"/>
      <c r="B578" s="143"/>
      <c r="C578" s="146"/>
      <c r="D578" s="146"/>
      <c r="E578" s="146"/>
    </row>
    <row r="579" spans="1:5" s="144" customFormat="1" ht="12.75">
      <c r="A579" s="142"/>
      <c r="B579" s="143"/>
      <c r="C579" s="146"/>
      <c r="D579" s="146"/>
      <c r="E579" s="146"/>
    </row>
    <row r="580" spans="1:5" s="144" customFormat="1" ht="12.75">
      <c r="A580" s="142"/>
      <c r="B580" s="143"/>
      <c r="C580" s="146"/>
      <c r="D580" s="146"/>
      <c r="E580" s="146"/>
    </row>
    <row r="581" spans="1:5" s="144" customFormat="1" ht="12.75">
      <c r="A581" s="142"/>
      <c r="B581" s="143"/>
      <c r="C581" s="146"/>
      <c r="D581" s="146"/>
      <c r="E581" s="146"/>
    </row>
    <row r="582" spans="1:5" s="144" customFormat="1" ht="12.75">
      <c r="A582" s="142"/>
      <c r="B582" s="143"/>
      <c r="C582" s="146"/>
      <c r="D582" s="146"/>
      <c r="E582" s="146"/>
    </row>
    <row r="583" spans="1:5" s="144" customFormat="1" ht="12.75">
      <c r="A583" s="142"/>
      <c r="B583" s="143"/>
      <c r="C583" s="146"/>
      <c r="D583" s="146"/>
      <c r="E583" s="146"/>
    </row>
    <row r="584" spans="1:5" s="144" customFormat="1" ht="12.75">
      <c r="A584" s="142"/>
      <c r="B584" s="143"/>
      <c r="C584" s="146"/>
      <c r="D584" s="146"/>
      <c r="E584" s="146"/>
    </row>
    <row r="585" spans="1:5" s="144" customFormat="1" ht="12.75">
      <c r="A585" s="142"/>
      <c r="B585" s="143"/>
      <c r="C585" s="146"/>
      <c r="D585" s="146"/>
      <c r="E585" s="146"/>
    </row>
    <row r="586" spans="1:5" s="144" customFormat="1" ht="12.75">
      <c r="A586" s="142"/>
      <c r="B586" s="143"/>
      <c r="C586" s="146"/>
      <c r="D586" s="146"/>
      <c r="E586" s="146"/>
    </row>
    <row r="587" spans="1:5" s="144" customFormat="1" ht="12.75">
      <c r="A587" s="142"/>
      <c r="B587" s="143"/>
      <c r="C587" s="146"/>
      <c r="D587" s="146"/>
      <c r="E587" s="146"/>
    </row>
    <row r="588" spans="1:5" s="144" customFormat="1" ht="12.75">
      <c r="A588" s="142"/>
      <c r="B588" s="143"/>
      <c r="C588" s="146"/>
      <c r="D588" s="146"/>
      <c r="E588" s="146"/>
    </row>
    <row r="589" spans="1:5" s="144" customFormat="1" ht="12.75">
      <c r="A589" s="142"/>
      <c r="B589" s="143"/>
      <c r="C589" s="146"/>
      <c r="D589" s="146"/>
      <c r="E589" s="146"/>
    </row>
    <row r="590" spans="1:5" s="144" customFormat="1" ht="12.75">
      <c r="A590" s="142"/>
      <c r="B590" s="143"/>
      <c r="C590" s="146"/>
      <c r="D590" s="146"/>
      <c r="E590" s="146"/>
    </row>
    <row r="591" spans="1:5" s="144" customFormat="1" ht="12.75">
      <c r="A591" s="142"/>
      <c r="B591" s="143"/>
      <c r="C591" s="146"/>
      <c r="D591" s="146"/>
      <c r="E591" s="146"/>
    </row>
    <row r="592" spans="1:5" s="144" customFormat="1" ht="12.75">
      <c r="A592" s="142"/>
      <c r="B592" s="143"/>
      <c r="C592" s="146"/>
      <c r="D592" s="146"/>
      <c r="E592" s="146"/>
    </row>
    <row r="593" spans="1:5" s="144" customFormat="1" ht="12.75">
      <c r="A593" s="142"/>
      <c r="B593" s="143"/>
      <c r="C593" s="146"/>
      <c r="D593" s="146"/>
      <c r="E593" s="146"/>
    </row>
    <row r="594" spans="1:5" s="144" customFormat="1" ht="12.75">
      <c r="A594" s="142"/>
      <c r="B594" s="143"/>
      <c r="C594" s="146"/>
      <c r="D594" s="146"/>
      <c r="E594" s="146"/>
    </row>
    <row r="595" spans="1:5" s="144" customFormat="1" ht="12.75">
      <c r="A595" s="142"/>
      <c r="B595" s="143"/>
      <c r="C595" s="146"/>
      <c r="D595" s="146"/>
      <c r="E595" s="146"/>
    </row>
    <row r="596" spans="1:5" s="144" customFormat="1" ht="12.75">
      <c r="A596" s="142"/>
      <c r="B596" s="143"/>
      <c r="C596" s="146"/>
      <c r="D596" s="146"/>
      <c r="E596" s="146"/>
    </row>
    <row r="597" spans="1:5" s="144" customFormat="1" ht="12.75">
      <c r="A597" s="142"/>
      <c r="B597" s="143"/>
      <c r="C597" s="146"/>
      <c r="D597" s="146"/>
      <c r="E597" s="146"/>
    </row>
    <row r="598" spans="1:5" s="144" customFormat="1" ht="12.75">
      <c r="A598" s="142"/>
      <c r="B598" s="143"/>
      <c r="C598" s="146"/>
      <c r="D598" s="146"/>
      <c r="E598" s="146"/>
    </row>
    <row r="599" spans="1:5" s="144" customFormat="1" ht="12.75">
      <c r="A599" s="142"/>
      <c r="B599" s="143"/>
      <c r="C599" s="146"/>
      <c r="D599" s="146"/>
      <c r="E599" s="146"/>
    </row>
    <row r="600" spans="1:5" s="144" customFormat="1" ht="12.75">
      <c r="A600" s="142"/>
      <c r="B600" s="143"/>
      <c r="C600" s="146"/>
      <c r="D600" s="146"/>
      <c r="E600" s="146"/>
    </row>
    <row r="601" spans="1:5" s="144" customFormat="1" ht="12.75">
      <c r="A601" s="142"/>
      <c r="B601" s="143"/>
      <c r="C601" s="146"/>
      <c r="D601" s="146"/>
      <c r="E601" s="146"/>
    </row>
    <row r="602" spans="1:5" s="144" customFormat="1" ht="12.75">
      <c r="A602" s="142"/>
      <c r="B602" s="143"/>
      <c r="C602" s="146"/>
      <c r="D602" s="146"/>
      <c r="E602" s="146"/>
    </row>
    <row r="603" spans="1:5" s="144" customFormat="1" ht="12.75">
      <c r="A603" s="142"/>
      <c r="B603" s="143"/>
      <c r="C603" s="146"/>
      <c r="D603" s="146"/>
      <c r="E603" s="146"/>
    </row>
    <row r="604" spans="1:5" s="144" customFormat="1" ht="12.75">
      <c r="A604" s="142"/>
      <c r="B604" s="143"/>
      <c r="C604" s="146"/>
      <c r="D604" s="146"/>
      <c r="E604" s="146"/>
    </row>
    <row r="605" spans="1:5" s="144" customFormat="1" ht="12.75">
      <c r="A605" s="142"/>
      <c r="B605" s="143"/>
      <c r="C605" s="146"/>
      <c r="D605" s="146"/>
      <c r="E605" s="146"/>
    </row>
    <row r="606" spans="1:5" s="144" customFormat="1" ht="12.75">
      <c r="A606" s="142"/>
      <c r="B606" s="143"/>
      <c r="C606" s="146"/>
      <c r="D606" s="146"/>
      <c r="E606" s="146"/>
    </row>
    <row r="607" spans="1:5" s="144" customFormat="1" ht="12.75">
      <c r="A607" s="142"/>
      <c r="B607" s="143"/>
      <c r="C607" s="146"/>
      <c r="D607" s="146"/>
      <c r="E607" s="146"/>
    </row>
    <row r="608" spans="1:5" s="144" customFormat="1" ht="12.75">
      <c r="A608" s="142"/>
      <c r="B608" s="143"/>
      <c r="C608" s="146"/>
      <c r="D608" s="146"/>
      <c r="E608" s="146"/>
    </row>
    <row r="609" spans="1:5" s="144" customFormat="1" ht="12.75">
      <c r="A609" s="142"/>
      <c r="B609" s="143"/>
      <c r="C609" s="146"/>
      <c r="D609" s="146"/>
      <c r="E609" s="146"/>
    </row>
    <row r="610" spans="1:5" s="144" customFormat="1" ht="12.75">
      <c r="A610" s="142"/>
      <c r="B610" s="143"/>
      <c r="C610" s="146"/>
      <c r="D610" s="146"/>
      <c r="E610" s="146"/>
    </row>
    <row r="611" spans="1:5" s="144" customFormat="1" ht="12.75">
      <c r="A611" s="142"/>
      <c r="B611" s="143"/>
      <c r="C611" s="146"/>
      <c r="D611" s="146"/>
      <c r="E611" s="146"/>
    </row>
    <row r="612" spans="1:5" s="144" customFormat="1" ht="12.75">
      <c r="A612" s="142"/>
      <c r="B612" s="143"/>
      <c r="C612" s="146"/>
      <c r="D612" s="146"/>
      <c r="E612" s="146"/>
    </row>
    <row r="613" spans="1:5" s="144" customFormat="1" ht="12.75">
      <c r="A613" s="142"/>
      <c r="B613" s="143"/>
      <c r="C613" s="146"/>
      <c r="D613" s="146"/>
      <c r="E613" s="146"/>
    </row>
    <row r="614" spans="1:5" s="144" customFormat="1" ht="12.75">
      <c r="A614" s="142"/>
      <c r="B614" s="143"/>
      <c r="C614" s="146"/>
      <c r="D614" s="146"/>
      <c r="E614" s="146"/>
    </row>
    <row r="615" spans="1:5" s="144" customFormat="1" ht="12.75">
      <c r="A615" s="142"/>
      <c r="B615" s="143"/>
      <c r="C615" s="146"/>
      <c r="D615" s="146"/>
      <c r="E615" s="146"/>
    </row>
    <row r="616" spans="1:5" s="144" customFormat="1" ht="12.75">
      <c r="A616" s="142"/>
      <c r="B616" s="143"/>
      <c r="C616" s="146"/>
      <c r="D616" s="146"/>
      <c r="E616" s="146"/>
    </row>
    <row r="617" spans="1:5" s="144" customFormat="1" ht="12.75">
      <c r="A617" s="142"/>
      <c r="B617" s="143"/>
      <c r="C617" s="146"/>
      <c r="D617" s="146"/>
      <c r="E617" s="146"/>
    </row>
    <row r="618" spans="1:5" s="144" customFormat="1" ht="12.75">
      <c r="A618" s="142"/>
      <c r="B618" s="143"/>
      <c r="C618" s="146"/>
      <c r="D618" s="146"/>
      <c r="E618" s="146"/>
    </row>
    <row r="619" spans="1:5" s="144" customFormat="1" ht="12.75">
      <c r="A619" s="142"/>
      <c r="B619" s="143"/>
      <c r="C619" s="146"/>
      <c r="D619" s="146"/>
      <c r="E619" s="146"/>
    </row>
    <row r="620" spans="1:5" s="144" customFormat="1" ht="12.75">
      <c r="A620" s="142"/>
      <c r="B620" s="143"/>
      <c r="C620" s="146"/>
      <c r="D620" s="146"/>
      <c r="E620" s="146"/>
    </row>
    <row r="621" spans="1:5" s="144" customFormat="1" ht="12.75">
      <c r="A621" s="142"/>
      <c r="B621" s="143"/>
      <c r="C621" s="146"/>
      <c r="D621" s="146"/>
      <c r="E621" s="146"/>
    </row>
    <row r="622" spans="1:5" s="144" customFormat="1" ht="12.75">
      <c r="A622" s="142"/>
      <c r="B622" s="143"/>
      <c r="C622" s="146"/>
      <c r="D622" s="146"/>
      <c r="E622" s="146"/>
    </row>
    <row r="623" spans="1:5" s="144" customFormat="1" ht="12.75">
      <c r="A623" s="142"/>
      <c r="B623" s="143"/>
      <c r="C623" s="146"/>
      <c r="D623" s="146"/>
      <c r="E623" s="146"/>
    </row>
    <row r="624" spans="1:5" s="144" customFormat="1" ht="12.75">
      <c r="A624" s="142"/>
      <c r="B624" s="143"/>
      <c r="C624" s="146"/>
      <c r="D624" s="146"/>
      <c r="E624" s="146"/>
    </row>
    <row r="625" spans="1:5" s="144" customFormat="1" ht="12.75">
      <c r="A625" s="142"/>
      <c r="B625" s="143"/>
      <c r="C625" s="146"/>
      <c r="D625" s="146"/>
      <c r="E625" s="146"/>
    </row>
    <row r="626" spans="1:5" s="144" customFormat="1" ht="12.75">
      <c r="A626" s="142"/>
      <c r="B626" s="143"/>
      <c r="C626" s="146"/>
      <c r="D626" s="146"/>
      <c r="E626" s="146"/>
    </row>
    <row r="627" spans="1:5" s="144" customFormat="1" ht="12.75">
      <c r="A627" s="142"/>
      <c r="B627" s="143"/>
      <c r="C627" s="146"/>
      <c r="D627" s="146"/>
      <c r="E627" s="146"/>
    </row>
    <row r="628" spans="1:5" s="144" customFormat="1" ht="12.75">
      <c r="A628" s="142"/>
      <c r="B628" s="143"/>
      <c r="C628" s="146"/>
      <c r="D628" s="146"/>
      <c r="E628" s="146"/>
    </row>
    <row r="629" spans="1:5" s="144" customFormat="1" ht="12.75">
      <c r="A629" s="142"/>
      <c r="B629" s="143"/>
      <c r="C629" s="146"/>
      <c r="D629" s="146"/>
      <c r="E629" s="146"/>
    </row>
    <row r="630" spans="1:5" s="144" customFormat="1" ht="12.75">
      <c r="A630" s="142"/>
      <c r="B630" s="143"/>
      <c r="C630" s="146"/>
      <c r="D630" s="146"/>
      <c r="E630" s="146"/>
    </row>
    <row r="631" spans="1:5" s="144" customFormat="1" ht="12.75">
      <c r="A631" s="142"/>
      <c r="B631" s="143"/>
      <c r="C631" s="146"/>
      <c r="D631" s="146"/>
      <c r="E631" s="146"/>
    </row>
    <row r="632" spans="1:5" s="144" customFormat="1" ht="12.75">
      <c r="A632" s="142"/>
      <c r="B632" s="143"/>
      <c r="C632" s="146"/>
      <c r="D632" s="146"/>
      <c r="E632" s="146"/>
    </row>
    <row r="633" spans="1:5" s="144" customFormat="1" ht="12.75">
      <c r="A633" s="142"/>
      <c r="B633" s="143"/>
      <c r="C633" s="146"/>
      <c r="D633" s="146"/>
      <c r="E633" s="146"/>
    </row>
    <row r="634" spans="1:5" s="144" customFormat="1" ht="12.75">
      <c r="A634" s="142"/>
      <c r="B634" s="143"/>
      <c r="C634" s="146"/>
      <c r="D634" s="146"/>
      <c r="E634" s="146"/>
    </row>
    <row r="635" spans="1:5" s="144" customFormat="1" ht="12.75">
      <c r="A635" s="142"/>
      <c r="B635" s="143"/>
      <c r="C635" s="146"/>
      <c r="D635" s="146"/>
      <c r="E635" s="146"/>
    </row>
    <row r="636" spans="1:5" s="144" customFormat="1" ht="12.75">
      <c r="A636" s="142"/>
      <c r="B636" s="143"/>
      <c r="C636" s="146"/>
      <c r="D636" s="146"/>
      <c r="E636" s="146"/>
    </row>
    <row r="637" spans="1:5" s="144" customFormat="1" ht="12.75">
      <c r="A637" s="142"/>
      <c r="B637" s="143"/>
      <c r="C637" s="146"/>
      <c r="D637" s="146"/>
      <c r="E637" s="146"/>
    </row>
    <row r="638" spans="1:5" s="144" customFormat="1" ht="12.75">
      <c r="A638" s="142"/>
      <c r="B638" s="143"/>
      <c r="C638" s="146"/>
      <c r="D638" s="146"/>
      <c r="E638" s="146"/>
    </row>
    <row r="639" spans="1:5" s="144" customFormat="1" ht="12.75">
      <c r="A639" s="142"/>
      <c r="B639" s="143"/>
      <c r="C639" s="146"/>
      <c r="D639" s="146"/>
      <c r="E639" s="146"/>
    </row>
    <row r="640" spans="1:5" s="144" customFormat="1" ht="12.75">
      <c r="A640" s="142"/>
      <c r="B640" s="143"/>
      <c r="C640" s="146"/>
      <c r="D640" s="146"/>
      <c r="E640" s="146"/>
    </row>
    <row r="641" spans="1:5" s="144" customFormat="1" ht="12.75">
      <c r="A641" s="142"/>
      <c r="B641" s="143"/>
      <c r="C641" s="146"/>
      <c r="D641" s="146"/>
      <c r="E641" s="146"/>
    </row>
    <row r="642" spans="1:5" s="144" customFormat="1" ht="12.75">
      <c r="A642" s="142"/>
      <c r="B642" s="143"/>
      <c r="C642" s="146"/>
      <c r="D642" s="146"/>
      <c r="E642" s="146"/>
    </row>
    <row r="643" spans="1:5" s="144" customFormat="1" ht="12.75">
      <c r="A643" s="142"/>
      <c r="B643" s="143"/>
      <c r="C643" s="146"/>
      <c r="D643" s="146"/>
      <c r="E643" s="146"/>
    </row>
    <row r="644" spans="1:5" s="144" customFormat="1" ht="12.75">
      <c r="A644" s="142"/>
      <c r="B644" s="143"/>
      <c r="C644" s="146"/>
      <c r="D644" s="146"/>
      <c r="E644" s="146"/>
    </row>
    <row r="645" spans="1:5" s="144" customFormat="1" ht="12.75">
      <c r="A645" s="142"/>
      <c r="B645" s="143"/>
      <c r="C645" s="146"/>
      <c r="D645" s="146"/>
      <c r="E645" s="146"/>
    </row>
    <row r="646" spans="1:5" s="144" customFormat="1" ht="12.75">
      <c r="A646" s="142"/>
      <c r="B646" s="143"/>
      <c r="C646" s="146"/>
      <c r="D646" s="146"/>
      <c r="E646" s="146"/>
    </row>
    <row r="647" spans="1:5" s="144" customFormat="1" ht="12.75">
      <c r="A647" s="142"/>
      <c r="B647" s="143"/>
      <c r="C647" s="146"/>
      <c r="D647" s="146"/>
      <c r="E647" s="146"/>
    </row>
    <row r="648" spans="1:5" s="144" customFormat="1" ht="12.75">
      <c r="A648" s="142"/>
      <c r="B648" s="143"/>
      <c r="C648" s="146"/>
      <c r="D648" s="146"/>
      <c r="E648" s="146"/>
    </row>
    <row r="649" spans="1:5" s="144" customFormat="1" ht="12.75">
      <c r="A649" s="142"/>
      <c r="B649" s="143"/>
      <c r="C649" s="146"/>
      <c r="D649" s="146"/>
      <c r="E649" s="146"/>
    </row>
    <row r="650" spans="1:5" s="144" customFormat="1" ht="12.75">
      <c r="A650" s="142"/>
      <c r="B650" s="143"/>
      <c r="C650" s="146"/>
      <c r="D650" s="146"/>
      <c r="E650" s="146"/>
    </row>
    <row r="651" spans="1:5" s="144" customFormat="1" ht="12.75">
      <c r="A651" s="142"/>
      <c r="B651" s="143"/>
      <c r="C651" s="146"/>
      <c r="D651" s="146"/>
      <c r="E651" s="146"/>
    </row>
    <row r="652" spans="1:5" s="144" customFormat="1" ht="12.75">
      <c r="A652" s="142"/>
      <c r="B652" s="143"/>
      <c r="C652" s="146"/>
      <c r="D652" s="146"/>
      <c r="E652" s="146"/>
    </row>
    <row r="653" spans="1:5" s="144" customFormat="1" ht="12.75">
      <c r="A653" s="142"/>
      <c r="B653" s="143"/>
      <c r="C653" s="146"/>
      <c r="D653" s="146"/>
      <c r="E653" s="146"/>
    </row>
    <row r="654" spans="1:5" s="144" customFormat="1" ht="12.75">
      <c r="A654" s="142"/>
      <c r="B654" s="143"/>
      <c r="C654" s="146"/>
      <c r="D654" s="146"/>
      <c r="E654" s="146"/>
    </row>
    <row r="655" spans="1:5" s="144" customFormat="1" ht="12.75">
      <c r="A655" s="142"/>
      <c r="B655" s="143"/>
      <c r="C655" s="146"/>
      <c r="D655" s="146"/>
      <c r="E655" s="146"/>
    </row>
    <row r="656" spans="1:5" s="144" customFormat="1" ht="12.75">
      <c r="A656" s="142"/>
      <c r="B656" s="143"/>
      <c r="C656" s="146"/>
      <c r="D656" s="146"/>
      <c r="E656" s="146"/>
    </row>
    <row r="657" spans="1:5" s="144" customFormat="1" ht="12.75">
      <c r="A657" s="142"/>
      <c r="B657" s="143"/>
      <c r="C657" s="146"/>
      <c r="D657" s="146"/>
      <c r="E657" s="146"/>
    </row>
    <row r="658" spans="1:5" s="144" customFormat="1" ht="12.75">
      <c r="A658" s="142"/>
      <c r="B658" s="143"/>
      <c r="C658" s="146"/>
      <c r="D658" s="146"/>
      <c r="E658" s="146"/>
    </row>
    <row r="659" spans="1:5" s="144" customFormat="1" ht="12.75">
      <c r="A659" s="142"/>
      <c r="B659" s="143"/>
      <c r="C659" s="146"/>
      <c r="D659" s="146"/>
      <c r="E659" s="146"/>
    </row>
    <row r="660" spans="1:5" s="144" customFormat="1" ht="12.75">
      <c r="A660" s="142"/>
      <c r="B660" s="143"/>
      <c r="C660" s="146"/>
      <c r="D660" s="146"/>
      <c r="E660" s="146"/>
    </row>
    <row r="661" spans="1:5" s="144" customFormat="1" ht="12.75">
      <c r="A661" s="142"/>
      <c r="B661" s="143"/>
      <c r="C661" s="146"/>
      <c r="D661" s="146"/>
      <c r="E661" s="146"/>
    </row>
    <row r="662" spans="1:5" s="144" customFormat="1" ht="12.75">
      <c r="A662" s="142"/>
      <c r="B662" s="143"/>
      <c r="C662" s="146"/>
      <c r="D662" s="146"/>
      <c r="E662" s="146"/>
    </row>
    <row r="663" spans="1:5" s="144" customFormat="1" ht="12.75">
      <c r="A663" s="142"/>
      <c r="B663" s="143"/>
      <c r="C663" s="146"/>
      <c r="D663" s="146"/>
      <c r="E663" s="146"/>
    </row>
    <row r="664" spans="1:5" s="144" customFormat="1" ht="12.75">
      <c r="A664" s="142"/>
      <c r="B664" s="143"/>
      <c r="C664" s="146"/>
      <c r="D664" s="146"/>
      <c r="E664" s="146"/>
    </row>
    <row r="665" spans="1:5" s="144" customFormat="1" ht="12.75">
      <c r="A665" s="142"/>
      <c r="B665" s="143"/>
      <c r="C665" s="146"/>
      <c r="D665" s="146"/>
      <c r="E665" s="146"/>
    </row>
    <row r="666" spans="1:5" s="144" customFormat="1" ht="12.75">
      <c r="A666" s="142"/>
      <c r="B666" s="143"/>
      <c r="C666" s="146"/>
      <c r="D666" s="146"/>
      <c r="E666" s="146"/>
    </row>
    <row r="667" spans="1:5" s="144" customFormat="1" ht="12.75">
      <c r="A667" s="142"/>
      <c r="B667" s="143"/>
      <c r="C667" s="146"/>
      <c r="D667" s="146"/>
      <c r="E667" s="146"/>
    </row>
    <row r="668" spans="1:5" s="144" customFormat="1" ht="12.75">
      <c r="A668" s="142"/>
      <c r="B668" s="143"/>
      <c r="C668" s="146"/>
      <c r="D668" s="146"/>
      <c r="E668" s="146"/>
    </row>
    <row r="669" spans="1:5" s="144" customFormat="1" ht="12.75">
      <c r="A669" s="142"/>
      <c r="B669" s="143"/>
      <c r="C669" s="146"/>
      <c r="D669" s="146"/>
      <c r="E669" s="146"/>
    </row>
    <row r="670" spans="1:5" s="144" customFormat="1" ht="12.75">
      <c r="A670" s="142"/>
      <c r="B670" s="143"/>
      <c r="C670" s="146"/>
      <c r="D670" s="146"/>
      <c r="E670" s="146"/>
    </row>
    <row r="671" spans="1:5" s="144" customFormat="1" ht="12.75">
      <c r="A671" s="142"/>
      <c r="B671" s="143"/>
      <c r="C671" s="146"/>
      <c r="D671" s="146"/>
      <c r="E671" s="146"/>
    </row>
    <row r="672" spans="1:5" s="144" customFormat="1" ht="12.75">
      <c r="A672" s="142"/>
      <c r="B672" s="143"/>
      <c r="C672" s="146"/>
      <c r="D672" s="146"/>
      <c r="E672" s="146"/>
    </row>
    <row r="673" spans="1:5" s="144" customFormat="1" ht="12.75">
      <c r="A673" s="142"/>
      <c r="B673" s="143"/>
      <c r="C673" s="146"/>
      <c r="D673" s="146"/>
      <c r="E673" s="146"/>
    </row>
    <row r="674" spans="1:5" s="144" customFormat="1" ht="12.75">
      <c r="A674" s="142"/>
      <c r="B674" s="143"/>
      <c r="C674" s="146"/>
      <c r="D674" s="146"/>
      <c r="E674" s="146"/>
    </row>
    <row r="675" spans="1:5" s="144" customFormat="1" ht="12.75">
      <c r="A675" s="142"/>
      <c r="B675" s="143"/>
      <c r="C675" s="146"/>
      <c r="D675" s="146"/>
      <c r="E675" s="146"/>
    </row>
    <row r="676" spans="1:5" s="144" customFormat="1" ht="12.75">
      <c r="A676" s="142"/>
      <c r="B676" s="143"/>
      <c r="C676" s="146"/>
      <c r="D676" s="146"/>
      <c r="E676" s="146"/>
    </row>
    <row r="677" spans="1:5" s="144" customFormat="1" ht="12.75">
      <c r="A677" s="142"/>
      <c r="B677" s="143"/>
      <c r="C677" s="146"/>
      <c r="D677" s="146"/>
      <c r="E677" s="146"/>
    </row>
    <row r="678" spans="1:5" s="144" customFormat="1" ht="12.75">
      <c r="A678" s="142"/>
      <c r="B678" s="143"/>
      <c r="C678" s="146"/>
      <c r="D678" s="146"/>
      <c r="E678" s="146"/>
    </row>
    <row r="679" spans="1:5" s="144" customFormat="1" ht="12.75">
      <c r="A679" s="142"/>
      <c r="B679" s="143"/>
      <c r="C679" s="146"/>
      <c r="D679" s="146"/>
      <c r="E679" s="146"/>
    </row>
    <row r="680" spans="1:5" s="144" customFormat="1" ht="12.75">
      <c r="A680" s="142"/>
      <c r="B680" s="143"/>
      <c r="C680" s="146"/>
      <c r="D680" s="146"/>
      <c r="E680" s="146"/>
    </row>
    <row r="681" spans="1:5" s="144" customFormat="1" ht="12.75">
      <c r="A681" s="142"/>
      <c r="B681" s="143"/>
      <c r="C681" s="146"/>
      <c r="D681" s="146"/>
      <c r="E681" s="146"/>
    </row>
    <row r="682" spans="1:5" s="144" customFormat="1" ht="12.75">
      <c r="A682" s="142"/>
      <c r="B682" s="143"/>
      <c r="C682" s="146"/>
      <c r="D682" s="146"/>
      <c r="E682" s="146"/>
    </row>
    <row r="683" spans="1:5" s="144" customFormat="1" ht="12.75">
      <c r="A683" s="142"/>
      <c r="B683" s="143"/>
      <c r="C683" s="146"/>
      <c r="D683" s="146"/>
      <c r="E683" s="146"/>
    </row>
    <row r="684" spans="1:5" s="144" customFormat="1" ht="12.75">
      <c r="A684" s="142"/>
      <c r="B684" s="143"/>
      <c r="C684" s="146"/>
      <c r="D684" s="146"/>
      <c r="E684" s="146"/>
    </row>
    <row r="685" spans="1:5" s="144" customFormat="1" ht="12.75">
      <c r="A685" s="142"/>
      <c r="B685" s="143"/>
      <c r="C685" s="146"/>
      <c r="D685" s="146"/>
      <c r="E685" s="146"/>
    </row>
    <row r="686" spans="1:5" s="144" customFormat="1" ht="12.75">
      <c r="A686" s="142"/>
      <c r="B686" s="143"/>
      <c r="C686" s="146"/>
      <c r="D686" s="146"/>
      <c r="E686" s="146"/>
    </row>
    <row r="687" spans="1:5" s="144" customFormat="1" ht="12.75">
      <c r="A687" s="142"/>
      <c r="B687" s="143"/>
      <c r="C687" s="146"/>
      <c r="D687" s="146"/>
      <c r="E687" s="146"/>
    </row>
    <row r="688" spans="1:5" s="144" customFormat="1" ht="12.75">
      <c r="A688" s="142"/>
      <c r="B688" s="143"/>
      <c r="C688" s="146"/>
      <c r="D688" s="146"/>
      <c r="E688" s="146"/>
    </row>
    <row r="689" spans="1:5" s="144" customFormat="1" ht="12.75">
      <c r="A689" s="142"/>
      <c r="B689" s="143"/>
      <c r="C689" s="146"/>
      <c r="D689" s="146"/>
      <c r="E689" s="146"/>
    </row>
    <row r="690" spans="1:5" s="144" customFormat="1" ht="12.75">
      <c r="A690" s="142"/>
      <c r="B690" s="143"/>
      <c r="C690" s="146"/>
      <c r="D690" s="146"/>
      <c r="E690" s="146"/>
    </row>
    <row r="691" spans="1:5" s="144" customFormat="1" ht="12.75">
      <c r="A691" s="142"/>
      <c r="B691" s="143"/>
      <c r="C691" s="146"/>
      <c r="D691" s="146"/>
      <c r="E691" s="146"/>
    </row>
    <row r="692" spans="1:5" s="144" customFormat="1" ht="12.75">
      <c r="A692" s="142"/>
      <c r="B692" s="143"/>
      <c r="C692" s="146"/>
      <c r="D692" s="146"/>
      <c r="E692" s="146"/>
    </row>
    <row r="693" spans="1:5" s="144" customFormat="1" ht="12.75">
      <c r="A693" s="142"/>
      <c r="B693" s="143"/>
      <c r="C693" s="146"/>
      <c r="D693" s="146"/>
      <c r="E693" s="146"/>
    </row>
    <row r="694" spans="1:5" s="144" customFormat="1" ht="12.75">
      <c r="A694" s="142"/>
      <c r="B694" s="143"/>
      <c r="C694" s="146"/>
      <c r="D694" s="146"/>
      <c r="E694" s="146"/>
    </row>
    <row r="695" spans="1:5" s="144" customFormat="1" ht="12.75">
      <c r="A695" s="142"/>
      <c r="B695" s="143"/>
      <c r="C695" s="146"/>
      <c r="D695" s="146"/>
      <c r="E695" s="146"/>
    </row>
    <row r="696" spans="1:5" s="144" customFormat="1" ht="12.75">
      <c r="A696" s="142"/>
      <c r="B696" s="143"/>
      <c r="C696" s="146"/>
      <c r="D696" s="146"/>
      <c r="E696" s="146"/>
    </row>
    <row r="697" spans="1:5" s="144" customFormat="1" ht="12.75">
      <c r="A697" s="142"/>
      <c r="B697" s="143"/>
      <c r="C697" s="146"/>
      <c r="D697" s="146"/>
      <c r="E697" s="146"/>
    </row>
    <row r="698" spans="1:5" s="144" customFormat="1" ht="12.75">
      <c r="A698" s="142"/>
      <c r="B698" s="143"/>
      <c r="C698" s="146"/>
      <c r="D698" s="146"/>
      <c r="E698" s="146"/>
    </row>
    <row r="699" spans="1:5" s="144" customFormat="1" ht="12.75">
      <c r="A699" s="142"/>
      <c r="B699" s="143"/>
      <c r="C699" s="146"/>
      <c r="D699" s="146"/>
      <c r="E699" s="146"/>
    </row>
    <row r="700" spans="1:5" s="144" customFormat="1" ht="12.75">
      <c r="A700" s="142"/>
      <c r="B700" s="143"/>
      <c r="C700" s="146"/>
      <c r="D700" s="146"/>
      <c r="E700" s="146"/>
    </row>
    <row r="701" spans="1:5" s="144" customFormat="1" ht="12.75">
      <c r="A701" s="142"/>
      <c r="B701" s="143"/>
      <c r="C701" s="146"/>
      <c r="D701" s="146"/>
      <c r="E701" s="146"/>
    </row>
    <row r="702" spans="1:5" s="144" customFormat="1" ht="12.75">
      <c r="A702" s="142"/>
      <c r="B702" s="143"/>
      <c r="C702" s="146"/>
      <c r="D702" s="146"/>
      <c r="E702" s="146"/>
    </row>
    <row r="703" spans="1:5" s="144" customFormat="1" ht="12.75">
      <c r="A703" s="142"/>
      <c r="B703" s="143"/>
      <c r="C703" s="146"/>
      <c r="D703" s="146"/>
      <c r="E703" s="146"/>
    </row>
    <row r="704" spans="1:5" s="144" customFormat="1" ht="12.75">
      <c r="A704" s="142"/>
      <c r="B704" s="143"/>
      <c r="C704" s="146"/>
      <c r="D704" s="146"/>
      <c r="E704" s="146"/>
    </row>
    <row r="705" spans="1:5" s="144" customFormat="1" ht="12.75">
      <c r="A705" s="142"/>
      <c r="B705" s="143"/>
      <c r="C705" s="146"/>
      <c r="D705" s="146"/>
      <c r="E705" s="146"/>
    </row>
    <row r="706" spans="1:5" s="144" customFormat="1" ht="12.75">
      <c r="A706" s="142"/>
      <c r="B706" s="143"/>
      <c r="C706" s="146"/>
      <c r="D706" s="146"/>
      <c r="E706" s="146"/>
    </row>
    <row r="707" spans="1:5" s="144" customFormat="1" ht="12.75">
      <c r="A707" s="142"/>
      <c r="B707" s="143"/>
      <c r="C707" s="146"/>
      <c r="D707" s="146"/>
      <c r="E707" s="146"/>
    </row>
    <row r="708" spans="1:5" s="144" customFormat="1" ht="12.75">
      <c r="A708" s="142"/>
      <c r="B708" s="143"/>
      <c r="C708" s="146"/>
      <c r="D708" s="146"/>
      <c r="E708" s="146"/>
    </row>
    <row r="709" spans="1:5" s="144" customFormat="1" ht="12.75">
      <c r="A709" s="142"/>
      <c r="B709" s="143"/>
      <c r="C709" s="146"/>
      <c r="D709" s="146"/>
      <c r="E709" s="146"/>
    </row>
    <row r="710" spans="1:5" s="144" customFormat="1" ht="12.75">
      <c r="A710" s="142"/>
      <c r="B710" s="143"/>
      <c r="C710" s="146"/>
      <c r="D710" s="146"/>
      <c r="E710" s="146"/>
    </row>
    <row r="711" spans="1:5" s="144" customFormat="1" ht="12.75">
      <c r="A711" s="142"/>
      <c r="B711" s="143"/>
      <c r="C711" s="146"/>
      <c r="D711" s="146"/>
      <c r="E711" s="146"/>
    </row>
    <row r="712" spans="1:5" s="144" customFormat="1" ht="12.75">
      <c r="A712" s="142"/>
      <c r="B712" s="143"/>
      <c r="C712" s="146"/>
      <c r="D712" s="146"/>
      <c r="E712" s="146"/>
    </row>
    <row r="713" spans="1:5" s="144" customFormat="1" ht="12.75">
      <c r="A713" s="142"/>
      <c r="B713" s="143"/>
      <c r="C713" s="146"/>
      <c r="D713" s="146"/>
      <c r="E713" s="146"/>
    </row>
    <row r="714" spans="1:5" s="144" customFormat="1" ht="12.75">
      <c r="A714" s="142"/>
      <c r="B714" s="143"/>
      <c r="C714" s="146"/>
      <c r="D714" s="146"/>
      <c r="E714" s="146"/>
    </row>
    <row r="715" spans="1:5" s="144" customFormat="1" ht="12.75">
      <c r="A715" s="142"/>
      <c r="B715" s="143"/>
      <c r="C715" s="146"/>
      <c r="D715" s="146"/>
      <c r="E715" s="146"/>
    </row>
    <row r="716" spans="1:5" s="144" customFormat="1" ht="12.75">
      <c r="A716" s="142"/>
      <c r="B716" s="143"/>
      <c r="C716" s="146"/>
      <c r="D716" s="146"/>
      <c r="E716" s="146"/>
    </row>
    <row r="717" spans="1:5" s="144" customFormat="1" ht="12.75">
      <c r="A717" s="142"/>
      <c r="B717" s="143"/>
      <c r="C717" s="146"/>
      <c r="D717" s="146"/>
      <c r="E717" s="146"/>
    </row>
    <row r="718" spans="1:5" s="144" customFormat="1" ht="12.75">
      <c r="A718" s="142"/>
      <c r="B718" s="143"/>
      <c r="C718" s="146"/>
      <c r="D718" s="146"/>
      <c r="E718" s="146"/>
    </row>
    <row r="719" spans="1:5" s="144" customFormat="1" ht="12.75">
      <c r="A719" s="142"/>
      <c r="B719" s="143"/>
      <c r="C719" s="146"/>
      <c r="D719" s="146"/>
      <c r="E719" s="146"/>
    </row>
    <row r="720" spans="1:5" s="144" customFormat="1" ht="12.75">
      <c r="A720" s="142"/>
      <c r="B720" s="143"/>
      <c r="C720" s="146"/>
      <c r="D720" s="146"/>
      <c r="E720" s="146"/>
    </row>
    <row r="721" spans="1:5" s="144" customFormat="1" ht="12.75">
      <c r="A721" s="142"/>
      <c r="B721" s="143"/>
      <c r="C721" s="146"/>
      <c r="D721" s="146"/>
      <c r="E721" s="146"/>
    </row>
    <row r="722" spans="1:5" s="144" customFormat="1" ht="12.75">
      <c r="A722" s="142"/>
      <c r="B722" s="143"/>
      <c r="C722" s="146"/>
      <c r="D722" s="146"/>
      <c r="E722" s="146"/>
    </row>
    <row r="723" spans="1:5" s="144" customFormat="1" ht="12.75">
      <c r="A723" s="142"/>
      <c r="B723" s="143"/>
      <c r="C723" s="146"/>
      <c r="D723" s="146"/>
      <c r="E723" s="146"/>
    </row>
    <row r="724" spans="1:5" s="144" customFormat="1" ht="12.75">
      <c r="A724" s="142"/>
      <c r="B724" s="143"/>
      <c r="C724" s="146"/>
      <c r="D724" s="146"/>
      <c r="E724" s="146"/>
    </row>
    <row r="725" spans="1:5" s="144" customFormat="1" ht="12.75">
      <c r="A725" s="142"/>
      <c r="B725" s="143"/>
      <c r="C725" s="146"/>
      <c r="D725" s="146"/>
      <c r="E725" s="146"/>
    </row>
    <row r="726" spans="1:5" s="144" customFormat="1" ht="12.75">
      <c r="A726" s="142"/>
      <c r="B726" s="143"/>
      <c r="C726" s="146"/>
      <c r="D726" s="146"/>
      <c r="E726" s="146"/>
    </row>
    <row r="727" spans="1:5" s="144" customFormat="1" ht="12.75">
      <c r="A727" s="142"/>
      <c r="B727" s="143"/>
      <c r="C727" s="146"/>
      <c r="D727" s="146"/>
      <c r="E727" s="146"/>
    </row>
    <row r="728" spans="1:5" s="144" customFormat="1" ht="12.75">
      <c r="A728" s="142"/>
      <c r="B728" s="143"/>
      <c r="C728" s="146"/>
      <c r="D728" s="146"/>
      <c r="E728" s="146"/>
    </row>
    <row r="729" spans="1:5" s="144" customFormat="1" ht="12.75">
      <c r="A729" s="142"/>
      <c r="B729" s="143"/>
      <c r="C729" s="146"/>
      <c r="D729" s="146"/>
      <c r="E729" s="146"/>
    </row>
    <row r="730" spans="1:5" s="144" customFormat="1" ht="12.75">
      <c r="A730" s="142"/>
      <c r="B730" s="143"/>
      <c r="C730" s="146"/>
      <c r="D730" s="146"/>
      <c r="E730" s="146"/>
    </row>
    <row r="731" spans="1:5" s="144" customFormat="1" ht="12.75">
      <c r="A731" s="142"/>
      <c r="B731" s="143"/>
      <c r="C731" s="146"/>
      <c r="D731" s="146"/>
      <c r="E731" s="146"/>
    </row>
    <row r="732" spans="1:5" s="144" customFormat="1" ht="12.75">
      <c r="A732" s="142"/>
      <c r="B732" s="143"/>
      <c r="C732" s="146"/>
      <c r="D732" s="146"/>
      <c r="E732" s="146"/>
    </row>
    <row r="733" spans="1:5" s="144" customFormat="1" ht="12.75">
      <c r="A733" s="142"/>
      <c r="B733" s="143"/>
      <c r="C733" s="146"/>
      <c r="D733" s="146"/>
      <c r="E733" s="146"/>
    </row>
    <row r="734" spans="1:5" s="144" customFormat="1" ht="12.75">
      <c r="A734" s="142"/>
      <c r="B734" s="143"/>
      <c r="C734" s="146"/>
      <c r="D734" s="146"/>
      <c r="E734" s="146"/>
    </row>
    <row r="735" spans="1:5" s="144" customFormat="1" ht="12.75">
      <c r="A735" s="142"/>
      <c r="B735" s="143"/>
      <c r="C735" s="146"/>
      <c r="D735" s="146"/>
      <c r="E735" s="146"/>
    </row>
    <row r="736" spans="1:5" s="144" customFormat="1" ht="12.75">
      <c r="A736" s="142"/>
      <c r="B736" s="143"/>
      <c r="C736" s="146"/>
      <c r="D736" s="146"/>
      <c r="E736" s="146"/>
    </row>
    <row r="737" spans="1:5" s="144" customFormat="1" ht="12.75">
      <c r="A737" s="142"/>
      <c r="B737" s="143"/>
      <c r="C737" s="146"/>
      <c r="D737" s="146"/>
      <c r="E737" s="146"/>
    </row>
    <row r="738" spans="1:5" s="144" customFormat="1" ht="12.75">
      <c r="A738" s="142"/>
      <c r="B738" s="143"/>
      <c r="C738" s="146"/>
      <c r="D738" s="146"/>
      <c r="E738" s="146"/>
    </row>
    <row r="739" spans="1:5" s="144" customFormat="1" ht="12.75">
      <c r="A739" s="142"/>
      <c r="B739" s="143"/>
      <c r="C739" s="146"/>
      <c r="D739" s="146"/>
      <c r="E739" s="146"/>
    </row>
    <row r="740" spans="1:5" s="144" customFormat="1" ht="12.75">
      <c r="A740" s="142"/>
      <c r="B740" s="143"/>
      <c r="C740" s="146"/>
      <c r="D740" s="146"/>
      <c r="E740" s="146"/>
    </row>
    <row r="741" spans="1:5" s="144" customFormat="1" ht="12.75">
      <c r="A741" s="142"/>
      <c r="B741" s="143"/>
      <c r="C741" s="146"/>
      <c r="D741" s="146"/>
      <c r="E741" s="146"/>
    </row>
    <row r="742" spans="1:5" s="144" customFormat="1" ht="12.75">
      <c r="A742" s="142"/>
      <c r="B742" s="143"/>
      <c r="C742" s="146"/>
      <c r="D742" s="146"/>
      <c r="E742" s="146"/>
    </row>
    <row r="743" spans="1:5" s="144" customFormat="1" ht="12.75">
      <c r="A743" s="142"/>
      <c r="B743" s="143"/>
      <c r="C743" s="146"/>
      <c r="D743" s="146"/>
      <c r="E743" s="146"/>
    </row>
    <row r="744" spans="1:5" s="144" customFormat="1" ht="12.75">
      <c r="A744" s="142"/>
      <c r="B744" s="143"/>
      <c r="C744" s="146"/>
      <c r="D744" s="146"/>
      <c r="E744" s="146"/>
    </row>
    <row r="745" spans="1:5" s="144" customFormat="1" ht="12.75">
      <c r="A745" s="142"/>
      <c r="B745" s="143"/>
      <c r="C745" s="146"/>
      <c r="D745" s="146"/>
      <c r="E745" s="146"/>
    </row>
    <row r="746" spans="1:5" s="144" customFormat="1" ht="12.75">
      <c r="A746" s="142"/>
      <c r="B746" s="143"/>
      <c r="C746" s="146"/>
      <c r="D746" s="146"/>
      <c r="E746" s="146"/>
    </row>
    <row r="747" spans="1:5" s="144" customFormat="1" ht="12.75">
      <c r="A747" s="142"/>
      <c r="B747" s="143"/>
      <c r="C747" s="146"/>
      <c r="D747" s="146"/>
      <c r="E747" s="146"/>
    </row>
    <row r="748" spans="1:5" s="144" customFormat="1" ht="12.75">
      <c r="A748" s="142"/>
      <c r="B748" s="143"/>
      <c r="C748" s="146"/>
      <c r="D748" s="146"/>
      <c r="E748" s="146"/>
    </row>
    <row r="749" spans="1:5" s="144" customFormat="1" ht="12.75">
      <c r="A749" s="142"/>
      <c r="B749" s="143"/>
      <c r="C749" s="146"/>
      <c r="D749" s="146"/>
      <c r="E749" s="146"/>
    </row>
    <row r="750" spans="1:5" s="144" customFormat="1" ht="12.75">
      <c r="A750" s="142"/>
      <c r="B750" s="143"/>
      <c r="C750" s="146"/>
      <c r="D750" s="146"/>
      <c r="E750" s="146"/>
    </row>
    <row r="751" spans="1:5" s="144" customFormat="1" ht="12.75">
      <c r="A751" s="142"/>
      <c r="B751" s="143"/>
      <c r="C751" s="146"/>
      <c r="D751" s="146"/>
      <c r="E751" s="146"/>
    </row>
    <row r="752" spans="1:5" s="144" customFormat="1" ht="12.75">
      <c r="A752" s="142"/>
      <c r="B752" s="143"/>
      <c r="C752" s="146"/>
      <c r="D752" s="146"/>
      <c r="E752" s="146"/>
    </row>
    <row r="753" spans="1:5" s="144" customFormat="1" ht="12.75">
      <c r="A753" s="142"/>
      <c r="B753" s="143"/>
      <c r="C753" s="146"/>
      <c r="D753" s="146"/>
      <c r="E753" s="146"/>
    </row>
    <row r="754" spans="1:5" s="144" customFormat="1" ht="12.75">
      <c r="A754" s="142"/>
      <c r="B754" s="143"/>
      <c r="C754" s="146"/>
      <c r="D754" s="146"/>
      <c r="E754" s="146"/>
    </row>
    <row r="755" spans="1:5" s="144" customFormat="1" ht="12.75">
      <c r="A755" s="142"/>
      <c r="B755" s="143"/>
      <c r="C755" s="146"/>
      <c r="D755" s="146"/>
      <c r="E755" s="146"/>
    </row>
    <row r="756" spans="1:5" s="144" customFormat="1" ht="12.75">
      <c r="A756" s="142"/>
      <c r="B756" s="143"/>
      <c r="C756" s="146"/>
      <c r="D756" s="146"/>
      <c r="E756" s="146"/>
    </row>
    <row r="757" spans="1:5" s="144" customFormat="1" ht="12.75">
      <c r="A757" s="142"/>
      <c r="B757" s="143"/>
      <c r="C757" s="146"/>
      <c r="D757" s="146"/>
      <c r="E757" s="146"/>
    </row>
    <row r="758" spans="1:5" s="144" customFormat="1" ht="12.75">
      <c r="A758" s="142"/>
      <c r="B758" s="143"/>
      <c r="C758" s="146"/>
      <c r="D758" s="146"/>
      <c r="E758" s="146"/>
    </row>
    <row r="759" spans="1:5" s="144" customFormat="1" ht="12.75">
      <c r="A759" s="142"/>
      <c r="B759" s="143"/>
      <c r="C759" s="146"/>
      <c r="D759" s="146"/>
      <c r="E759" s="146"/>
    </row>
    <row r="760" spans="1:5" s="144" customFormat="1" ht="12.75">
      <c r="A760" s="142"/>
      <c r="B760" s="143"/>
      <c r="C760" s="146"/>
      <c r="D760" s="146"/>
      <c r="E760" s="146"/>
    </row>
    <row r="761" spans="1:5" s="144" customFormat="1" ht="12.75">
      <c r="A761" s="142"/>
      <c r="B761" s="143"/>
      <c r="C761" s="146"/>
      <c r="D761" s="146"/>
      <c r="E761" s="146"/>
    </row>
    <row r="762" spans="1:5" s="144" customFormat="1" ht="12.75">
      <c r="A762" s="142"/>
      <c r="B762" s="143"/>
      <c r="C762" s="146"/>
      <c r="D762" s="146"/>
      <c r="E762" s="146"/>
    </row>
    <row r="763" spans="1:5" s="144" customFormat="1" ht="12.75">
      <c r="A763" s="142"/>
      <c r="B763" s="143"/>
      <c r="C763" s="146"/>
      <c r="D763" s="146"/>
      <c r="E763" s="146"/>
    </row>
    <row r="764" spans="1:5" s="144" customFormat="1" ht="12.75">
      <c r="A764" s="142"/>
      <c r="B764" s="143"/>
      <c r="C764" s="146"/>
      <c r="D764" s="146"/>
      <c r="E764" s="146"/>
    </row>
    <row r="765" spans="1:5" s="144" customFormat="1" ht="12.75">
      <c r="A765" s="142"/>
      <c r="B765" s="143"/>
      <c r="C765" s="146"/>
      <c r="D765" s="146"/>
      <c r="E765" s="146"/>
    </row>
    <row r="766" spans="1:5" s="144" customFormat="1" ht="12.75">
      <c r="A766" s="142"/>
      <c r="B766" s="143"/>
      <c r="C766" s="146"/>
      <c r="D766" s="146"/>
      <c r="E766" s="146"/>
    </row>
    <row r="767" spans="1:5" s="144" customFormat="1" ht="12.75">
      <c r="A767" s="142"/>
      <c r="B767" s="143"/>
      <c r="C767" s="146"/>
      <c r="D767" s="146"/>
      <c r="E767" s="146"/>
    </row>
    <row r="768" spans="1:5" s="144" customFormat="1" ht="12.75">
      <c r="A768" s="142"/>
      <c r="B768" s="143"/>
      <c r="C768" s="146"/>
      <c r="D768" s="146"/>
      <c r="E768" s="146"/>
    </row>
    <row r="769" spans="1:5" s="144" customFormat="1" ht="12.75">
      <c r="A769" s="142"/>
      <c r="B769" s="143"/>
      <c r="C769" s="146"/>
      <c r="D769" s="146"/>
      <c r="E769" s="146"/>
    </row>
    <row r="770" spans="1:5" s="144" customFormat="1" ht="12.75">
      <c r="A770" s="142"/>
      <c r="B770" s="143"/>
      <c r="C770" s="146"/>
      <c r="D770" s="146"/>
      <c r="E770" s="146"/>
    </row>
    <row r="771" spans="1:5" s="144" customFormat="1" ht="12.75">
      <c r="A771" s="142"/>
      <c r="B771" s="143"/>
      <c r="C771" s="146"/>
      <c r="D771" s="146"/>
      <c r="E771" s="146"/>
    </row>
    <row r="772" spans="1:5" s="144" customFormat="1" ht="12.75">
      <c r="A772" s="142"/>
      <c r="B772" s="143"/>
      <c r="C772" s="146"/>
      <c r="D772" s="146"/>
      <c r="E772" s="146"/>
    </row>
    <row r="773" spans="1:5" s="144" customFormat="1" ht="12.75">
      <c r="A773" s="142"/>
      <c r="B773" s="143"/>
      <c r="C773" s="146"/>
      <c r="D773" s="146"/>
      <c r="E773" s="146"/>
    </row>
    <row r="774" spans="1:5" s="144" customFormat="1" ht="12.75">
      <c r="A774" s="142"/>
      <c r="B774" s="143"/>
      <c r="C774" s="146"/>
      <c r="D774" s="146"/>
      <c r="E774" s="146"/>
    </row>
    <row r="775" spans="1:5" s="144" customFormat="1" ht="12.75">
      <c r="A775" s="142"/>
      <c r="B775" s="143"/>
      <c r="C775" s="146"/>
      <c r="D775" s="146"/>
      <c r="E775" s="146"/>
    </row>
    <row r="776" spans="1:5" s="144" customFormat="1" ht="12.75">
      <c r="A776" s="142"/>
      <c r="B776" s="143"/>
      <c r="C776" s="146"/>
      <c r="D776" s="146"/>
      <c r="E776" s="146"/>
    </row>
    <row r="777" spans="1:5" s="144" customFormat="1" ht="12.75">
      <c r="A777" s="142"/>
      <c r="B777" s="143"/>
      <c r="C777" s="146"/>
      <c r="D777" s="146"/>
      <c r="E777" s="146"/>
    </row>
    <row r="778" spans="1:5" s="144" customFormat="1" ht="12.75">
      <c r="A778" s="142"/>
      <c r="B778" s="143"/>
      <c r="C778" s="146"/>
      <c r="D778" s="146"/>
      <c r="E778" s="146"/>
    </row>
    <row r="779" spans="1:5" s="144" customFormat="1" ht="12.75">
      <c r="A779" s="142"/>
      <c r="B779" s="143"/>
      <c r="C779" s="146"/>
      <c r="D779" s="146"/>
      <c r="E779" s="146"/>
    </row>
    <row r="780" spans="1:5" s="144" customFormat="1" ht="12.75">
      <c r="A780" s="142"/>
      <c r="B780" s="143"/>
      <c r="C780" s="146"/>
      <c r="D780" s="146"/>
      <c r="E780" s="146"/>
    </row>
    <row r="781" spans="1:5" s="144" customFormat="1" ht="12.75">
      <c r="A781" s="142"/>
      <c r="B781" s="143"/>
      <c r="C781" s="146"/>
      <c r="D781" s="146"/>
      <c r="E781" s="146"/>
    </row>
    <row r="782" spans="1:5" s="144" customFormat="1" ht="12.75">
      <c r="A782" s="142"/>
      <c r="B782" s="143"/>
      <c r="C782" s="146"/>
      <c r="D782" s="146"/>
      <c r="E782" s="146"/>
    </row>
    <row r="783" spans="1:5" s="144" customFormat="1" ht="12.75">
      <c r="A783" s="142"/>
      <c r="B783" s="143"/>
      <c r="C783" s="146"/>
      <c r="D783" s="146"/>
      <c r="E783" s="146"/>
    </row>
    <row r="784" spans="1:5" s="144" customFormat="1" ht="12.75">
      <c r="A784" s="142"/>
      <c r="B784" s="143"/>
      <c r="C784" s="146"/>
      <c r="D784" s="146"/>
      <c r="E784" s="146"/>
    </row>
    <row r="785" spans="1:5" s="144" customFormat="1" ht="12.75">
      <c r="A785" s="142"/>
      <c r="B785" s="143"/>
      <c r="C785" s="146"/>
      <c r="D785" s="146"/>
      <c r="E785" s="146"/>
    </row>
    <row r="786" spans="1:5" s="144" customFormat="1" ht="12.75">
      <c r="A786" s="142"/>
      <c r="B786" s="143"/>
      <c r="C786" s="146"/>
      <c r="D786" s="146"/>
      <c r="E786" s="146"/>
    </row>
    <row r="787" spans="1:5" s="144" customFormat="1" ht="12.75">
      <c r="A787" s="142"/>
      <c r="B787" s="143"/>
      <c r="C787" s="146"/>
      <c r="D787" s="146"/>
      <c r="E787" s="146"/>
    </row>
    <row r="788" spans="1:5" s="144" customFormat="1" ht="12.75">
      <c r="A788" s="142"/>
      <c r="B788" s="143"/>
      <c r="C788" s="146"/>
      <c r="D788" s="146"/>
      <c r="E788" s="146"/>
    </row>
    <row r="789" spans="1:5" s="144" customFormat="1" ht="12.75">
      <c r="A789" s="142"/>
      <c r="B789" s="143"/>
      <c r="C789" s="146"/>
      <c r="D789" s="146"/>
      <c r="E789" s="146"/>
    </row>
    <row r="790" spans="1:5" s="144" customFormat="1" ht="12.75">
      <c r="A790" s="142"/>
      <c r="B790" s="143"/>
      <c r="C790" s="146"/>
      <c r="D790" s="146"/>
      <c r="E790" s="146"/>
    </row>
    <row r="791" spans="1:5" s="144" customFormat="1" ht="12.75">
      <c r="A791" s="142"/>
      <c r="B791" s="143"/>
      <c r="C791" s="146"/>
      <c r="D791" s="146"/>
      <c r="E791" s="146"/>
    </row>
    <row r="792" spans="1:5" s="144" customFormat="1" ht="12.75">
      <c r="A792" s="142"/>
      <c r="B792" s="143"/>
      <c r="C792" s="146"/>
      <c r="D792" s="146"/>
      <c r="E792" s="146"/>
    </row>
    <row r="793" spans="1:5" s="144" customFormat="1" ht="12.75">
      <c r="A793" s="142"/>
      <c r="B793" s="143"/>
      <c r="C793" s="146"/>
      <c r="D793" s="146"/>
      <c r="E793" s="146"/>
    </row>
    <row r="794" spans="1:5" s="144" customFormat="1" ht="12.75">
      <c r="A794" s="142"/>
      <c r="B794" s="143"/>
      <c r="C794" s="146"/>
      <c r="D794" s="146"/>
      <c r="E794" s="146"/>
    </row>
    <row r="795" spans="1:5" s="144" customFormat="1" ht="12.75">
      <c r="A795" s="142"/>
      <c r="B795" s="143"/>
      <c r="C795" s="146"/>
      <c r="D795" s="146"/>
      <c r="E795" s="146"/>
    </row>
    <row r="796" spans="1:5" s="144" customFormat="1" ht="12.75">
      <c r="A796" s="142"/>
      <c r="B796" s="143"/>
      <c r="C796" s="146"/>
      <c r="D796" s="146"/>
      <c r="E796" s="146"/>
    </row>
    <row r="797" spans="1:5" s="144" customFormat="1" ht="12.75">
      <c r="A797" s="142"/>
      <c r="B797" s="143"/>
      <c r="C797" s="146"/>
      <c r="D797" s="146"/>
      <c r="E797" s="146"/>
    </row>
    <row r="798" spans="1:5" s="144" customFormat="1" ht="12.75">
      <c r="A798" s="142"/>
      <c r="B798" s="143"/>
      <c r="C798" s="146"/>
      <c r="D798" s="146"/>
      <c r="E798" s="146"/>
    </row>
    <row r="799" spans="1:5" s="144" customFormat="1" ht="12.75">
      <c r="A799" s="142"/>
      <c r="B799" s="143"/>
      <c r="C799" s="146"/>
      <c r="D799" s="146"/>
      <c r="E799" s="146"/>
    </row>
    <row r="800" spans="1:5" s="144" customFormat="1" ht="12.75">
      <c r="A800" s="142"/>
      <c r="B800" s="143"/>
      <c r="C800" s="146"/>
      <c r="D800" s="146"/>
      <c r="E800" s="146"/>
    </row>
    <row r="801" spans="1:5" s="144" customFormat="1" ht="12.75">
      <c r="A801" s="142"/>
      <c r="B801" s="143"/>
      <c r="C801" s="146"/>
      <c r="D801" s="146"/>
      <c r="E801" s="146"/>
    </row>
    <row r="802" spans="1:5" s="144" customFormat="1" ht="12.75">
      <c r="A802" s="142"/>
      <c r="B802" s="143"/>
      <c r="C802" s="146"/>
      <c r="D802" s="146"/>
      <c r="E802" s="146"/>
    </row>
    <row r="803" spans="1:5" s="144" customFormat="1" ht="12.75">
      <c r="A803" s="142"/>
      <c r="B803" s="143"/>
      <c r="C803" s="146"/>
      <c r="D803" s="146"/>
      <c r="E803" s="146"/>
    </row>
    <row r="804" spans="1:5" s="144" customFormat="1" ht="12.75">
      <c r="A804" s="142"/>
      <c r="B804" s="143"/>
      <c r="C804" s="146"/>
      <c r="D804" s="146"/>
      <c r="E804" s="146"/>
    </row>
    <row r="805" spans="1:5" s="144" customFormat="1" ht="12.75">
      <c r="A805" s="142"/>
      <c r="B805" s="143"/>
      <c r="C805" s="146"/>
      <c r="D805" s="146"/>
      <c r="E805" s="146"/>
    </row>
    <row r="806" spans="1:5" s="144" customFormat="1" ht="12.75">
      <c r="A806" s="142"/>
      <c r="B806" s="143"/>
      <c r="C806" s="146"/>
      <c r="D806" s="146"/>
      <c r="E806" s="146"/>
    </row>
    <row r="807" spans="1:5" s="144" customFormat="1" ht="12.75">
      <c r="A807" s="142"/>
      <c r="B807" s="143"/>
      <c r="C807" s="146"/>
      <c r="D807" s="146"/>
      <c r="E807" s="146"/>
    </row>
    <row r="808" spans="1:5" s="144" customFormat="1" ht="12.75">
      <c r="A808" s="142"/>
      <c r="B808" s="143"/>
      <c r="C808" s="146"/>
      <c r="D808" s="146"/>
      <c r="E808" s="146"/>
    </row>
    <row r="809" spans="1:5" s="144" customFormat="1" ht="12.75">
      <c r="A809" s="142"/>
      <c r="B809" s="143"/>
      <c r="C809" s="146"/>
      <c r="D809" s="146"/>
      <c r="E809" s="146"/>
    </row>
    <row r="810" spans="1:5" s="144" customFormat="1" ht="12.75">
      <c r="A810" s="142"/>
      <c r="B810" s="143"/>
      <c r="C810" s="146"/>
      <c r="D810" s="146"/>
      <c r="E810" s="146"/>
    </row>
    <row r="811" spans="1:5" s="144" customFormat="1" ht="12.75">
      <c r="A811" s="142"/>
      <c r="B811" s="143"/>
      <c r="C811" s="146"/>
      <c r="D811" s="146"/>
      <c r="E811" s="146"/>
    </row>
    <row r="812" spans="1:5" s="144" customFormat="1" ht="12.75">
      <c r="A812" s="142"/>
      <c r="B812" s="143"/>
      <c r="C812" s="146"/>
      <c r="D812" s="146"/>
      <c r="E812" s="146"/>
    </row>
    <row r="813" spans="1:5" s="144" customFormat="1" ht="12.75">
      <c r="A813" s="142"/>
      <c r="B813" s="143"/>
      <c r="C813" s="146"/>
      <c r="D813" s="146"/>
      <c r="E813" s="146"/>
    </row>
    <row r="814" spans="1:5" s="144" customFormat="1" ht="12.75">
      <c r="A814" s="142"/>
      <c r="B814" s="143"/>
      <c r="C814" s="146"/>
      <c r="D814" s="146"/>
      <c r="E814" s="146"/>
    </row>
    <row r="815" spans="1:5" s="144" customFormat="1" ht="12.75">
      <c r="A815" s="142"/>
      <c r="B815" s="143"/>
      <c r="C815" s="146"/>
      <c r="D815" s="146"/>
      <c r="E815" s="146"/>
    </row>
    <row r="816" spans="1:5" s="144" customFormat="1" ht="12.75">
      <c r="A816" s="142"/>
      <c r="B816" s="143"/>
      <c r="C816" s="146"/>
      <c r="D816" s="146"/>
      <c r="E816" s="146"/>
    </row>
    <row r="817" spans="1:5" s="144" customFormat="1" ht="12.75">
      <c r="A817" s="142"/>
      <c r="B817" s="143"/>
      <c r="C817" s="146"/>
      <c r="D817" s="146"/>
      <c r="E817" s="146"/>
    </row>
    <row r="818" spans="1:5" s="144" customFormat="1" ht="12.75">
      <c r="A818" s="142"/>
      <c r="B818" s="143"/>
      <c r="C818" s="146"/>
      <c r="D818" s="146"/>
      <c r="E818" s="146"/>
    </row>
    <row r="819" spans="1:5" s="144" customFormat="1" ht="12.75">
      <c r="A819" s="142"/>
      <c r="B819" s="143"/>
      <c r="C819" s="146"/>
      <c r="D819" s="146"/>
      <c r="E819" s="146"/>
    </row>
    <row r="820" spans="1:5" s="144" customFormat="1" ht="12.75">
      <c r="A820" s="142"/>
      <c r="B820" s="143"/>
      <c r="C820" s="146"/>
      <c r="D820" s="146"/>
      <c r="E820" s="146"/>
    </row>
    <row r="821" spans="1:5" s="144" customFormat="1" ht="12.75">
      <c r="A821" s="142"/>
      <c r="B821" s="143"/>
      <c r="C821" s="146"/>
      <c r="D821" s="146"/>
      <c r="E821" s="146"/>
    </row>
    <row r="822" spans="1:5" s="144" customFormat="1" ht="12.75">
      <c r="A822" s="142"/>
      <c r="B822" s="143"/>
      <c r="C822" s="146"/>
      <c r="D822" s="146"/>
      <c r="E822" s="146"/>
    </row>
    <row r="823" spans="1:5" s="144" customFormat="1" ht="12.75">
      <c r="A823" s="142"/>
      <c r="B823" s="143"/>
      <c r="C823" s="146"/>
      <c r="D823" s="146"/>
      <c r="E823" s="146"/>
    </row>
    <row r="824" spans="1:5" s="144" customFormat="1" ht="12.75">
      <c r="A824" s="142"/>
      <c r="B824" s="143"/>
      <c r="C824" s="146"/>
      <c r="D824" s="146"/>
      <c r="E824" s="146"/>
    </row>
    <row r="825" spans="1:5" s="144" customFormat="1" ht="12.75">
      <c r="A825" s="142"/>
      <c r="B825" s="143"/>
      <c r="C825" s="146"/>
      <c r="D825" s="146"/>
      <c r="E825" s="146"/>
    </row>
    <row r="826" spans="1:5" s="144" customFormat="1" ht="12.75">
      <c r="A826" s="142"/>
      <c r="B826" s="143"/>
      <c r="C826" s="146"/>
      <c r="D826" s="146"/>
      <c r="E826" s="146"/>
    </row>
    <row r="827" spans="1:5" s="144" customFormat="1" ht="12.75">
      <c r="A827" s="142"/>
      <c r="B827" s="143"/>
      <c r="C827" s="146"/>
      <c r="D827" s="146"/>
      <c r="E827" s="146"/>
    </row>
    <row r="828" spans="1:5" s="144" customFormat="1" ht="12.75">
      <c r="A828" s="142"/>
      <c r="B828" s="143"/>
      <c r="C828" s="146"/>
      <c r="D828" s="146"/>
      <c r="E828" s="146"/>
    </row>
    <row r="829" spans="1:5" s="144" customFormat="1" ht="12.75">
      <c r="A829" s="142"/>
      <c r="B829" s="143"/>
      <c r="C829" s="146"/>
      <c r="D829" s="146"/>
      <c r="E829" s="146"/>
    </row>
    <row r="830" spans="1:5" s="144" customFormat="1" ht="12.75">
      <c r="A830" s="142"/>
      <c r="B830" s="143"/>
      <c r="C830" s="146"/>
      <c r="D830" s="146"/>
      <c r="E830" s="146"/>
    </row>
    <row r="831" spans="1:5" s="144" customFormat="1" ht="12.75">
      <c r="A831" s="142"/>
      <c r="B831" s="143"/>
      <c r="C831" s="146"/>
      <c r="D831" s="146"/>
      <c r="E831" s="146"/>
    </row>
    <row r="832" spans="1:5" s="144" customFormat="1" ht="12.75">
      <c r="A832" s="142"/>
      <c r="B832" s="143"/>
      <c r="C832" s="146"/>
      <c r="D832" s="146"/>
      <c r="E832" s="146"/>
    </row>
    <row r="833" spans="1:5" s="144" customFormat="1" ht="12.75">
      <c r="A833" s="142"/>
      <c r="B833" s="143"/>
      <c r="C833" s="146"/>
      <c r="D833" s="146"/>
      <c r="E833" s="146"/>
    </row>
    <row r="834" spans="1:5" s="144" customFormat="1" ht="12.75">
      <c r="A834" s="142"/>
      <c r="B834" s="143"/>
      <c r="C834" s="146"/>
      <c r="D834" s="146"/>
      <c r="E834" s="146"/>
    </row>
    <row r="835" spans="1:5" s="144" customFormat="1" ht="12.75">
      <c r="A835" s="142"/>
      <c r="B835" s="143"/>
      <c r="C835" s="146"/>
      <c r="D835" s="146"/>
      <c r="E835" s="146"/>
    </row>
    <row r="836" spans="1:5" s="144" customFormat="1" ht="12.75">
      <c r="A836" s="142"/>
      <c r="B836" s="143"/>
      <c r="C836" s="146"/>
      <c r="D836" s="146"/>
      <c r="E836" s="146"/>
    </row>
    <row r="837" spans="1:5" s="144" customFormat="1" ht="12.75">
      <c r="A837" s="142"/>
      <c r="B837" s="143"/>
      <c r="C837" s="146"/>
      <c r="D837" s="146"/>
      <c r="E837" s="146"/>
    </row>
    <row r="838" spans="1:5" s="144" customFormat="1" ht="12.75">
      <c r="A838" s="142"/>
      <c r="B838" s="143"/>
      <c r="C838" s="146"/>
      <c r="D838" s="146"/>
      <c r="E838" s="146"/>
    </row>
    <row r="839" spans="1:5" s="144" customFormat="1" ht="12.75">
      <c r="A839" s="142"/>
      <c r="B839" s="143"/>
      <c r="C839" s="146"/>
      <c r="D839" s="146"/>
      <c r="E839" s="146"/>
    </row>
    <row r="840" spans="1:5" s="144" customFormat="1" ht="12.75">
      <c r="A840" s="142"/>
      <c r="B840" s="143"/>
      <c r="C840" s="146"/>
      <c r="D840" s="146"/>
      <c r="E840" s="146"/>
    </row>
    <row r="841" spans="1:5" s="144" customFormat="1" ht="12.75">
      <c r="A841" s="142"/>
      <c r="B841" s="143"/>
      <c r="C841" s="146"/>
      <c r="D841" s="146"/>
      <c r="E841" s="146"/>
    </row>
    <row r="842" spans="1:5" s="144" customFormat="1" ht="12.75">
      <c r="A842" s="142"/>
      <c r="B842" s="143"/>
      <c r="C842" s="146"/>
      <c r="D842" s="146"/>
      <c r="E842" s="146"/>
    </row>
    <row r="843" spans="1:5" s="144" customFormat="1" ht="12.75">
      <c r="A843" s="142"/>
      <c r="B843" s="143"/>
      <c r="C843" s="146"/>
      <c r="D843" s="146"/>
      <c r="E843" s="146"/>
    </row>
    <row r="844" spans="1:5" s="144" customFormat="1" ht="12.75">
      <c r="A844" s="142"/>
      <c r="B844" s="143"/>
      <c r="C844" s="146"/>
      <c r="D844" s="146"/>
      <c r="E844" s="146"/>
    </row>
    <row r="845" spans="1:5" s="144" customFormat="1" ht="12.75">
      <c r="A845" s="142"/>
      <c r="B845" s="143"/>
      <c r="C845" s="146"/>
      <c r="D845" s="146"/>
      <c r="E845" s="146"/>
    </row>
    <row r="846" spans="1:5" s="144" customFormat="1" ht="12.75">
      <c r="A846" s="142"/>
      <c r="B846" s="143"/>
      <c r="C846" s="146"/>
      <c r="D846" s="146"/>
      <c r="E846" s="146"/>
    </row>
    <row r="847" spans="1:5" s="144" customFormat="1" ht="12.75">
      <c r="A847" s="142"/>
      <c r="B847" s="143"/>
      <c r="C847" s="146"/>
      <c r="D847" s="146"/>
      <c r="E847" s="146"/>
    </row>
    <row r="848" spans="1:5" s="144" customFormat="1" ht="12.75">
      <c r="A848" s="142"/>
      <c r="B848" s="143"/>
      <c r="C848" s="146"/>
      <c r="D848" s="146"/>
      <c r="E848" s="146"/>
    </row>
    <row r="849" spans="1:5" s="144" customFormat="1" ht="12.75">
      <c r="A849" s="142"/>
      <c r="B849" s="143"/>
      <c r="C849" s="146"/>
      <c r="D849" s="146"/>
      <c r="E849" s="146"/>
    </row>
    <row r="850" spans="1:5" s="144" customFormat="1" ht="12.75">
      <c r="A850" s="142"/>
      <c r="B850" s="143"/>
      <c r="C850" s="146"/>
      <c r="D850" s="146"/>
      <c r="E850" s="146"/>
    </row>
    <row r="851" spans="1:5" s="144" customFormat="1" ht="12.75">
      <c r="A851" s="142"/>
      <c r="B851" s="143"/>
      <c r="C851" s="146"/>
      <c r="D851" s="146"/>
      <c r="E851" s="146"/>
    </row>
    <row r="852" spans="1:5" s="144" customFormat="1" ht="12.75">
      <c r="A852" s="142"/>
      <c r="B852" s="143"/>
      <c r="C852" s="146"/>
      <c r="D852" s="146"/>
      <c r="E852" s="146"/>
    </row>
    <row r="853" spans="1:5" s="144" customFormat="1" ht="12.75">
      <c r="A853" s="142"/>
      <c r="B853" s="143"/>
      <c r="C853" s="146"/>
      <c r="D853" s="146"/>
      <c r="E853" s="146"/>
    </row>
    <row r="854" spans="1:5" s="144" customFormat="1" ht="12.75">
      <c r="A854" s="142"/>
      <c r="B854" s="143"/>
      <c r="C854" s="146"/>
      <c r="D854" s="146"/>
      <c r="E854" s="146"/>
    </row>
    <row r="855" spans="1:5" s="144" customFormat="1" ht="12.75">
      <c r="A855" s="142"/>
      <c r="B855" s="143"/>
      <c r="C855" s="146"/>
      <c r="D855" s="146"/>
      <c r="E855" s="146"/>
    </row>
    <row r="856" spans="1:5" s="144" customFormat="1" ht="12.75">
      <c r="A856" s="142"/>
      <c r="B856" s="143"/>
      <c r="C856" s="146"/>
      <c r="D856" s="146"/>
      <c r="E856" s="146"/>
    </row>
    <row r="857" spans="1:5" s="144" customFormat="1" ht="12.75">
      <c r="A857" s="142"/>
      <c r="B857" s="143"/>
      <c r="C857" s="146"/>
      <c r="D857" s="146"/>
      <c r="E857" s="146"/>
    </row>
    <row r="858" spans="1:5" s="144" customFormat="1" ht="12.75">
      <c r="A858" s="142"/>
      <c r="B858" s="143"/>
      <c r="C858" s="146"/>
      <c r="D858" s="146"/>
      <c r="E858" s="146"/>
    </row>
    <row r="859" spans="1:5" s="144" customFormat="1" ht="12.75">
      <c r="A859" s="142"/>
      <c r="B859" s="143"/>
      <c r="C859" s="146"/>
      <c r="D859" s="146"/>
      <c r="E859" s="146"/>
    </row>
    <row r="860" spans="1:5" s="144" customFormat="1" ht="12.75">
      <c r="A860" s="142"/>
      <c r="B860" s="143"/>
      <c r="C860" s="146"/>
      <c r="D860" s="146"/>
      <c r="E860" s="146"/>
    </row>
    <row r="861" spans="1:5" s="144" customFormat="1" ht="12.75">
      <c r="A861" s="142"/>
      <c r="B861" s="143"/>
      <c r="C861" s="146"/>
      <c r="D861" s="146"/>
      <c r="E861" s="146"/>
    </row>
    <row r="862" spans="1:5" s="144" customFormat="1" ht="12.75">
      <c r="A862" s="142"/>
      <c r="B862" s="143"/>
      <c r="C862" s="146"/>
      <c r="D862" s="146"/>
      <c r="E862" s="146"/>
    </row>
    <row r="863" spans="1:5" s="144" customFormat="1" ht="12.75">
      <c r="A863" s="142"/>
      <c r="B863" s="143"/>
      <c r="C863" s="146"/>
      <c r="D863" s="146"/>
      <c r="E863" s="146"/>
    </row>
    <row r="864" spans="1:5" s="144" customFormat="1" ht="12.75">
      <c r="A864" s="142"/>
      <c r="B864" s="143"/>
      <c r="C864" s="146"/>
      <c r="D864" s="146"/>
      <c r="E864" s="146"/>
    </row>
    <row r="865" spans="1:5" s="144" customFormat="1" ht="12.75">
      <c r="A865" s="142"/>
      <c r="B865" s="143"/>
      <c r="C865" s="146"/>
      <c r="D865" s="146"/>
      <c r="E865" s="146"/>
    </row>
    <row r="866" spans="1:5" s="144" customFormat="1" ht="12.75">
      <c r="A866" s="142"/>
      <c r="B866" s="143"/>
      <c r="C866" s="146"/>
      <c r="D866" s="146"/>
      <c r="E866" s="146"/>
    </row>
    <row r="867" spans="1:5" s="144" customFormat="1" ht="12.75">
      <c r="A867" s="142"/>
      <c r="B867" s="143"/>
      <c r="C867" s="146"/>
      <c r="D867" s="146"/>
      <c r="E867" s="146"/>
    </row>
    <row r="868" spans="1:5" s="144" customFormat="1" ht="12.75">
      <c r="A868" s="142"/>
      <c r="B868" s="143"/>
      <c r="C868" s="146"/>
      <c r="D868" s="146"/>
      <c r="E868" s="146"/>
    </row>
    <row r="869" spans="1:5" s="144" customFormat="1" ht="12.75">
      <c r="A869" s="142"/>
      <c r="B869" s="143"/>
      <c r="C869" s="146"/>
      <c r="D869" s="146"/>
      <c r="E869" s="146"/>
    </row>
    <row r="870" spans="1:5" s="144" customFormat="1" ht="12.75">
      <c r="A870" s="142"/>
      <c r="B870" s="143"/>
      <c r="C870" s="146"/>
      <c r="D870" s="146"/>
      <c r="E870" s="146"/>
    </row>
    <row r="871" spans="1:5" s="144" customFormat="1" ht="12.75">
      <c r="A871" s="142"/>
      <c r="B871" s="143"/>
      <c r="C871" s="146"/>
      <c r="D871" s="146"/>
      <c r="E871" s="146"/>
    </row>
    <row r="872" spans="1:5" s="144" customFormat="1" ht="12.75">
      <c r="A872" s="142"/>
      <c r="B872" s="143"/>
      <c r="C872" s="146"/>
      <c r="D872" s="146"/>
      <c r="E872" s="146"/>
    </row>
    <row r="873" spans="1:5" s="144" customFormat="1" ht="12.75">
      <c r="A873" s="142"/>
      <c r="B873" s="143"/>
      <c r="C873" s="146"/>
      <c r="D873" s="146"/>
      <c r="E873" s="146"/>
    </row>
    <row r="874" spans="1:5" s="144" customFormat="1" ht="12.75">
      <c r="A874" s="142"/>
      <c r="B874" s="143"/>
      <c r="C874" s="146"/>
      <c r="D874" s="146"/>
      <c r="E874" s="146"/>
    </row>
    <row r="875" spans="1:5" s="144" customFormat="1" ht="12.75">
      <c r="A875" s="142"/>
      <c r="B875" s="143"/>
      <c r="C875" s="146"/>
      <c r="D875" s="146"/>
      <c r="E875" s="146"/>
    </row>
  </sheetData>
  <mergeCells count="7">
    <mergeCell ref="C1:E1"/>
    <mergeCell ref="C2:E2"/>
    <mergeCell ref="C3:E3"/>
    <mergeCell ref="A5:E5"/>
    <mergeCell ref="A7:A8"/>
    <mergeCell ref="B7:B8"/>
    <mergeCell ref="C7:E7"/>
  </mergeCells>
  <printOptions/>
  <pageMargins left="0.5905511811023623" right="0.1968503937007874" top="0.1968503937007874" bottom="0" header="0.5118110236220472" footer="0.5118110236220472"/>
  <pageSetup fitToHeight="6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view="pageBreakPreview" zoomScale="60" workbookViewId="0" topLeftCell="A1">
      <selection activeCell="B15" sqref="B15"/>
    </sheetView>
  </sheetViews>
  <sheetFormatPr defaultColWidth="9.125" defaultRowHeight="12.75"/>
  <cols>
    <col min="1" max="1" width="7.25390625" style="16" customWidth="1"/>
    <col min="2" max="2" width="75.75390625" style="2" customWidth="1"/>
    <col min="3" max="3" width="11.00390625" style="28" customWidth="1"/>
    <col min="4" max="4" width="11.00390625" style="2" customWidth="1"/>
    <col min="5" max="5" width="11.375" style="2" customWidth="1"/>
    <col min="6" max="16384" width="9.125" style="2" customWidth="1"/>
  </cols>
  <sheetData>
    <row r="1" spans="1:5" ht="12.75">
      <c r="A1" s="205" t="s">
        <v>518</v>
      </c>
      <c r="B1" s="205"/>
      <c r="C1" s="205"/>
      <c r="D1" s="205"/>
      <c r="E1" s="205"/>
    </row>
    <row r="2" spans="1:5" ht="12.75">
      <c r="A2" s="205" t="s">
        <v>50</v>
      </c>
      <c r="B2" s="205"/>
      <c r="C2" s="205"/>
      <c r="D2" s="205"/>
      <c r="E2" s="205"/>
    </row>
    <row r="3" spans="1:5" ht="12.75">
      <c r="A3" s="205" t="s">
        <v>760</v>
      </c>
      <c r="B3" s="205"/>
      <c r="C3" s="205"/>
      <c r="D3" s="205"/>
      <c r="E3" s="205"/>
    </row>
    <row r="4" spans="1:2" ht="12.75">
      <c r="A4" s="4"/>
      <c r="B4" s="3"/>
    </row>
    <row r="5" spans="1:5" ht="12.75">
      <c r="A5" s="203" t="s">
        <v>46</v>
      </c>
      <c r="B5" s="203"/>
      <c r="C5" s="203"/>
      <c r="D5" s="203"/>
      <c r="E5" s="203"/>
    </row>
    <row r="6" spans="1:5" ht="12.75">
      <c r="A6" s="203" t="s">
        <v>3</v>
      </c>
      <c r="B6" s="203"/>
      <c r="C6" s="203"/>
      <c r="D6" s="203"/>
      <c r="E6" s="203"/>
    </row>
    <row r="7" spans="1:5" ht="12.75">
      <c r="A7" s="204" t="s">
        <v>391</v>
      </c>
      <c r="B7" s="204"/>
      <c r="C7" s="204"/>
      <c r="D7" s="204"/>
      <c r="E7" s="204"/>
    </row>
    <row r="8" spans="1:5" ht="12.75">
      <c r="A8" s="200" t="s">
        <v>97</v>
      </c>
      <c r="B8" s="200" t="s">
        <v>56</v>
      </c>
      <c r="C8" s="206" t="s">
        <v>122</v>
      </c>
      <c r="D8" s="207"/>
      <c r="E8" s="208"/>
    </row>
    <row r="9" spans="1:5" ht="12.75">
      <c r="A9" s="201"/>
      <c r="B9" s="201"/>
      <c r="C9" s="198" t="s">
        <v>136</v>
      </c>
      <c r="D9" s="188" t="s">
        <v>160</v>
      </c>
      <c r="E9" s="189"/>
    </row>
    <row r="10" spans="1:5" ht="12.75">
      <c r="A10" s="202"/>
      <c r="B10" s="202"/>
      <c r="C10" s="199"/>
      <c r="D10" s="27" t="s">
        <v>159</v>
      </c>
      <c r="E10" s="27" t="s">
        <v>390</v>
      </c>
    </row>
    <row r="11" spans="1:5" ht="12.75">
      <c r="A11" s="5">
        <v>1</v>
      </c>
      <c r="B11" s="7">
        <v>2</v>
      </c>
      <c r="C11" s="6">
        <v>3</v>
      </c>
      <c r="D11" s="37">
        <v>4</v>
      </c>
      <c r="E11" s="37">
        <v>5</v>
      </c>
    </row>
    <row r="12" spans="1:5" ht="12.75">
      <c r="A12" s="5"/>
      <c r="B12" s="24" t="s">
        <v>121</v>
      </c>
      <c r="C12" s="30">
        <f>C13+C22+C25+C29+C33+C38+C40+C44+C47+C50</f>
        <v>690169.2999999999</v>
      </c>
      <c r="D12" s="30">
        <f>D13+D22+D25+D29+D33+D38+D40+D44+D47+D50</f>
        <v>572530.5</v>
      </c>
      <c r="E12" s="30">
        <f>E13+E22+E25+E29+E33+E38+E40+E44+E47+E50</f>
        <v>569436.6</v>
      </c>
    </row>
    <row r="13" spans="1:5" ht="12.75">
      <c r="A13" s="8" t="s">
        <v>117</v>
      </c>
      <c r="B13" s="9" t="s">
        <v>58</v>
      </c>
      <c r="C13" s="30">
        <f>SUM(C14:C21)</f>
        <v>72168.4</v>
      </c>
      <c r="D13" s="30">
        <f>SUM(D14:D21)</f>
        <v>59751.8</v>
      </c>
      <c r="E13" s="30">
        <f>SUM(E14:E21)</f>
        <v>57413.40000000001</v>
      </c>
    </row>
    <row r="14" spans="1:5" ht="34.5" customHeight="1">
      <c r="A14" s="10" t="s">
        <v>104</v>
      </c>
      <c r="B14" s="11" t="s">
        <v>124</v>
      </c>
      <c r="C14" s="29">
        <f>'№5'!E11</f>
        <v>1455.3</v>
      </c>
      <c r="D14" s="29">
        <f>'№5'!F11</f>
        <v>1455.3</v>
      </c>
      <c r="E14" s="29">
        <f>'№5'!G11</f>
        <v>1455.3</v>
      </c>
    </row>
    <row r="15" spans="1:5" ht="49.5">
      <c r="A15" s="10" t="s">
        <v>105</v>
      </c>
      <c r="B15" s="11" t="s">
        <v>80</v>
      </c>
      <c r="C15" s="29">
        <f>'№5'!E16</f>
        <v>4103.9</v>
      </c>
      <c r="D15" s="29">
        <f>'№5'!F16</f>
        <v>4017.7</v>
      </c>
      <c r="E15" s="29">
        <f>'№5'!G16</f>
        <v>4004</v>
      </c>
    </row>
    <row r="16" spans="1:5" ht="51.75" customHeight="1">
      <c r="A16" s="10" t="s">
        <v>106</v>
      </c>
      <c r="B16" s="11" t="s">
        <v>81</v>
      </c>
      <c r="C16" s="29">
        <f>'№5'!E27</f>
        <v>36409.1</v>
      </c>
      <c r="D16" s="29">
        <f>'№5'!F27</f>
        <v>33914.4</v>
      </c>
      <c r="E16" s="29">
        <f>'№5'!G27</f>
        <v>33754.600000000006</v>
      </c>
    </row>
    <row r="17" spans="1:5" ht="12.75">
      <c r="A17" s="10" t="s">
        <v>4</v>
      </c>
      <c r="B17" s="11" t="s">
        <v>5</v>
      </c>
      <c r="C17" s="29">
        <f>'№5'!E39</f>
        <v>0</v>
      </c>
      <c r="D17" s="29">
        <f>'№5'!F39</f>
        <v>43.6</v>
      </c>
      <c r="E17" s="29">
        <f>'№5'!G39</f>
        <v>0</v>
      </c>
    </row>
    <row r="18" spans="1:5" ht="36" customHeight="1">
      <c r="A18" s="10" t="s">
        <v>107</v>
      </c>
      <c r="B18" s="11" t="s">
        <v>38</v>
      </c>
      <c r="C18" s="29">
        <f>'№5'!E44</f>
        <v>10596.5</v>
      </c>
      <c r="D18" s="29">
        <f>'№5'!F44</f>
        <v>8878.9</v>
      </c>
      <c r="E18" s="29">
        <f>'№5'!G44</f>
        <v>8806.4</v>
      </c>
    </row>
    <row r="19" spans="1:5" ht="22.9" customHeight="1">
      <c r="A19" s="10" t="s">
        <v>398</v>
      </c>
      <c r="B19" s="11" t="s">
        <v>414</v>
      </c>
      <c r="C19" s="29">
        <f>'№5'!E51</f>
        <v>1541.5</v>
      </c>
      <c r="D19" s="29">
        <f>'№5'!F51</f>
        <v>1971.5</v>
      </c>
      <c r="E19" s="29">
        <f>'№5'!G51</f>
        <v>0</v>
      </c>
    </row>
    <row r="20" spans="1:5" ht="20.45" customHeight="1">
      <c r="A20" s="10" t="s">
        <v>108</v>
      </c>
      <c r="B20" s="11" t="s">
        <v>40</v>
      </c>
      <c r="C20" s="29">
        <f>'№5'!E58</f>
        <v>439.4</v>
      </c>
      <c r="D20" s="29">
        <f>'№5'!F58</f>
        <v>454.5</v>
      </c>
      <c r="E20" s="29">
        <f>'№5'!G58</f>
        <v>429.6</v>
      </c>
    </row>
    <row r="21" spans="1:5" ht="21" customHeight="1">
      <c r="A21" s="10" t="s">
        <v>125</v>
      </c>
      <c r="B21" s="11" t="s">
        <v>82</v>
      </c>
      <c r="C21" s="29">
        <f>'№5'!E62</f>
        <v>17622.699999999997</v>
      </c>
      <c r="D21" s="29">
        <f>'№5'!F62</f>
        <v>9015.900000000001</v>
      </c>
      <c r="E21" s="29">
        <f>'№5'!G62</f>
        <v>8963.5</v>
      </c>
    </row>
    <row r="22" spans="1:5" ht="19.5" customHeight="1">
      <c r="A22" s="8" t="s">
        <v>118</v>
      </c>
      <c r="B22" s="9" t="s">
        <v>83</v>
      </c>
      <c r="C22" s="30">
        <f>SUM(C23:C24)</f>
        <v>8147</v>
      </c>
      <c r="D22" s="30">
        <f>SUM(D23:D24)</f>
        <v>8085.400000000001</v>
      </c>
      <c r="E22" s="30">
        <f>SUM(E23:E24)</f>
        <v>8176.2</v>
      </c>
    </row>
    <row r="23" spans="1:5" ht="19.15" customHeight="1">
      <c r="A23" s="10" t="s">
        <v>148</v>
      </c>
      <c r="B23" s="11" t="s">
        <v>149</v>
      </c>
      <c r="C23" s="29">
        <f>'№5'!E111</f>
        <v>1851.7</v>
      </c>
      <c r="D23" s="29">
        <f>'№5'!F111</f>
        <v>1961.3</v>
      </c>
      <c r="E23" s="29">
        <f>'№5'!G111</f>
        <v>2092.3</v>
      </c>
    </row>
    <row r="24" spans="1:5" ht="37.5" customHeight="1">
      <c r="A24" s="10" t="s">
        <v>109</v>
      </c>
      <c r="B24" s="11" t="s">
        <v>52</v>
      </c>
      <c r="C24" s="29">
        <f>'№5'!E119</f>
        <v>6295.3</v>
      </c>
      <c r="D24" s="29">
        <f>'№5'!F119</f>
        <v>6124.1</v>
      </c>
      <c r="E24" s="29">
        <f>'№5'!G119</f>
        <v>6083.9</v>
      </c>
    </row>
    <row r="25" spans="1:5" ht="12.75">
      <c r="A25" s="8" t="s">
        <v>119</v>
      </c>
      <c r="B25" s="9" t="s">
        <v>84</v>
      </c>
      <c r="C25" s="30">
        <f>SUM(C26:C28)</f>
        <v>57152.700000000004</v>
      </c>
      <c r="D25" s="30">
        <f>SUM(D26:D28)</f>
        <v>4195.9</v>
      </c>
      <c r="E25" s="30">
        <f>SUM(E26:E28)</f>
        <v>8671.4</v>
      </c>
    </row>
    <row r="26" spans="1:5" ht="12.75">
      <c r="A26" s="10" t="s">
        <v>342</v>
      </c>
      <c r="B26" s="27" t="s">
        <v>343</v>
      </c>
      <c r="C26" s="29">
        <f>'№5'!E125</f>
        <v>467.4</v>
      </c>
      <c r="D26" s="29">
        <f>'№5'!F125</f>
        <v>266.3</v>
      </c>
      <c r="E26" s="29">
        <f>'№5'!G125</f>
        <v>266.3</v>
      </c>
    </row>
    <row r="27" spans="1:5" ht="12.75">
      <c r="A27" s="10" t="s">
        <v>35</v>
      </c>
      <c r="B27" s="27" t="s">
        <v>36</v>
      </c>
      <c r="C27" s="29">
        <f>'№5'!E130</f>
        <v>56144.700000000004</v>
      </c>
      <c r="D27" s="29">
        <f>'№5'!F130</f>
        <v>3466.3999999999996</v>
      </c>
      <c r="E27" s="29">
        <f>'№5'!G130</f>
        <v>7941.9</v>
      </c>
    </row>
    <row r="28" spans="1:5" ht="12.75">
      <c r="A28" s="10" t="s">
        <v>110</v>
      </c>
      <c r="B28" s="11" t="s">
        <v>85</v>
      </c>
      <c r="C28" s="29">
        <f>'№5'!E150</f>
        <v>540.6</v>
      </c>
      <c r="D28" s="29">
        <f>'№5'!F150</f>
        <v>463.2</v>
      </c>
      <c r="E28" s="29">
        <f>'№5'!G150</f>
        <v>463.2</v>
      </c>
    </row>
    <row r="29" spans="1:5" ht="12.75">
      <c r="A29" s="8" t="s">
        <v>120</v>
      </c>
      <c r="B29" s="9" t="s">
        <v>86</v>
      </c>
      <c r="C29" s="30">
        <f>SUM(C30:C32)</f>
        <v>20551.600000000002</v>
      </c>
      <c r="D29" s="30">
        <f>SUM(D30:D32)</f>
        <v>24325.699999999997</v>
      </c>
      <c r="E29" s="30">
        <f>SUM(E30:E32)</f>
        <v>24325.6</v>
      </c>
    </row>
    <row r="30" spans="1:5" ht="12.75">
      <c r="A30" s="10" t="s">
        <v>33</v>
      </c>
      <c r="B30" s="31" t="s">
        <v>34</v>
      </c>
      <c r="C30" s="29">
        <f>'№5'!E169</f>
        <v>1970.7</v>
      </c>
      <c r="D30" s="29">
        <f>'№5'!F169</f>
        <v>465.5</v>
      </c>
      <c r="E30" s="29">
        <f>'№5'!G169</f>
        <v>465.5</v>
      </c>
    </row>
    <row r="31" spans="1:5" ht="12.75">
      <c r="A31" s="10" t="s">
        <v>111</v>
      </c>
      <c r="B31" s="12" t="s">
        <v>87</v>
      </c>
      <c r="C31" s="29">
        <f>'№5'!E182</f>
        <v>1444.5</v>
      </c>
      <c r="D31" s="29">
        <f>'№5'!F182</f>
        <v>14442.5</v>
      </c>
      <c r="E31" s="29">
        <f>'№5'!G182</f>
        <v>14442.4</v>
      </c>
    </row>
    <row r="32" spans="1:5" ht="12.75">
      <c r="A32" s="10" t="s">
        <v>112</v>
      </c>
      <c r="B32" s="11" t="s">
        <v>88</v>
      </c>
      <c r="C32" s="29">
        <f>'№5'!E193</f>
        <v>17136.4</v>
      </c>
      <c r="D32" s="29">
        <f>'№5'!F193</f>
        <v>9417.699999999999</v>
      </c>
      <c r="E32" s="29">
        <f>'№5'!G193</f>
        <v>9417.699999999999</v>
      </c>
    </row>
    <row r="33" spans="1:5" ht="12.75">
      <c r="A33" s="8" t="s">
        <v>98</v>
      </c>
      <c r="B33" s="9" t="s">
        <v>89</v>
      </c>
      <c r="C33" s="30">
        <f>SUM(C34:C37)</f>
        <v>457563.7</v>
      </c>
      <c r="D33" s="30">
        <f>SUM(D34:D37)</f>
        <v>420529.70000000007</v>
      </c>
      <c r="E33" s="30">
        <f>SUM(E34:E37)</f>
        <v>414053.4</v>
      </c>
    </row>
    <row r="34" spans="1:5" ht="12.75">
      <c r="A34" s="10" t="s">
        <v>113</v>
      </c>
      <c r="B34" s="11" t="s">
        <v>43</v>
      </c>
      <c r="C34" s="29">
        <f>'№5'!E216</f>
        <v>167575.10000000003</v>
      </c>
      <c r="D34" s="29">
        <f>'№5'!F216</f>
        <v>142164.4</v>
      </c>
      <c r="E34" s="29">
        <f>'№5'!G216</f>
        <v>141289.3</v>
      </c>
    </row>
    <row r="35" spans="1:5" ht="12.75">
      <c r="A35" s="10" t="s">
        <v>114</v>
      </c>
      <c r="B35" s="11" t="s">
        <v>44</v>
      </c>
      <c r="C35" s="29">
        <f>'№5'!E235</f>
        <v>264766.6</v>
      </c>
      <c r="D35" s="29">
        <f>'№5'!F235</f>
        <v>259319.40000000002</v>
      </c>
      <c r="E35" s="29">
        <f>'№5'!G235</f>
        <v>254003.30000000002</v>
      </c>
    </row>
    <row r="36" spans="1:5" ht="12.75">
      <c r="A36" s="13" t="s">
        <v>99</v>
      </c>
      <c r="B36" s="11" t="s">
        <v>90</v>
      </c>
      <c r="C36" s="29">
        <f>'№5'!E274</f>
        <v>9330.400000000001</v>
      </c>
      <c r="D36" s="29">
        <f>'№5'!F274</f>
        <v>4695.500000000001</v>
      </c>
      <c r="E36" s="29">
        <f>'№5'!G274</f>
        <v>4479.900000000001</v>
      </c>
    </row>
    <row r="37" spans="1:5" ht="12.75">
      <c r="A37" s="10" t="s">
        <v>115</v>
      </c>
      <c r="B37" s="11" t="s">
        <v>47</v>
      </c>
      <c r="C37" s="29">
        <f>'№5'!E302</f>
        <v>15891.599999999999</v>
      </c>
      <c r="D37" s="29">
        <f>'№5'!F302</f>
        <v>14350.399999999998</v>
      </c>
      <c r="E37" s="29">
        <f>'№5'!G302</f>
        <v>14280.900000000001</v>
      </c>
    </row>
    <row r="38" spans="1:5" ht="12.75">
      <c r="A38" s="14" t="s">
        <v>102</v>
      </c>
      <c r="B38" s="9" t="s">
        <v>157</v>
      </c>
      <c r="C38" s="30">
        <f>SUM(C39:C39)</f>
        <v>29270.9</v>
      </c>
      <c r="D38" s="30">
        <f>SUM(D39:D39)</f>
        <v>30238.4</v>
      </c>
      <c r="E38" s="30">
        <f>SUM(E39:E39)</f>
        <v>29357.6</v>
      </c>
    </row>
    <row r="39" spans="1:5" ht="12.75">
      <c r="A39" s="13" t="s">
        <v>103</v>
      </c>
      <c r="B39" s="11" t="s">
        <v>48</v>
      </c>
      <c r="C39" s="29">
        <f>'№5'!E315</f>
        <v>29270.9</v>
      </c>
      <c r="D39" s="29">
        <f>'№5'!F315</f>
        <v>30238.4</v>
      </c>
      <c r="E39" s="29">
        <f>'№5'!G315</f>
        <v>29357.6</v>
      </c>
    </row>
    <row r="40" spans="1:5" ht="12.75">
      <c r="A40" s="8" t="s">
        <v>100</v>
      </c>
      <c r="B40" s="9" t="s">
        <v>92</v>
      </c>
      <c r="C40" s="30">
        <f>SUM(C41:C43)</f>
        <v>29796.7</v>
      </c>
      <c r="D40" s="30">
        <f>SUM(D41:D43)</f>
        <v>12093.599999999999</v>
      </c>
      <c r="E40" s="30">
        <f>SUM(E41:E43)</f>
        <v>15299.599999999999</v>
      </c>
    </row>
    <row r="41" spans="1:5" ht="12.75">
      <c r="A41" s="13" t="s">
        <v>116</v>
      </c>
      <c r="B41" s="11" t="s">
        <v>93</v>
      </c>
      <c r="C41" s="29">
        <f>'№5'!E344</f>
        <v>2101.5</v>
      </c>
      <c r="D41" s="29">
        <f>'№5'!F344</f>
        <v>2101.5</v>
      </c>
      <c r="E41" s="29">
        <f>'№5'!G344</f>
        <v>2101.5</v>
      </c>
    </row>
    <row r="42" spans="1:5" ht="12.75">
      <c r="A42" s="13" t="s">
        <v>101</v>
      </c>
      <c r="B42" s="11" t="s">
        <v>95</v>
      </c>
      <c r="C42" s="29">
        <f>'№5'!E350</f>
        <v>4089.2</v>
      </c>
      <c r="D42" s="29">
        <f>'№5'!F350</f>
        <v>2694.3999999999996</v>
      </c>
      <c r="E42" s="29">
        <f>'№5'!G350</f>
        <v>2638.8</v>
      </c>
    </row>
    <row r="43" spans="1:5" ht="12.75">
      <c r="A43" s="13" t="s">
        <v>193</v>
      </c>
      <c r="B43" s="11" t="s">
        <v>194</v>
      </c>
      <c r="C43" s="29">
        <f>'№5'!E373</f>
        <v>23606</v>
      </c>
      <c r="D43" s="29">
        <f>'№5'!F373</f>
        <v>7297.7</v>
      </c>
      <c r="E43" s="29">
        <f>'№5'!G373</f>
        <v>10559.3</v>
      </c>
    </row>
    <row r="44" spans="1:5" ht="12.75">
      <c r="A44" s="8" t="s">
        <v>126</v>
      </c>
      <c r="B44" s="9" t="s">
        <v>91</v>
      </c>
      <c r="C44" s="30">
        <f>SUM(C45:C46)</f>
        <v>12913.7</v>
      </c>
      <c r="D44" s="30">
        <f>SUM(D45:D46)</f>
        <v>10818.5</v>
      </c>
      <c r="E44" s="30">
        <f>SUM(E45:E46)</f>
        <v>10529.4</v>
      </c>
    </row>
    <row r="45" spans="1:5" ht="12.75">
      <c r="A45" s="26">
        <v>1102</v>
      </c>
      <c r="B45" s="27" t="s">
        <v>127</v>
      </c>
      <c r="C45" s="29">
        <f>'№5'!E386</f>
        <v>10669.300000000001</v>
      </c>
      <c r="D45" s="29">
        <f>'№5'!F386</f>
        <v>8602</v>
      </c>
      <c r="E45" s="29">
        <f>'№5'!G386</f>
        <v>8312.9</v>
      </c>
    </row>
    <row r="46" spans="1:5" ht="23.25" customHeight="1">
      <c r="A46" s="26">
        <v>1105</v>
      </c>
      <c r="B46" s="39" t="s">
        <v>6</v>
      </c>
      <c r="C46" s="29">
        <f>'№5'!E399</f>
        <v>2244.4</v>
      </c>
      <c r="D46" s="29">
        <f>'№5'!F399</f>
        <v>2216.5</v>
      </c>
      <c r="E46" s="29">
        <f>'№5'!G399</f>
        <v>2216.5</v>
      </c>
    </row>
    <row r="47" spans="1:5" ht="12.75">
      <c r="A47" s="8">
        <v>1200</v>
      </c>
      <c r="B47" s="9" t="s">
        <v>128</v>
      </c>
      <c r="C47" s="30">
        <f>SUM(C48:C49)</f>
        <v>2184.6</v>
      </c>
      <c r="D47" s="30">
        <f>SUM(D48:D49)</f>
        <v>985.5</v>
      </c>
      <c r="E47" s="30">
        <f>SUM(E48:E49)</f>
        <v>985.5</v>
      </c>
    </row>
    <row r="48" spans="1:5" ht="12.75">
      <c r="A48" s="10" t="s">
        <v>131</v>
      </c>
      <c r="B48" s="11" t="s">
        <v>45</v>
      </c>
      <c r="C48" s="29">
        <f>'№5'!E407</f>
        <v>770</v>
      </c>
      <c r="D48" s="29">
        <f>'№5'!F407</f>
        <v>449</v>
      </c>
      <c r="E48" s="29">
        <f>'№5'!G407</f>
        <v>449</v>
      </c>
    </row>
    <row r="49" spans="1:5" ht="20.25" customHeight="1">
      <c r="A49" s="26">
        <v>1204</v>
      </c>
      <c r="B49" s="11" t="s">
        <v>134</v>
      </c>
      <c r="C49" s="29">
        <f>'№5'!E412</f>
        <v>1414.6</v>
      </c>
      <c r="D49" s="29">
        <f>'№5'!F412</f>
        <v>536.5</v>
      </c>
      <c r="E49" s="29">
        <f>'№5'!G412</f>
        <v>536.5</v>
      </c>
    </row>
    <row r="50" spans="1:5" ht="19.5" customHeight="1">
      <c r="A50" s="8" t="s">
        <v>129</v>
      </c>
      <c r="B50" s="9" t="s">
        <v>39</v>
      </c>
      <c r="C50" s="30">
        <f>C51</f>
        <v>420</v>
      </c>
      <c r="D50" s="30">
        <f>D51</f>
        <v>1506</v>
      </c>
      <c r="E50" s="30">
        <f>E51</f>
        <v>624.5</v>
      </c>
    </row>
    <row r="51" spans="1:5" ht="35.45" customHeight="1">
      <c r="A51" s="26">
        <v>1301</v>
      </c>
      <c r="B51" s="11" t="s">
        <v>130</v>
      </c>
      <c r="C51" s="29">
        <f>'№5'!E422</f>
        <v>420</v>
      </c>
      <c r="D51" s="29">
        <f>'№5'!F422</f>
        <v>1506</v>
      </c>
      <c r="E51" s="29">
        <f>'№5'!G422</f>
        <v>624.5</v>
      </c>
    </row>
    <row r="57" ht="12.75">
      <c r="B57" s="15"/>
    </row>
  </sheetData>
  <mergeCells count="11">
    <mergeCell ref="A1:E1"/>
    <mergeCell ref="A2:E2"/>
    <mergeCell ref="A3:E3"/>
    <mergeCell ref="A5:E5"/>
    <mergeCell ref="C8:E8"/>
    <mergeCell ref="D9:E9"/>
    <mergeCell ref="C9:C10"/>
    <mergeCell ref="A8:A10"/>
    <mergeCell ref="B8:B10"/>
    <mergeCell ref="A6:E6"/>
    <mergeCell ref="A7:E7"/>
  </mergeCells>
  <printOptions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8"/>
  <sheetViews>
    <sheetView zoomScale="95" zoomScaleNormal="95" workbookViewId="0" topLeftCell="A79">
      <selection activeCell="K11" sqref="K11"/>
    </sheetView>
  </sheetViews>
  <sheetFormatPr defaultColWidth="9.125" defaultRowHeight="12.75"/>
  <cols>
    <col min="1" max="1" width="7.00390625" style="73" customWidth="1"/>
    <col min="2" max="2" width="7.125" style="73" customWidth="1"/>
    <col min="3" max="3" width="10.125" style="73" customWidth="1"/>
    <col min="4" max="4" width="6.75390625" style="57" customWidth="1"/>
    <col min="5" max="5" width="69.75390625" style="47" customWidth="1"/>
    <col min="6" max="6" width="10.875" style="61" customWidth="1"/>
    <col min="7" max="7" width="11.00390625" style="61" customWidth="1"/>
    <col min="8" max="8" width="11.75390625" style="61" customWidth="1"/>
    <col min="9" max="16384" width="9.125" style="2" customWidth="1"/>
  </cols>
  <sheetData>
    <row r="1" spans="2:8" ht="12.75">
      <c r="B1" s="113"/>
      <c r="C1" s="113"/>
      <c r="D1" s="114"/>
      <c r="E1" s="115"/>
      <c r="F1" s="209" t="s">
        <v>439</v>
      </c>
      <c r="G1" s="209"/>
      <c r="H1" s="209"/>
    </row>
    <row r="2" spans="2:8" ht="12.75">
      <c r="B2" s="113"/>
      <c r="C2" s="210" t="s">
        <v>50</v>
      </c>
      <c r="D2" s="210"/>
      <c r="E2" s="210"/>
      <c r="F2" s="210"/>
      <c r="G2" s="210"/>
      <c r="H2" s="210"/>
    </row>
    <row r="3" spans="2:8" ht="12.75">
      <c r="B3" s="215" t="s">
        <v>760</v>
      </c>
      <c r="C3" s="215"/>
      <c r="D3" s="215"/>
      <c r="E3" s="215"/>
      <c r="F3" s="215"/>
      <c r="G3" s="215"/>
      <c r="H3" s="215"/>
    </row>
    <row r="4" spans="1:8" s="47" customFormat="1" ht="36" customHeight="1">
      <c r="A4" s="214" t="s">
        <v>392</v>
      </c>
      <c r="B4" s="214"/>
      <c r="C4" s="214"/>
      <c r="D4" s="214"/>
      <c r="E4" s="214"/>
      <c r="F4" s="214"/>
      <c r="G4" s="214"/>
      <c r="H4" s="214"/>
    </row>
    <row r="5" spans="1:8" ht="12.75">
      <c r="A5" s="212" t="s">
        <v>53</v>
      </c>
      <c r="B5" s="212" t="s">
        <v>97</v>
      </c>
      <c r="C5" s="212" t="s">
        <v>54</v>
      </c>
      <c r="D5" s="213" t="s">
        <v>55</v>
      </c>
      <c r="E5" s="213" t="s">
        <v>56</v>
      </c>
      <c r="F5" s="211" t="s">
        <v>122</v>
      </c>
      <c r="G5" s="211"/>
      <c r="H5" s="211"/>
    </row>
    <row r="6" spans="1:8" ht="12.75">
      <c r="A6" s="212"/>
      <c r="B6" s="212"/>
      <c r="C6" s="212"/>
      <c r="D6" s="213"/>
      <c r="E6" s="213"/>
      <c r="F6" s="211" t="s">
        <v>136</v>
      </c>
      <c r="G6" s="211" t="s">
        <v>160</v>
      </c>
      <c r="H6" s="211"/>
    </row>
    <row r="7" spans="1:8" ht="12.75">
      <c r="A7" s="212"/>
      <c r="B7" s="212"/>
      <c r="C7" s="212"/>
      <c r="D7" s="213"/>
      <c r="E7" s="213"/>
      <c r="F7" s="211"/>
      <c r="G7" s="64" t="s">
        <v>159</v>
      </c>
      <c r="H7" s="64" t="s">
        <v>390</v>
      </c>
    </row>
    <row r="8" spans="1:8" ht="12.75">
      <c r="A8" s="56">
        <v>1</v>
      </c>
      <c r="B8" s="56">
        <v>2</v>
      </c>
      <c r="C8" s="56">
        <v>3</v>
      </c>
      <c r="D8" s="38">
        <v>4</v>
      </c>
      <c r="E8" s="38">
        <v>5</v>
      </c>
      <c r="F8" s="66">
        <v>6</v>
      </c>
      <c r="G8" s="66">
        <v>7</v>
      </c>
      <c r="H8" s="66">
        <v>8</v>
      </c>
    </row>
    <row r="9" spans="1:8" s="49" customFormat="1" ht="12.75">
      <c r="A9" s="74"/>
      <c r="B9" s="74"/>
      <c r="C9" s="74"/>
      <c r="D9" s="60"/>
      <c r="E9" s="50" t="s">
        <v>7</v>
      </c>
      <c r="F9" s="65">
        <f>F10+F230+F266+F303+F316+F382+F257</f>
        <v>690169.3</v>
      </c>
      <c r="G9" s="65">
        <f>G10+G230+G266+G303+G316+G382+G257</f>
        <v>572530.5</v>
      </c>
      <c r="H9" s="65">
        <f>H10+H230+H266+H303+H316+H382+H257</f>
        <v>569436.6000000001</v>
      </c>
    </row>
    <row r="10" spans="1:8" ht="26.45" customHeight="1">
      <c r="A10" s="34" t="s">
        <v>57</v>
      </c>
      <c r="B10" s="34"/>
      <c r="C10" s="34"/>
      <c r="D10" s="34"/>
      <c r="E10" s="35" t="s">
        <v>158</v>
      </c>
      <c r="F10" s="65">
        <f>F11+F61+F75+F115+F158+F168+F197+F215</f>
        <v>172817.90000000002</v>
      </c>
      <c r="G10" s="65">
        <f>G11+G61+G75+G115+G158+G168+G197+G215</f>
        <v>124095.1</v>
      </c>
      <c r="H10" s="65">
        <f>H11+H61+H75+H115+H158+H168+H197+H215</f>
        <v>127779.1</v>
      </c>
    </row>
    <row r="11" spans="1:8" ht="12.75">
      <c r="A11" s="33" t="s">
        <v>57</v>
      </c>
      <c r="B11" s="33" t="s">
        <v>117</v>
      </c>
      <c r="C11" s="33"/>
      <c r="D11" s="33"/>
      <c r="E11" s="31" t="s">
        <v>58</v>
      </c>
      <c r="F11" s="64">
        <f>F12+F17+F29+F34</f>
        <v>38858</v>
      </c>
      <c r="G11" s="64">
        <f>G12+G17+G29+G34</f>
        <v>36099.4</v>
      </c>
      <c r="H11" s="64">
        <f>H12+H17+H29+H34</f>
        <v>35843.600000000006</v>
      </c>
    </row>
    <row r="12" spans="1:8" ht="33">
      <c r="A12" s="33" t="s">
        <v>57</v>
      </c>
      <c r="B12" s="33" t="s">
        <v>104</v>
      </c>
      <c r="C12" s="33"/>
      <c r="D12" s="33"/>
      <c r="E12" s="31" t="s">
        <v>124</v>
      </c>
      <c r="F12" s="64">
        <f>F13</f>
        <v>1455.3</v>
      </c>
      <c r="G12" s="64">
        <f aca="true" t="shared" si="0" ref="G12:H15">G13</f>
        <v>1455.3</v>
      </c>
      <c r="H12" s="64">
        <f t="shared" si="0"/>
        <v>1455.3</v>
      </c>
    </row>
    <row r="13" spans="1:8" ht="49.5">
      <c r="A13" s="33" t="s">
        <v>57</v>
      </c>
      <c r="B13" s="33" t="s">
        <v>104</v>
      </c>
      <c r="C13" s="56" t="s">
        <v>8</v>
      </c>
      <c r="D13" s="38"/>
      <c r="E13" s="31" t="s">
        <v>388</v>
      </c>
      <c r="F13" s="64">
        <f>F14</f>
        <v>1455.3</v>
      </c>
      <c r="G13" s="64">
        <f t="shared" si="0"/>
        <v>1455.3</v>
      </c>
      <c r="H13" s="64">
        <f t="shared" si="0"/>
        <v>1455.3</v>
      </c>
    </row>
    <row r="14" spans="1:8" ht="19.15" customHeight="1">
      <c r="A14" s="33" t="s">
        <v>57</v>
      </c>
      <c r="B14" s="33" t="s">
        <v>104</v>
      </c>
      <c r="C14" s="56" t="s">
        <v>10</v>
      </c>
      <c r="D14" s="38"/>
      <c r="E14" s="31" t="s">
        <v>9</v>
      </c>
      <c r="F14" s="64">
        <f>F15</f>
        <v>1455.3</v>
      </c>
      <c r="G14" s="64">
        <f t="shared" si="0"/>
        <v>1455.3</v>
      </c>
      <c r="H14" s="64">
        <f t="shared" si="0"/>
        <v>1455.3</v>
      </c>
    </row>
    <row r="15" spans="1:8" ht="18.6" customHeight="1">
      <c r="A15" s="33" t="s">
        <v>57</v>
      </c>
      <c r="B15" s="33" t="s">
        <v>104</v>
      </c>
      <c r="C15" s="56" t="s">
        <v>378</v>
      </c>
      <c r="D15" s="10"/>
      <c r="E15" s="31" t="s">
        <v>79</v>
      </c>
      <c r="F15" s="64">
        <f>F16</f>
        <v>1455.3</v>
      </c>
      <c r="G15" s="64">
        <f t="shared" si="0"/>
        <v>1455.3</v>
      </c>
      <c r="H15" s="64">
        <f t="shared" si="0"/>
        <v>1455.3</v>
      </c>
    </row>
    <row r="16" spans="1:8" ht="70.15" customHeight="1">
      <c r="A16" s="33" t="s">
        <v>57</v>
      </c>
      <c r="B16" s="33" t="s">
        <v>104</v>
      </c>
      <c r="C16" s="56" t="s">
        <v>378</v>
      </c>
      <c r="D16" s="38">
        <v>100</v>
      </c>
      <c r="E16" s="39" t="s">
        <v>12</v>
      </c>
      <c r="F16" s="64">
        <v>1455.3</v>
      </c>
      <c r="G16" s="64">
        <v>1455.3</v>
      </c>
      <c r="H16" s="64">
        <v>1455.3</v>
      </c>
    </row>
    <row r="17" spans="1:8" ht="52.15" customHeight="1">
      <c r="A17" s="33" t="s">
        <v>57</v>
      </c>
      <c r="B17" s="33" t="s">
        <v>106</v>
      </c>
      <c r="C17" s="33"/>
      <c r="D17" s="33"/>
      <c r="E17" s="31" t="s">
        <v>81</v>
      </c>
      <c r="F17" s="64">
        <f aca="true" t="shared" si="1" ref="F17:H18">F18</f>
        <v>36409.1</v>
      </c>
      <c r="G17" s="64">
        <f t="shared" si="1"/>
        <v>33914.4</v>
      </c>
      <c r="H17" s="64">
        <f t="shared" si="1"/>
        <v>33754.600000000006</v>
      </c>
    </row>
    <row r="18" spans="1:8" ht="53.45" customHeight="1">
      <c r="A18" s="33" t="s">
        <v>57</v>
      </c>
      <c r="B18" s="33" t="s">
        <v>106</v>
      </c>
      <c r="C18" s="56" t="s">
        <v>8</v>
      </c>
      <c r="D18" s="38"/>
      <c r="E18" s="31" t="s">
        <v>388</v>
      </c>
      <c r="F18" s="64">
        <f t="shared" si="1"/>
        <v>36409.1</v>
      </c>
      <c r="G18" s="64">
        <f t="shared" si="1"/>
        <v>33914.4</v>
      </c>
      <c r="H18" s="64">
        <f t="shared" si="1"/>
        <v>33754.600000000006</v>
      </c>
    </row>
    <row r="19" spans="1:8" ht="19.9" customHeight="1">
      <c r="A19" s="33" t="s">
        <v>57</v>
      </c>
      <c r="B19" s="33" t="s">
        <v>106</v>
      </c>
      <c r="C19" s="56" t="s">
        <v>10</v>
      </c>
      <c r="D19" s="38"/>
      <c r="E19" s="31" t="s">
        <v>9</v>
      </c>
      <c r="F19" s="64">
        <f>F20+F24+F26</f>
        <v>36409.1</v>
      </c>
      <c r="G19" s="64">
        <f>G20+G24+G26</f>
        <v>33914.4</v>
      </c>
      <c r="H19" s="64">
        <f>H20+H24+H26</f>
        <v>33754.600000000006</v>
      </c>
    </row>
    <row r="20" spans="1:8" ht="69.6" customHeight="1">
      <c r="A20" s="33" t="s">
        <v>57</v>
      </c>
      <c r="B20" s="33" t="s">
        <v>106</v>
      </c>
      <c r="C20" s="10" t="s">
        <v>13</v>
      </c>
      <c r="D20" s="10"/>
      <c r="E20" s="31" t="s">
        <v>146</v>
      </c>
      <c r="F20" s="64">
        <f>F21+F22+F23</f>
        <v>35682.7</v>
      </c>
      <c r="G20" s="64">
        <f>G21+G22+G23</f>
        <v>33188</v>
      </c>
      <c r="H20" s="64">
        <f>H21+H22+H23</f>
        <v>33028.200000000004</v>
      </c>
    </row>
    <row r="21" spans="1:8" ht="70.15" customHeight="1">
      <c r="A21" s="33" t="s">
        <v>57</v>
      </c>
      <c r="B21" s="33" t="s">
        <v>106</v>
      </c>
      <c r="C21" s="10" t="s">
        <v>379</v>
      </c>
      <c r="D21" s="100" t="s">
        <v>138</v>
      </c>
      <c r="E21" s="11" t="s">
        <v>12</v>
      </c>
      <c r="F21" s="64">
        <v>30709.1</v>
      </c>
      <c r="G21" s="64">
        <v>30709.1</v>
      </c>
      <c r="H21" s="64">
        <v>30709.1</v>
      </c>
    </row>
    <row r="22" spans="1:8" ht="35.45" customHeight="1">
      <c r="A22" s="33" t="s">
        <v>57</v>
      </c>
      <c r="B22" s="33" t="s">
        <v>106</v>
      </c>
      <c r="C22" s="10" t="s">
        <v>379</v>
      </c>
      <c r="D22" s="100" t="s">
        <v>139</v>
      </c>
      <c r="E22" s="11" t="s">
        <v>140</v>
      </c>
      <c r="F22" s="64">
        <f>4546.5-10.4+155.2+33.6</f>
        <v>4724.900000000001</v>
      </c>
      <c r="G22" s="64">
        <v>2240.6</v>
      </c>
      <c r="H22" s="64">
        <v>2080.8</v>
      </c>
    </row>
    <row r="23" spans="1:8" ht="21.6" customHeight="1">
      <c r="A23" s="33" t="s">
        <v>57</v>
      </c>
      <c r="B23" s="33" t="s">
        <v>106</v>
      </c>
      <c r="C23" s="10" t="s">
        <v>379</v>
      </c>
      <c r="D23" s="100" t="s">
        <v>141</v>
      </c>
      <c r="E23" s="110" t="s">
        <v>142</v>
      </c>
      <c r="F23" s="64">
        <f>238.3+10.4</f>
        <v>248.70000000000002</v>
      </c>
      <c r="G23" s="64">
        <v>238.3</v>
      </c>
      <c r="H23" s="64">
        <v>238.3</v>
      </c>
    </row>
    <row r="24" spans="1:8" ht="54.6" customHeight="1">
      <c r="A24" s="33" t="s">
        <v>57</v>
      </c>
      <c r="B24" s="33" t="s">
        <v>106</v>
      </c>
      <c r="C24" s="10" t="s">
        <v>14</v>
      </c>
      <c r="D24" s="10"/>
      <c r="E24" s="11" t="s">
        <v>147</v>
      </c>
      <c r="F24" s="64">
        <f>F25</f>
        <v>76.4</v>
      </c>
      <c r="G24" s="64">
        <f>G25</f>
        <v>76.4</v>
      </c>
      <c r="H24" s="64">
        <f>H25</f>
        <v>76.4</v>
      </c>
    </row>
    <row r="25" spans="1:8" ht="70.15" customHeight="1">
      <c r="A25" s="33" t="s">
        <v>57</v>
      </c>
      <c r="B25" s="33" t="s">
        <v>106</v>
      </c>
      <c r="C25" s="10" t="s">
        <v>14</v>
      </c>
      <c r="D25" s="100" t="s">
        <v>138</v>
      </c>
      <c r="E25" s="11" t="s">
        <v>12</v>
      </c>
      <c r="F25" s="64">
        <v>76.4</v>
      </c>
      <c r="G25" s="64">
        <v>76.4</v>
      </c>
      <c r="H25" s="64">
        <v>76.4</v>
      </c>
    </row>
    <row r="26" spans="1:8" ht="66">
      <c r="A26" s="33" t="s">
        <v>57</v>
      </c>
      <c r="B26" s="33" t="s">
        <v>106</v>
      </c>
      <c r="C26" s="10" t="s">
        <v>15</v>
      </c>
      <c r="D26" s="10"/>
      <c r="E26" s="70" t="s">
        <v>16</v>
      </c>
      <c r="F26" s="64">
        <f>F27+F28</f>
        <v>650</v>
      </c>
      <c r="G26" s="64">
        <f>G27+G28</f>
        <v>650</v>
      </c>
      <c r="H26" s="64">
        <f>H27+H28</f>
        <v>650</v>
      </c>
    </row>
    <row r="27" spans="1:8" ht="70.15" customHeight="1">
      <c r="A27" s="33" t="s">
        <v>57</v>
      </c>
      <c r="B27" s="33" t="s">
        <v>106</v>
      </c>
      <c r="C27" s="10" t="s">
        <v>15</v>
      </c>
      <c r="D27" s="100" t="s">
        <v>138</v>
      </c>
      <c r="E27" s="11" t="s">
        <v>12</v>
      </c>
      <c r="F27" s="64">
        <f>575.6+4.6</f>
        <v>580.2</v>
      </c>
      <c r="G27" s="64">
        <v>575.6</v>
      </c>
      <c r="H27" s="64">
        <v>575.6</v>
      </c>
    </row>
    <row r="28" spans="1:8" ht="37.15" customHeight="1">
      <c r="A28" s="33" t="s">
        <v>57</v>
      </c>
      <c r="B28" s="33" t="s">
        <v>106</v>
      </c>
      <c r="C28" s="10" t="s">
        <v>15</v>
      </c>
      <c r="D28" s="100" t="s">
        <v>139</v>
      </c>
      <c r="E28" s="11" t="s">
        <v>140</v>
      </c>
      <c r="F28" s="64">
        <f>74.4-4.6</f>
        <v>69.80000000000001</v>
      </c>
      <c r="G28" s="64">
        <v>74.4</v>
      </c>
      <c r="H28" s="64">
        <v>74.4</v>
      </c>
    </row>
    <row r="29" spans="1:8" ht="19.9" customHeight="1">
      <c r="A29" s="33" t="s">
        <v>57</v>
      </c>
      <c r="B29" s="33" t="s">
        <v>4</v>
      </c>
      <c r="C29" s="10"/>
      <c r="D29" s="100"/>
      <c r="E29" s="11" t="s">
        <v>5</v>
      </c>
      <c r="F29" s="64">
        <f>F30</f>
        <v>0</v>
      </c>
      <c r="G29" s="64">
        <f aca="true" t="shared" si="2" ref="G29:H32">G30</f>
        <v>43.6</v>
      </c>
      <c r="H29" s="64">
        <f t="shared" si="2"/>
        <v>0</v>
      </c>
    </row>
    <row r="30" spans="1:8" ht="52.9" customHeight="1">
      <c r="A30" s="33" t="s">
        <v>57</v>
      </c>
      <c r="B30" s="33" t="s">
        <v>4</v>
      </c>
      <c r="C30" s="56" t="s">
        <v>8</v>
      </c>
      <c r="D30" s="100"/>
      <c r="E30" s="31" t="s">
        <v>388</v>
      </c>
      <c r="F30" s="64">
        <f>F31</f>
        <v>0</v>
      </c>
      <c r="G30" s="64">
        <f t="shared" si="2"/>
        <v>43.6</v>
      </c>
      <c r="H30" s="64">
        <f t="shared" si="2"/>
        <v>0</v>
      </c>
    </row>
    <row r="31" spans="1:8" ht="52.15" customHeight="1">
      <c r="A31" s="33" t="s">
        <v>57</v>
      </c>
      <c r="B31" s="33" t="s">
        <v>4</v>
      </c>
      <c r="C31" s="56" t="s">
        <v>25</v>
      </c>
      <c r="D31" s="100"/>
      <c r="E31" s="11" t="s">
        <v>24</v>
      </c>
      <c r="F31" s="64">
        <f>F32</f>
        <v>0</v>
      </c>
      <c r="G31" s="64">
        <f t="shared" si="2"/>
        <v>43.6</v>
      </c>
      <c r="H31" s="64">
        <f t="shared" si="2"/>
        <v>0</v>
      </c>
    </row>
    <row r="32" spans="1:8" ht="53.45" customHeight="1">
      <c r="A32" s="33" t="s">
        <v>57</v>
      </c>
      <c r="B32" s="33" t="s">
        <v>4</v>
      </c>
      <c r="C32" s="10" t="s">
        <v>26</v>
      </c>
      <c r="D32" s="10"/>
      <c r="E32" s="70" t="s">
        <v>27</v>
      </c>
      <c r="F32" s="64">
        <f>F33</f>
        <v>0</v>
      </c>
      <c r="G32" s="64">
        <f t="shared" si="2"/>
        <v>43.6</v>
      </c>
      <c r="H32" s="64">
        <f t="shared" si="2"/>
        <v>0</v>
      </c>
    </row>
    <row r="33" spans="1:8" ht="37.15" customHeight="1">
      <c r="A33" s="33" t="s">
        <v>57</v>
      </c>
      <c r="B33" s="33" t="s">
        <v>4</v>
      </c>
      <c r="C33" s="10" t="s">
        <v>26</v>
      </c>
      <c r="D33" s="100" t="s">
        <v>139</v>
      </c>
      <c r="E33" s="11" t="s">
        <v>140</v>
      </c>
      <c r="F33" s="64">
        <v>0</v>
      </c>
      <c r="G33" s="64">
        <v>43.6</v>
      </c>
      <c r="H33" s="64">
        <v>0</v>
      </c>
    </row>
    <row r="34" spans="1:8" ht="21" customHeight="1">
      <c r="A34" s="33" t="s">
        <v>57</v>
      </c>
      <c r="B34" s="33" t="s">
        <v>125</v>
      </c>
      <c r="C34" s="34"/>
      <c r="D34" s="34"/>
      <c r="E34" s="11" t="s">
        <v>82</v>
      </c>
      <c r="F34" s="64">
        <f>F35+F57</f>
        <v>993.5999999999999</v>
      </c>
      <c r="G34" s="64">
        <f>G35+G57</f>
        <v>686.0999999999999</v>
      </c>
      <c r="H34" s="64">
        <f>H35+H57</f>
        <v>633.7</v>
      </c>
    </row>
    <row r="35" spans="1:8" ht="49.5">
      <c r="A35" s="33" t="s">
        <v>57</v>
      </c>
      <c r="B35" s="33" t="s">
        <v>125</v>
      </c>
      <c r="C35" s="56" t="s">
        <v>8</v>
      </c>
      <c r="D35" s="100"/>
      <c r="E35" s="31" t="s">
        <v>388</v>
      </c>
      <c r="F35" s="64">
        <f>F36+F39+F44+F47+F51</f>
        <v>704.8</v>
      </c>
      <c r="G35" s="64">
        <f>G36+G39+G44+G47+G51</f>
        <v>686.0999999999999</v>
      </c>
      <c r="H35" s="64">
        <f>H36+H39+H44+H47+H51</f>
        <v>633.7</v>
      </c>
    </row>
    <row r="36" spans="1:8" ht="53.45" customHeight="1">
      <c r="A36" s="33" t="s">
        <v>57</v>
      </c>
      <c r="B36" s="33" t="s">
        <v>125</v>
      </c>
      <c r="C36" s="56" t="s">
        <v>25</v>
      </c>
      <c r="D36" s="100"/>
      <c r="E36" s="11" t="s">
        <v>24</v>
      </c>
      <c r="F36" s="64">
        <f aca="true" t="shared" si="3" ref="F36:H37">F37</f>
        <v>147</v>
      </c>
      <c r="G36" s="64">
        <f t="shared" si="3"/>
        <v>157</v>
      </c>
      <c r="H36" s="64">
        <f t="shared" si="3"/>
        <v>157</v>
      </c>
    </row>
    <row r="37" spans="1:8" ht="37.9" customHeight="1">
      <c r="A37" s="33" t="s">
        <v>57</v>
      </c>
      <c r="B37" s="33" t="s">
        <v>125</v>
      </c>
      <c r="C37" s="56" t="s">
        <v>285</v>
      </c>
      <c r="D37" s="100"/>
      <c r="E37" s="11" t="s">
        <v>286</v>
      </c>
      <c r="F37" s="64">
        <f t="shared" si="3"/>
        <v>147</v>
      </c>
      <c r="G37" s="64">
        <f t="shared" si="3"/>
        <v>157</v>
      </c>
      <c r="H37" s="64">
        <f t="shared" si="3"/>
        <v>157</v>
      </c>
    </row>
    <row r="38" spans="1:8" ht="33">
      <c r="A38" s="33" t="s">
        <v>57</v>
      </c>
      <c r="B38" s="33" t="s">
        <v>125</v>
      </c>
      <c r="C38" s="56" t="s">
        <v>285</v>
      </c>
      <c r="D38" s="100" t="s">
        <v>139</v>
      </c>
      <c r="E38" s="11" t="s">
        <v>140</v>
      </c>
      <c r="F38" s="64">
        <f>180.6-33.6</f>
        <v>147</v>
      </c>
      <c r="G38" s="64">
        <v>157</v>
      </c>
      <c r="H38" s="64">
        <v>157</v>
      </c>
    </row>
    <row r="39" spans="1:8" ht="86.45" customHeight="1">
      <c r="A39" s="33" t="s">
        <v>57</v>
      </c>
      <c r="B39" s="33" t="s">
        <v>125</v>
      </c>
      <c r="C39" s="56" t="s">
        <v>287</v>
      </c>
      <c r="D39" s="100"/>
      <c r="E39" s="11" t="s">
        <v>288</v>
      </c>
      <c r="F39" s="64">
        <f>F40+F42</f>
        <v>75</v>
      </c>
      <c r="G39" s="64">
        <f>G40+G42</f>
        <v>68.7</v>
      </c>
      <c r="H39" s="64">
        <f>H40+H42</f>
        <v>44</v>
      </c>
    </row>
    <row r="40" spans="1:8" ht="52.15" customHeight="1">
      <c r="A40" s="33" t="s">
        <v>57</v>
      </c>
      <c r="B40" s="33" t="s">
        <v>125</v>
      </c>
      <c r="C40" s="56" t="s">
        <v>290</v>
      </c>
      <c r="D40" s="100"/>
      <c r="E40" s="11" t="s">
        <v>289</v>
      </c>
      <c r="F40" s="64">
        <f>F41</f>
        <v>50</v>
      </c>
      <c r="G40" s="64">
        <f>G41</f>
        <v>45.5</v>
      </c>
      <c r="H40" s="64">
        <f>H41</f>
        <v>29</v>
      </c>
    </row>
    <row r="41" spans="1:8" ht="19.15" customHeight="1">
      <c r="A41" s="33" t="s">
        <v>57</v>
      </c>
      <c r="B41" s="33" t="s">
        <v>125</v>
      </c>
      <c r="C41" s="56" t="s">
        <v>290</v>
      </c>
      <c r="D41" s="100" t="s">
        <v>141</v>
      </c>
      <c r="E41" s="110" t="s">
        <v>142</v>
      </c>
      <c r="F41" s="64">
        <v>50</v>
      </c>
      <c r="G41" s="64">
        <v>45.5</v>
      </c>
      <c r="H41" s="64">
        <v>29</v>
      </c>
    </row>
    <row r="42" spans="1:8" ht="52.15" customHeight="1">
      <c r="A42" s="33" t="s">
        <v>57</v>
      </c>
      <c r="B42" s="33" t="s">
        <v>125</v>
      </c>
      <c r="C42" s="56" t="s">
        <v>292</v>
      </c>
      <c r="D42" s="100"/>
      <c r="E42" s="11" t="s">
        <v>291</v>
      </c>
      <c r="F42" s="64">
        <f>F43</f>
        <v>25</v>
      </c>
      <c r="G42" s="64">
        <f>G43</f>
        <v>23.2</v>
      </c>
      <c r="H42" s="64">
        <f>H43</f>
        <v>15</v>
      </c>
    </row>
    <row r="43" spans="1:8" ht="37.9" customHeight="1">
      <c r="A43" s="33" t="s">
        <v>57</v>
      </c>
      <c r="B43" s="33" t="s">
        <v>125</v>
      </c>
      <c r="C43" s="56" t="s">
        <v>292</v>
      </c>
      <c r="D43" s="100" t="s">
        <v>139</v>
      </c>
      <c r="E43" s="11" t="s">
        <v>140</v>
      </c>
      <c r="F43" s="64">
        <v>25</v>
      </c>
      <c r="G43" s="64">
        <v>23.2</v>
      </c>
      <c r="H43" s="64">
        <v>15</v>
      </c>
    </row>
    <row r="44" spans="1:8" ht="33">
      <c r="A44" s="33" t="s">
        <v>57</v>
      </c>
      <c r="B44" s="33" t="s">
        <v>125</v>
      </c>
      <c r="C44" s="56" t="s">
        <v>293</v>
      </c>
      <c r="D44" s="100"/>
      <c r="E44" s="11" t="s">
        <v>294</v>
      </c>
      <c r="F44" s="64">
        <f aca="true" t="shared" si="4" ref="F44:H45">F45</f>
        <v>121</v>
      </c>
      <c r="G44" s="64">
        <f t="shared" si="4"/>
        <v>105</v>
      </c>
      <c r="H44" s="64">
        <f t="shared" si="4"/>
        <v>105</v>
      </c>
    </row>
    <row r="45" spans="1:8" ht="33">
      <c r="A45" s="33" t="s">
        <v>57</v>
      </c>
      <c r="B45" s="33" t="s">
        <v>125</v>
      </c>
      <c r="C45" s="56" t="s">
        <v>295</v>
      </c>
      <c r="D45" s="100"/>
      <c r="E45" s="11" t="s">
        <v>296</v>
      </c>
      <c r="F45" s="64">
        <f t="shared" si="4"/>
        <v>121</v>
      </c>
      <c r="G45" s="64">
        <f t="shared" si="4"/>
        <v>105</v>
      </c>
      <c r="H45" s="64">
        <f t="shared" si="4"/>
        <v>105</v>
      </c>
    </row>
    <row r="46" spans="1:8" ht="33">
      <c r="A46" s="33" t="s">
        <v>57</v>
      </c>
      <c r="B46" s="33" t="s">
        <v>125</v>
      </c>
      <c r="C46" s="56" t="s">
        <v>295</v>
      </c>
      <c r="D46" s="17" t="s">
        <v>144</v>
      </c>
      <c r="E46" s="11" t="s">
        <v>145</v>
      </c>
      <c r="F46" s="64">
        <v>121</v>
      </c>
      <c r="G46" s="64">
        <v>105</v>
      </c>
      <c r="H46" s="64">
        <v>105</v>
      </c>
    </row>
    <row r="47" spans="1:8" ht="52.15" customHeight="1">
      <c r="A47" s="33" t="s">
        <v>57</v>
      </c>
      <c r="B47" s="33" t="s">
        <v>125</v>
      </c>
      <c r="C47" s="56" t="s">
        <v>279</v>
      </c>
      <c r="D47" s="100"/>
      <c r="E47" s="11" t="s">
        <v>280</v>
      </c>
      <c r="F47" s="64">
        <f>F48</f>
        <v>66.1</v>
      </c>
      <c r="G47" s="64">
        <f>G48</f>
        <v>59.7</v>
      </c>
      <c r="H47" s="64">
        <f>H48</f>
        <v>32</v>
      </c>
    </row>
    <row r="48" spans="1:8" ht="35.45" customHeight="1">
      <c r="A48" s="33" t="s">
        <v>57</v>
      </c>
      <c r="B48" s="33" t="s">
        <v>125</v>
      </c>
      <c r="C48" s="56" t="s">
        <v>284</v>
      </c>
      <c r="D48" s="100"/>
      <c r="E48" s="11" t="s">
        <v>283</v>
      </c>
      <c r="F48" s="64">
        <f>F50+F49</f>
        <v>66.1</v>
      </c>
      <c r="G48" s="64">
        <f>G50+G49</f>
        <v>59.7</v>
      </c>
      <c r="H48" s="64">
        <f>H50+H49</f>
        <v>32</v>
      </c>
    </row>
    <row r="49" spans="1:8" ht="33">
      <c r="A49" s="33" t="s">
        <v>57</v>
      </c>
      <c r="B49" s="33" t="s">
        <v>125</v>
      </c>
      <c r="C49" s="56" t="s">
        <v>284</v>
      </c>
      <c r="D49" s="100" t="s">
        <v>139</v>
      </c>
      <c r="E49" s="11" t="s">
        <v>140</v>
      </c>
      <c r="F49" s="64">
        <v>51.1</v>
      </c>
      <c r="G49" s="64">
        <v>44.7</v>
      </c>
      <c r="H49" s="64">
        <v>17</v>
      </c>
    </row>
    <row r="50" spans="1:8" ht="33">
      <c r="A50" s="33" t="s">
        <v>57</v>
      </c>
      <c r="B50" s="33" t="s">
        <v>125</v>
      </c>
      <c r="C50" s="56" t="s">
        <v>284</v>
      </c>
      <c r="D50" s="17" t="s">
        <v>144</v>
      </c>
      <c r="E50" s="11" t="s">
        <v>145</v>
      </c>
      <c r="F50" s="64">
        <v>15</v>
      </c>
      <c r="G50" s="64">
        <v>15</v>
      </c>
      <c r="H50" s="64">
        <v>15</v>
      </c>
    </row>
    <row r="51" spans="1:8" ht="33">
      <c r="A51" s="33" t="s">
        <v>57</v>
      </c>
      <c r="B51" s="33" t="s">
        <v>125</v>
      </c>
      <c r="C51" s="56" t="s">
        <v>10</v>
      </c>
      <c r="D51" s="100"/>
      <c r="E51" s="11" t="s">
        <v>9</v>
      </c>
      <c r="F51" s="64">
        <f>F52+F54</f>
        <v>295.7</v>
      </c>
      <c r="G51" s="64">
        <f>G52+G54</f>
        <v>295.7</v>
      </c>
      <c r="H51" s="64">
        <f>H52+H54</f>
        <v>295.7</v>
      </c>
    </row>
    <row r="52" spans="1:8" ht="54" customHeight="1">
      <c r="A52" s="33" t="s">
        <v>57</v>
      </c>
      <c r="B52" s="33" t="s">
        <v>125</v>
      </c>
      <c r="C52" s="56" t="s">
        <v>14</v>
      </c>
      <c r="D52" s="100"/>
      <c r="E52" s="11" t="s">
        <v>147</v>
      </c>
      <c r="F52" s="64">
        <f>F53</f>
        <v>31.7</v>
      </c>
      <c r="G52" s="64">
        <f>G53</f>
        <v>31.7</v>
      </c>
      <c r="H52" s="64">
        <f>H53</f>
        <v>31.7</v>
      </c>
    </row>
    <row r="53" spans="1:8" ht="70.9" customHeight="1">
      <c r="A53" s="33" t="s">
        <v>57</v>
      </c>
      <c r="B53" s="33" t="s">
        <v>125</v>
      </c>
      <c r="C53" s="56" t="s">
        <v>14</v>
      </c>
      <c r="D53" s="100" t="s">
        <v>138</v>
      </c>
      <c r="E53" s="11" t="s">
        <v>12</v>
      </c>
      <c r="F53" s="64">
        <v>31.7</v>
      </c>
      <c r="G53" s="64">
        <v>31.7</v>
      </c>
      <c r="H53" s="64">
        <v>31.7</v>
      </c>
    </row>
    <row r="54" spans="1:8" ht="87.6" customHeight="1">
      <c r="A54" s="33" t="s">
        <v>57</v>
      </c>
      <c r="B54" s="33" t="s">
        <v>125</v>
      </c>
      <c r="C54" s="56" t="s">
        <v>370</v>
      </c>
      <c r="D54" s="100"/>
      <c r="E54" s="11" t="s">
        <v>371</v>
      </c>
      <c r="F54" s="64">
        <f>F55+F56</f>
        <v>264</v>
      </c>
      <c r="G54" s="64">
        <f>G55+G56</f>
        <v>264</v>
      </c>
      <c r="H54" s="64">
        <f>H55+H56</f>
        <v>264</v>
      </c>
    </row>
    <row r="55" spans="1:8" ht="66">
      <c r="A55" s="33" t="s">
        <v>57</v>
      </c>
      <c r="B55" s="33" t="s">
        <v>125</v>
      </c>
      <c r="C55" s="56" t="s">
        <v>370</v>
      </c>
      <c r="D55" s="100" t="s">
        <v>138</v>
      </c>
      <c r="E55" s="11" t="s">
        <v>12</v>
      </c>
      <c r="F55" s="64">
        <v>240.1</v>
      </c>
      <c r="G55" s="64">
        <v>240.1</v>
      </c>
      <c r="H55" s="64">
        <v>240.1</v>
      </c>
    </row>
    <row r="56" spans="1:8" ht="36" customHeight="1">
      <c r="A56" s="33" t="s">
        <v>57</v>
      </c>
      <c r="B56" s="33" t="s">
        <v>125</v>
      </c>
      <c r="C56" s="56" t="s">
        <v>370</v>
      </c>
      <c r="D56" s="100" t="s">
        <v>139</v>
      </c>
      <c r="E56" s="11" t="s">
        <v>140</v>
      </c>
      <c r="F56" s="64">
        <v>23.9</v>
      </c>
      <c r="G56" s="64">
        <v>23.9</v>
      </c>
      <c r="H56" s="64">
        <v>23.9</v>
      </c>
    </row>
    <row r="57" spans="1:8" ht="12.75">
      <c r="A57" s="33" t="s">
        <v>57</v>
      </c>
      <c r="B57" s="33" t="s">
        <v>125</v>
      </c>
      <c r="C57" s="5">
        <v>9900000</v>
      </c>
      <c r="D57" s="101"/>
      <c r="E57" s="32" t="s">
        <v>19</v>
      </c>
      <c r="F57" s="64">
        <f>F58</f>
        <v>288.8</v>
      </c>
      <c r="G57" s="64">
        <f aca="true" t="shared" si="5" ref="G57:H59">G58</f>
        <v>0</v>
      </c>
      <c r="H57" s="64">
        <f t="shared" si="5"/>
        <v>0</v>
      </c>
    </row>
    <row r="58" spans="1:8" ht="12.75">
      <c r="A58" s="33" t="s">
        <v>57</v>
      </c>
      <c r="B58" s="33" t="s">
        <v>125</v>
      </c>
      <c r="C58" s="5">
        <v>9930000</v>
      </c>
      <c r="D58" s="10"/>
      <c r="E58" s="32" t="s">
        <v>470</v>
      </c>
      <c r="F58" s="64">
        <f>F59</f>
        <v>288.8</v>
      </c>
      <c r="G58" s="64">
        <f t="shared" si="5"/>
        <v>0</v>
      </c>
      <c r="H58" s="64">
        <f t="shared" si="5"/>
        <v>0</v>
      </c>
    </row>
    <row r="59" spans="1:8" ht="36" customHeight="1">
      <c r="A59" s="33" t="s">
        <v>57</v>
      </c>
      <c r="B59" s="33" t="s">
        <v>125</v>
      </c>
      <c r="C59" s="56" t="s">
        <v>464</v>
      </c>
      <c r="D59" s="38"/>
      <c r="E59" s="11" t="s">
        <v>465</v>
      </c>
      <c r="F59" s="64">
        <f>F60</f>
        <v>288.8</v>
      </c>
      <c r="G59" s="64">
        <f t="shared" si="5"/>
        <v>0</v>
      </c>
      <c r="H59" s="64">
        <f t="shared" si="5"/>
        <v>0</v>
      </c>
    </row>
    <row r="60" spans="1:8" ht="33">
      <c r="A60" s="33" t="s">
        <v>57</v>
      </c>
      <c r="B60" s="33" t="s">
        <v>125</v>
      </c>
      <c r="C60" s="56" t="s">
        <v>464</v>
      </c>
      <c r="D60" s="10" t="s">
        <v>141</v>
      </c>
      <c r="E60" s="32" t="s">
        <v>142</v>
      </c>
      <c r="F60" s="64">
        <f>200+58.8+30</f>
        <v>288.8</v>
      </c>
      <c r="G60" s="64">
        <v>0</v>
      </c>
      <c r="H60" s="64">
        <v>0</v>
      </c>
    </row>
    <row r="61" spans="1:8" ht="24" customHeight="1">
      <c r="A61" s="33" t="s">
        <v>57</v>
      </c>
      <c r="B61" s="33" t="s">
        <v>118</v>
      </c>
      <c r="C61" s="56"/>
      <c r="D61" s="100"/>
      <c r="E61" s="11" t="s">
        <v>83</v>
      </c>
      <c r="F61" s="64">
        <f>F62+F70</f>
        <v>8147</v>
      </c>
      <c r="G61" s="64">
        <f>G62+G70</f>
        <v>8085.400000000001</v>
      </c>
      <c r="H61" s="64">
        <f>H62+H70</f>
        <v>8176.2</v>
      </c>
    </row>
    <row r="62" spans="1:8" ht="20.45" customHeight="1">
      <c r="A62" s="33" t="s">
        <v>57</v>
      </c>
      <c r="B62" s="33" t="s">
        <v>148</v>
      </c>
      <c r="C62" s="56"/>
      <c r="D62" s="100"/>
      <c r="E62" s="11" t="s">
        <v>149</v>
      </c>
      <c r="F62" s="64">
        <f>F63</f>
        <v>1851.7</v>
      </c>
      <c r="G62" s="64">
        <f aca="true" t="shared" si="6" ref="F62:H63">G63</f>
        <v>1961.3</v>
      </c>
      <c r="H62" s="64">
        <f t="shared" si="6"/>
        <v>2092.3</v>
      </c>
    </row>
    <row r="63" spans="1:8" ht="53.45" customHeight="1">
      <c r="A63" s="33" t="s">
        <v>57</v>
      </c>
      <c r="B63" s="33" t="s">
        <v>148</v>
      </c>
      <c r="C63" s="56" t="s">
        <v>8</v>
      </c>
      <c r="D63" s="100"/>
      <c r="E63" s="31" t="s">
        <v>388</v>
      </c>
      <c r="F63" s="64">
        <f t="shared" si="6"/>
        <v>1851.7</v>
      </c>
      <c r="G63" s="64">
        <f t="shared" si="6"/>
        <v>1961.3</v>
      </c>
      <c r="H63" s="64">
        <f t="shared" si="6"/>
        <v>2092.3</v>
      </c>
    </row>
    <row r="64" spans="1:8" ht="20.45" customHeight="1">
      <c r="A64" s="33" t="s">
        <v>57</v>
      </c>
      <c r="B64" s="33" t="s">
        <v>148</v>
      </c>
      <c r="C64" s="56" t="s">
        <v>10</v>
      </c>
      <c r="D64" s="100"/>
      <c r="E64" s="11" t="s">
        <v>9</v>
      </c>
      <c r="F64" s="64">
        <f>F65+F67</f>
        <v>1851.7</v>
      </c>
      <c r="G64" s="64">
        <f>G65+G67</f>
        <v>1961.3</v>
      </c>
      <c r="H64" s="64">
        <f>H65+H67</f>
        <v>2092.3</v>
      </c>
    </row>
    <row r="65" spans="1:8" ht="49.5">
      <c r="A65" s="33" t="s">
        <v>57</v>
      </c>
      <c r="B65" s="33" t="s">
        <v>148</v>
      </c>
      <c r="C65" s="56" t="s">
        <v>14</v>
      </c>
      <c r="D65" s="100"/>
      <c r="E65" s="11" t="s">
        <v>147</v>
      </c>
      <c r="F65" s="64">
        <f>F66</f>
        <v>619.3</v>
      </c>
      <c r="G65" s="64">
        <f>G66</f>
        <v>619.3</v>
      </c>
      <c r="H65" s="64">
        <f>H66</f>
        <v>619.3</v>
      </c>
    </row>
    <row r="66" spans="1:8" ht="70.15" customHeight="1">
      <c r="A66" s="33" t="s">
        <v>57</v>
      </c>
      <c r="B66" s="33" t="s">
        <v>148</v>
      </c>
      <c r="C66" s="56" t="s">
        <v>14</v>
      </c>
      <c r="D66" s="100" t="s">
        <v>138</v>
      </c>
      <c r="E66" s="11" t="s">
        <v>12</v>
      </c>
      <c r="F66" s="64">
        <v>619.3</v>
      </c>
      <c r="G66" s="64">
        <v>619.3</v>
      </c>
      <c r="H66" s="64">
        <v>619.3</v>
      </c>
    </row>
    <row r="67" spans="1:8" ht="121.9" customHeight="1">
      <c r="A67" s="33" t="s">
        <v>57</v>
      </c>
      <c r="B67" s="33" t="s">
        <v>148</v>
      </c>
      <c r="C67" s="56" t="s">
        <v>418</v>
      </c>
      <c r="D67" s="100"/>
      <c r="E67" s="11" t="s">
        <v>419</v>
      </c>
      <c r="F67" s="64">
        <f>F68+F69</f>
        <v>1232.4</v>
      </c>
      <c r="G67" s="64">
        <f>G68+G69</f>
        <v>1342</v>
      </c>
      <c r="H67" s="64">
        <f>H68+H69</f>
        <v>1473</v>
      </c>
    </row>
    <row r="68" spans="1:8" ht="72" customHeight="1">
      <c r="A68" s="33" t="s">
        <v>57</v>
      </c>
      <c r="B68" s="33" t="s">
        <v>148</v>
      </c>
      <c r="C68" s="56" t="s">
        <v>418</v>
      </c>
      <c r="D68" s="100" t="s">
        <v>138</v>
      </c>
      <c r="E68" s="11" t="s">
        <v>12</v>
      </c>
      <c r="F68" s="64">
        <f>1141.9-136.9</f>
        <v>1005.0000000000001</v>
      </c>
      <c r="G68" s="64">
        <v>1141.9</v>
      </c>
      <c r="H68" s="64">
        <v>1141.9</v>
      </c>
    </row>
    <row r="69" spans="1:8" ht="33">
      <c r="A69" s="33" t="s">
        <v>57</v>
      </c>
      <c r="B69" s="33" t="s">
        <v>148</v>
      </c>
      <c r="C69" s="56" t="s">
        <v>418</v>
      </c>
      <c r="D69" s="100" t="s">
        <v>139</v>
      </c>
      <c r="E69" s="11" t="s">
        <v>140</v>
      </c>
      <c r="F69" s="64">
        <f>242.1-14.7</f>
        <v>227.4</v>
      </c>
      <c r="G69" s="64">
        <f>184.1+16</f>
        <v>200.1</v>
      </c>
      <c r="H69" s="64">
        <f>319.8+11.3</f>
        <v>331.1</v>
      </c>
    </row>
    <row r="70" spans="1:8" ht="37.9" customHeight="1">
      <c r="A70" s="33" t="s">
        <v>57</v>
      </c>
      <c r="B70" s="33" t="s">
        <v>109</v>
      </c>
      <c r="C70" s="56"/>
      <c r="D70" s="100"/>
      <c r="E70" s="11" t="s">
        <v>52</v>
      </c>
      <c r="F70" s="64">
        <f>F71</f>
        <v>6295.3</v>
      </c>
      <c r="G70" s="64">
        <f aca="true" t="shared" si="7" ref="G70:H72">G71</f>
        <v>6124.1</v>
      </c>
      <c r="H70" s="64">
        <f t="shared" si="7"/>
        <v>6083.9</v>
      </c>
    </row>
    <row r="71" spans="1:8" ht="49.5">
      <c r="A71" s="33" t="s">
        <v>57</v>
      </c>
      <c r="B71" s="33" t="s">
        <v>109</v>
      </c>
      <c r="C71" s="56" t="s">
        <v>8</v>
      </c>
      <c r="D71" s="100"/>
      <c r="E71" s="31" t="s">
        <v>388</v>
      </c>
      <c r="F71" s="64">
        <f>F72</f>
        <v>6295.3</v>
      </c>
      <c r="G71" s="64">
        <f t="shared" si="7"/>
        <v>6124.1</v>
      </c>
      <c r="H71" s="64">
        <f t="shared" si="7"/>
        <v>6083.9</v>
      </c>
    </row>
    <row r="72" spans="1:8" ht="33">
      <c r="A72" s="33" t="s">
        <v>57</v>
      </c>
      <c r="B72" s="33" t="s">
        <v>109</v>
      </c>
      <c r="C72" s="56" t="s">
        <v>297</v>
      </c>
      <c r="D72" s="100"/>
      <c r="E72" s="11" t="s">
        <v>298</v>
      </c>
      <c r="F72" s="64">
        <f>F73</f>
        <v>6295.3</v>
      </c>
      <c r="G72" s="64">
        <f t="shared" si="7"/>
        <v>6124.1</v>
      </c>
      <c r="H72" s="64">
        <f t="shared" si="7"/>
        <v>6083.9</v>
      </c>
    </row>
    <row r="73" spans="1:8" ht="33">
      <c r="A73" s="33" t="s">
        <v>57</v>
      </c>
      <c r="B73" s="33" t="s">
        <v>109</v>
      </c>
      <c r="C73" s="56" t="s">
        <v>300</v>
      </c>
      <c r="D73" s="100"/>
      <c r="E73" s="11" t="s">
        <v>299</v>
      </c>
      <c r="F73" s="64">
        <f>F74</f>
        <v>6295.3</v>
      </c>
      <c r="G73" s="64">
        <f>G74</f>
        <v>6124.1</v>
      </c>
      <c r="H73" s="64">
        <f>H74</f>
        <v>6083.9</v>
      </c>
    </row>
    <row r="74" spans="1:8" ht="33">
      <c r="A74" s="33" t="s">
        <v>57</v>
      </c>
      <c r="B74" s="33" t="s">
        <v>109</v>
      </c>
      <c r="C74" s="56" t="s">
        <v>300</v>
      </c>
      <c r="D74" s="17">
        <v>600</v>
      </c>
      <c r="E74" s="11" t="s">
        <v>171</v>
      </c>
      <c r="F74" s="64">
        <v>6295.3</v>
      </c>
      <c r="G74" s="64">
        <v>6124.1</v>
      </c>
      <c r="H74" s="64">
        <v>6083.9</v>
      </c>
    </row>
    <row r="75" spans="1:8" ht="19.9" customHeight="1">
      <c r="A75" s="33" t="s">
        <v>57</v>
      </c>
      <c r="B75" s="33" t="s">
        <v>119</v>
      </c>
      <c r="C75" s="56"/>
      <c r="D75" s="17"/>
      <c r="E75" s="11" t="s">
        <v>84</v>
      </c>
      <c r="F75" s="64">
        <f>F76+F81+F101</f>
        <v>56845.200000000004</v>
      </c>
      <c r="G75" s="64">
        <f>G76+G81+G101</f>
        <v>3904.3999999999996</v>
      </c>
      <c r="H75" s="64">
        <f>H76+H81+H101</f>
        <v>8379.9</v>
      </c>
    </row>
    <row r="76" spans="1:8" ht="19.9" customHeight="1">
      <c r="A76" s="33" t="s">
        <v>57</v>
      </c>
      <c r="B76" s="33" t="s">
        <v>342</v>
      </c>
      <c r="C76" s="56"/>
      <c r="D76" s="17"/>
      <c r="E76" s="39" t="s">
        <v>343</v>
      </c>
      <c r="F76" s="64">
        <f>F77</f>
        <v>467.4</v>
      </c>
      <c r="G76" s="64">
        <f aca="true" t="shared" si="8" ref="G76:H79">G77</f>
        <v>266.3</v>
      </c>
      <c r="H76" s="64">
        <f t="shared" si="8"/>
        <v>266.3</v>
      </c>
    </row>
    <row r="77" spans="1:8" ht="52.15" customHeight="1">
      <c r="A77" s="33" t="s">
        <v>57</v>
      </c>
      <c r="B77" s="33" t="s">
        <v>342</v>
      </c>
      <c r="C77" s="56" t="s">
        <v>324</v>
      </c>
      <c r="D77" s="17"/>
      <c r="E77" s="11" t="s">
        <v>323</v>
      </c>
      <c r="F77" s="64">
        <f>F78</f>
        <v>467.4</v>
      </c>
      <c r="G77" s="64">
        <f t="shared" si="8"/>
        <v>266.3</v>
      </c>
      <c r="H77" s="64">
        <f t="shared" si="8"/>
        <v>266.3</v>
      </c>
    </row>
    <row r="78" spans="1:8" ht="36" customHeight="1">
      <c r="A78" s="33" t="s">
        <v>57</v>
      </c>
      <c r="B78" s="33" t="s">
        <v>342</v>
      </c>
      <c r="C78" s="56" t="s">
        <v>328</v>
      </c>
      <c r="D78" s="17"/>
      <c r="E78" s="11" t="s">
        <v>329</v>
      </c>
      <c r="F78" s="64">
        <f>F79</f>
        <v>467.4</v>
      </c>
      <c r="G78" s="64">
        <f t="shared" si="8"/>
        <v>266.3</v>
      </c>
      <c r="H78" s="64">
        <f t="shared" si="8"/>
        <v>266.3</v>
      </c>
    </row>
    <row r="79" spans="1:8" ht="93.6" customHeight="1">
      <c r="A79" s="33" t="s">
        <v>57</v>
      </c>
      <c r="B79" s="33" t="s">
        <v>342</v>
      </c>
      <c r="C79" s="56" t="s">
        <v>344</v>
      </c>
      <c r="D79" s="17"/>
      <c r="E79" s="11" t="s">
        <v>345</v>
      </c>
      <c r="F79" s="64">
        <f>F80</f>
        <v>467.4</v>
      </c>
      <c r="G79" s="64">
        <f t="shared" si="8"/>
        <v>266.3</v>
      </c>
      <c r="H79" s="64">
        <f t="shared" si="8"/>
        <v>266.3</v>
      </c>
    </row>
    <row r="80" spans="1:8" ht="33">
      <c r="A80" s="33" t="s">
        <v>57</v>
      </c>
      <c r="B80" s="33" t="s">
        <v>342</v>
      </c>
      <c r="C80" s="56" t="s">
        <v>344</v>
      </c>
      <c r="D80" s="100" t="s">
        <v>139</v>
      </c>
      <c r="E80" s="11" t="s">
        <v>140</v>
      </c>
      <c r="F80" s="76">
        <v>467.4</v>
      </c>
      <c r="G80" s="76">
        <v>266.3</v>
      </c>
      <c r="H80" s="76">
        <v>266.3</v>
      </c>
    </row>
    <row r="81" spans="1:8" ht="12.75">
      <c r="A81" s="33" t="s">
        <v>57</v>
      </c>
      <c r="B81" s="33" t="s">
        <v>35</v>
      </c>
      <c r="C81" s="56"/>
      <c r="D81" s="17"/>
      <c r="E81" s="27" t="s">
        <v>36</v>
      </c>
      <c r="F81" s="64">
        <f>F82</f>
        <v>56144.700000000004</v>
      </c>
      <c r="G81" s="64">
        <f aca="true" t="shared" si="9" ref="G81:H84">G82</f>
        <v>3466.3999999999996</v>
      </c>
      <c r="H81" s="64">
        <f t="shared" si="9"/>
        <v>7941.9</v>
      </c>
    </row>
    <row r="82" spans="1:8" ht="49.5">
      <c r="A82" s="33" t="s">
        <v>57</v>
      </c>
      <c r="B82" s="33" t="s">
        <v>35</v>
      </c>
      <c r="C82" s="56" t="s">
        <v>301</v>
      </c>
      <c r="D82" s="17"/>
      <c r="E82" s="11" t="s">
        <v>302</v>
      </c>
      <c r="F82" s="64">
        <f>F83+F94</f>
        <v>56144.700000000004</v>
      </c>
      <c r="G82" s="64">
        <f>G83+G94</f>
        <v>3466.3999999999996</v>
      </c>
      <c r="H82" s="64">
        <f>H83+H94</f>
        <v>7941.9</v>
      </c>
    </row>
    <row r="83" spans="1:8" ht="54" customHeight="1">
      <c r="A83" s="33" t="s">
        <v>57</v>
      </c>
      <c r="B83" s="33" t="s">
        <v>35</v>
      </c>
      <c r="C83" s="56" t="s">
        <v>303</v>
      </c>
      <c r="D83" s="17"/>
      <c r="E83" s="11" t="s">
        <v>304</v>
      </c>
      <c r="F83" s="64">
        <f>F84+F88+F86+F90+F92</f>
        <v>55066.4</v>
      </c>
      <c r="G83" s="131">
        <f aca="true" t="shared" si="10" ref="G83:H83">G84+G88+G86+G90+G92</f>
        <v>3466.3999999999996</v>
      </c>
      <c r="H83" s="131">
        <f t="shared" si="10"/>
        <v>7941.9</v>
      </c>
    </row>
    <row r="84" spans="1:8" ht="51.6" customHeight="1">
      <c r="A84" s="33" t="s">
        <v>57</v>
      </c>
      <c r="B84" s="33" t="s">
        <v>35</v>
      </c>
      <c r="C84" s="56" t="s">
        <v>305</v>
      </c>
      <c r="D84" s="17"/>
      <c r="E84" s="11" t="s">
        <v>306</v>
      </c>
      <c r="F84" s="64">
        <f>F85</f>
        <v>17663.4</v>
      </c>
      <c r="G84" s="64">
        <f t="shared" si="9"/>
        <v>3466.3999999999996</v>
      </c>
      <c r="H84" s="64">
        <f t="shared" si="9"/>
        <v>7941.9</v>
      </c>
    </row>
    <row r="85" spans="1:8" ht="33">
      <c r="A85" s="33" t="s">
        <v>57</v>
      </c>
      <c r="B85" s="33" t="s">
        <v>35</v>
      </c>
      <c r="C85" s="56" t="s">
        <v>305</v>
      </c>
      <c r="D85" s="100" t="s">
        <v>139</v>
      </c>
      <c r="E85" s="11" t="s">
        <v>140</v>
      </c>
      <c r="F85" s="64">
        <f>7556.7+1088.5-1088.5+10106.7</f>
        <v>17663.4</v>
      </c>
      <c r="G85" s="64">
        <f>7941.9+4291.6-4051-4716.1</f>
        <v>3466.3999999999996</v>
      </c>
      <c r="H85" s="64">
        <v>7941.9</v>
      </c>
    </row>
    <row r="86" spans="1:8" ht="49.5">
      <c r="A86" s="33" t="s">
        <v>57</v>
      </c>
      <c r="B86" s="33" t="s">
        <v>35</v>
      </c>
      <c r="C86" s="13" t="s">
        <v>472</v>
      </c>
      <c r="D86" s="100"/>
      <c r="E86" s="11" t="s">
        <v>473</v>
      </c>
      <c r="F86" s="64">
        <f>F87</f>
        <v>1690</v>
      </c>
      <c r="G86" s="64">
        <f>G87</f>
        <v>0</v>
      </c>
      <c r="H86" s="64">
        <f>H87</f>
        <v>0</v>
      </c>
    </row>
    <row r="87" spans="1:8" ht="33">
      <c r="A87" s="33" t="s">
        <v>57</v>
      </c>
      <c r="B87" s="33" t="s">
        <v>35</v>
      </c>
      <c r="C87" s="13" t="s">
        <v>472</v>
      </c>
      <c r="D87" s="100" t="s">
        <v>139</v>
      </c>
      <c r="E87" s="11" t="s">
        <v>140</v>
      </c>
      <c r="F87" s="64">
        <f>2000-310</f>
        <v>1690</v>
      </c>
      <c r="G87" s="64">
        <v>0</v>
      </c>
      <c r="H87" s="64">
        <v>0</v>
      </c>
    </row>
    <row r="88" spans="1:8" ht="33">
      <c r="A88" s="33" t="s">
        <v>57</v>
      </c>
      <c r="B88" s="33" t="s">
        <v>35</v>
      </c>
      <c r="C88" s="56" t="s">
        <v>411</v>
      </c>
      <c r="D88" s="100"/>
      <c r="E88" s="11" t="s">
        <v>412</v>
      </c>
      <c r="F88" s="64">
        <f>F89</f>
        <v>7820.700000000001</v>
      </c>
      <c r="G88" s="64">
        <f>G89</f>
        <v>0</v>
      </c>
      <c r="H88" s="64">
        <f>H89</f>
        <v>0</v>
      </c>
    </row>
    <row r="89" spans="1:8" ht="33">
      <c r="A89" s="33" t="s">
        <v>57</v>
      </c>
      <c r="B89" s="33" t="s">
        <v>35</v>
      </c>
      <c r="C89" s="56" t="s">
        <v>411</v>
      </c>
      <c r="D89" s="100" t="s">
        <v>139</v>
      </c>
      <c r="E89" s="11" t="s">
        <v>140</v>
      </c>
      <c r="F89" s="64">
        <f>7724.8+211.7+27812-520.5-27407.3</f>
        <v>7820.700000000001</v>
      </c>
      <c r="G89" s="64">
        <v>0</v>
      </c>
      <c r="H89" s="64">
        <v>0</v>
      </c>
    </row>
    <row r="90" spans="1:8" ht="49.5">
      <c r="A90" s="33" t="s">
        <v>57</v>
      </c>
      <c r="B90" s="33" t="s">
        <v>35</v>
      </c>
      <c r="C90" s="125" t="s">
        <v>485</v>
      </c>
      <c r="D90" s="100"/>
      <c r="E90" s="11" t="s">
        <v>486</v>
      </c>
      <c r="F90" s="124">
        <f>F91</f>
        <v>485</v>
      </c>
      <c r="G90" s="124">
        <f aca="true" t="shared" si="11" ref="G90:H90">G91</f>
        <v>0</v>
      </c>
      <c r="H90" s="124">
        <f t="shared" si="11"/>
        <v>0</v>
      </c>
    </row>
    <row r="91" spans="1:8" ht="33">
      <c r="A91" s="33" t="s">
        <v>57</v>
      </c>
      <c r="B91" s="33" t="s">
        <v>35</v>
      </c>
      <c r="C91" s="125" t="s">
        <v>485</v>
      </c>
      <c r="D91" s="100" t="s">
        <v>139</v>
      </c>
      <c r="E91" s="11" t="s">
        <v>140</v>
      </c>
      <c r="F91" s="124">
        <f>490-5</f>
        <v>485</v>
      </c>
      <c r="G91" s="124">
        <v>0</v>
      </c>
      <c r="H91" s="124">
        <v>0</v>
      </c>
    </row>
    <row r="92" spans="1:8" ht="49.5">
      <c r="A92" s="33" t="s">
        <v>57</v>
      </c>
      <c r="B92" s="33" t="s">
        <v>35</v>
      </c>
      <c r="C92" s="13" t="s">
        <v>511</v>
      </c>
      <c r="D92" s="100"/>
      <c r="E92" s="11" t="s">
        <v>512</v>
      </c>
      <c r="F92" s="131">
        <f>F93</f>
        <v>27407.3</v>
      </c>
      <c r="G92" s="131">
        <f aca="true" t="shared" si="12" ref="G92:H92">G93</f>
        <v>0</v>
      </c>
      <c r="H92" s="131">
        <f t="shared" si="12"/>
        <v>0</v>
      </c>
    </row>
    <row r="93" spans="1:8" ht="33">
      <c r="A93" s="33" t="s">
        <v>57</v>
      </c>
      <c r="B93" s="33" t="s">
        <v>35</v>
      </c>
      <c r="C93" s="13" t="s">
        <v>511</v>
      </c>
      <c r="D93" s="100" t="s">
        <v>139</v>
      </c>
      <c r="E93" s="11" t="s">
        <v>140</v>
      </c>
      <c r="F93" s="131">
        <v>27407.3</v>
      </c>
      <c r="G93" s="131">
        <v>0</v>
      </c>
      <c r="H93" s="131">
        <v>0</v>
      </c>
    </row>
    <row r="94" spans="1:8" ht="49.5">
      <c r="A94" s="33" t="s">
        <v>57</v>
      </c>
      <c r="B94" s="33" t="s">
        <v>35</v>
      </c>
      <c r="C94" s="56" t="s">
        <v>444</v>
      </c>
      <c r="D94" s="100"/>
      <c r="E94" s="11" t="s">
        <v>445</v>
      </c>
      <c r="F94" s="64">
        <f>F95+F97+F99</f>
        <v>1078.3</v>
      </c>
      <c r="G94" s="64">
        <f>G95+G97+G99</f>
        <v>0</v>
      </c>
      <c r="H94" s="64">
        <f>H95+H97+H99</f>
        <v>0</v>
      </c>
    </row>
    <row r="95" spans="1:8" ht="33">
      <c r="A95" s="33" t="s">
        <v>57</v>
      </c>
      <c r="B95" s="33" t="s">
        <v>35</v>
      </c>
      <c r="C95" s="13" t="s">
        <v>446</v>
      </c>
      <c r="D95" s="100"/>
      <c r="E95" s="11" t="s">
        <v>447</v>
      </c>
      <c r="F95" s="64">
        <f>F96</f>
        <v>659.3</v>
      </c>
      <c r="G95" s="64">
        <f>G96</f>
        <v>0</v>
      </c>
      <c r="H95" s="64">
        <f>H96</f>
        <v>0</v>
      </c>
    </row>
    <row r="96" spans="1:8" ht="33">
      <c r="A96" s="33" t="s">
        <v>57</v>
      </c>
      <c r="B96" s="33" t="s">
        <v>35</v>
      </c>
      <c r="C96" s="13" t="s">
        <v>446</v>
      </c>
      <c r="D96" s="100" t="s">
        <v>139</v>
      </c>
      <c r="E96" s="11" t="s">
        <v>140</v>
      </c>
      <c r="F96" s="64">
        <f>818.5-152-7.2</f>
        <v>659.3</v>
      </c>
      <c r="G96" s="64">
        <v>0</v>
      </c>
      <c r="H96" s="64">
        <v>0</v>
      </c>
    </row>
    <row r="97" spans="1:8" ht="33">
      <c r="A97" s="33" t="s">
        <v>57</v>
      </c>
      <c r="B97" s="33" t="s">
        <v>35</v>
      </c>
      <c r="C97" s="13" t="s">
        <v>448</v>
      </c>
      <c r="D97" s="100"/>
      <c r="E97" s="11" t="s">
        <v>449</v>
      </c>
      <c r="F97" s="64">
        <f>F98</f>
        <v>267.3</v>
      </c>
      <c r="G97" s="64">
        <f>G98</f>
        <v>0</v>
      </c>
      <c r="H97" s="64">
        <f>H98</f>
        <v>0</v>
      </c>
    </row>
    <row r="98" spans="1:8" ht="33">
      <c r="A98" s="33" t="s">
        <v>57</v>
      </c>
      <c r="B98" s="33" t="s">
        <v>35</v>
      </c>
      <c r="C98" s="13" t="s">
        <v>448</v>
      </c>
      <c r="D98" s="100" t="s">
        <v>139</v>
      </c>
      <c r="E98" s="11" t="s">
        <v>140</v>
      </c>
      <c r="F98" s="64">
        <f>270-2.7</f>
        <v>267.3</v>
      </c>
      <c r="G98" s="64">
        <v>0</v>
      </c>
      <c r="H98" s="64">
        <v>0</v>
      </c>
    </row>
    <row r="99" spans="1:8" ht="33">
      <c r="A99" s="33" t="s">
        <v>57</v>
      </c>
      <c r="B99" s="33" t="s">
        <v>35</v>
      </c>
      <c r="C99" s="13" t="s">
        <v>460</v>
      </c>
      <c r="D99" s="100"/>
      <c r="E99" s="11" t="s">
        <v>461</v>
      </c>
      <c r="F99" s="64">
        <f>F100</f>
        <v>151.70000000000002</v>
      </c>
      <c r="G99" s="64">
        <f>G100</f>
        <v>0</v>
      </c>
      <c r="H99" s="64">
        <f>H100</f>
        <v>0</v>
      </c>
    </row>
    <row r="100" spans="1:8" ht="33">
      <c r="A100" s="33" t="s">
        <v>57</v>
      </c>
      <c r="B100" s="33" t="s">
        <v>35</v>
      </c>
      <c r="C100" s="13" t="s">
        <v>460</v>
      </c>
      <c r="D100" s="100" t="s">
        <v>139</v>
      </c>
      <c r="E100" s="11" t="s">
        <v>140</v>
      </c>
      <c r="F100" s="64">
        <f>152+16.4-16.7</f>
        <v>151.70000000000002</v>
      </c>
      <c r="G100" s="64">
        <v>0</v>
      </c>
      <c r="H100" s="64">
        <v>0</v>
      </c>
    </row>
    <row r="101" spans="1:8" ht="12.75">
      <c r="A101" s="33" t="s">
        <v>57</v>
      </c>
      <c r="B101" s="33" t="s">
        <v>110</v>
      </c>
      <c r="C101" s="56"/>
      <c r="D101" s="17"/>
      <c r="E101" s="11" t="s">
        <v>85</v>
      </c>
      <c r="F101" s="64">
        <f>F102</f>
        <v>233.10000000000002</v>
      </c>
      <c r="G101" s="64">
        <f>G102</f>
        <v>171.7</v>
      </c>
      <c r="H101" s="64">
        <f>H102</f>
        <v>171.7</v>
      </c>
    </row>
    <row r="102" spans="1:8" ht="49.5">
      <c r="A102" s="33" t="s">
        <v>57</v>
      </c>
      <c r="B102" s="33" t="s">
        <v>110</v>
      </c>
      <c r="C102" s="56" t="s">
        <v>307</v>
      </c>
      <c r="D102" s="17"/>
      <c r="E102" s="11" t="s">
        <v>308</v>
      </c>
      <c r="F102" s="64">
        <f>F103+F110</f>
        <v>233.10000000000002</v>
      </c>
      <c r="G102" s="64">
        <f>G103+G110</f>
        <v>171.7</v>
      </c>
      <c r="H102" s="64">
        <f>H103+H110</f>
        <v>171.7</v>
      </c>
    </row>
    <row r="103" spans="1:8" ht="33">
      <c r="A103" s="33" t="s">
        <v>57</v>
      </c>
      <c r="B103" s="33" t="s">
        <v>110</v>
      </c>
      <c r="C103" s="56" t="s">
        <v>310</v>
      </c>
      <c r="D103" s="17"/>
      <c r="E103" s="11" t="s">
        <v>309</v>
      </c>
      <c r="F103" s="64">
        <f>F106+F108+F104</f>
        <v>73.7</v>
      </c>
      <c r="G103" s="121">
        <f aca="true" t="shared" si="13" ref="G103:H103">G106+G108+G104</f>
        <v>64</v>
      </c>
      <c r="H103" s="121">
        <f t="shared" si="13"/>
        <v>64</v>
      </c>
    </row>
    <row r="104" spans="1:8" ht="33">
      <c r="A104" s="33" t="s">
        <v>57</v>
      </c>
      <c r="B104" s="33" t="s">
        <v>110</v>
      </c>
      <c r="C104" s="10" t="s">
        <v>476</v>
      </c>
      <c r="D104" s="10"/>
      <c r="E104" s="70" t="s">
        <v>477</v>
      </c>
      <c r="F104" s="121">
        <f>F105</f>
        <v>23.7</v>
      </c>
      <c r="G104" s="121">
        <f aca="true" t="shared" si="14" ref="G104:H104">G105</f>
        <v>0</v>
      </c>
      <c r="H104" s="121">
        <f t="shared" si="14"/>
        <v>0</v>
      </c>
    </row>
    <row r="105" spans="1:8" ht="33">
      <c r="A105" s="33" t="s">
        <v>57</v>
      </c>
      <c r="B105" s="33" t="s">
        <v>110</v>
      </c>
      <c r="C105" s="10" t="s">
        <v>476</v>
      </c>
      <c r="D105" s="100" t="s">
        <v>139</v>
      </c>
      <c r="E105" s="11" t="s">
        <v>140</v>
      </c>
      <c r="F105" s="121">
        <v>23.7</v>
      </c>
      <c r="G105" s="121">
        <v>0</v>
      </c>
      <c r="H105" s="121">
        <v>0</v>
      </c>
    </row>
    <row r="106" spans="1:8" ht="37.9" customHeight="1">
      <c r="A106" s="33" t="s">
        <v>57</v>
      </c>
      <c r="B106" s="33" t="s">
        <v>110</v>
      </c>
      <c r="C106" s="10" t="s">
        <v>312</v>
      </c>
      <c r="D106" s="10"/>
      <c r="E106" s="70" t="s">
        <v>311</v>
      </c>
      <c r="F106" s="64">
        <f>F107</f>
        <v>20</v>
      </c>
      <c r="G106" s="64">
        <f>G107</f>
        <v>17.5</v>
      </c>
      <c r="H106" s="64">
        <f>H107</f>
        <v>17.5</v>
      </c>
    </row>
    <row r="107" spans="1:8" ht="33">
      <c r="A107" s="33" t="s">
        <v>57</v>
      </c>
      <c r="B107" s="33" t="s">
        <v>110</v>
      </c>
      <c r="C107" s="10" t="s">
        <v>312</v>
      </c>
      <c r="D107" s="100" t="s">
        <v>139</v>
      </c>
      <c r="E107" s="11" t="s">
        <v>140</v>
      </c>
      <c r="F107" s="64">
        <v>20</v>
      </c>
      <c r="G107" s="64">
        <v>17.5</v>
      </c>
      <c r="H107" s="64">
        <v>17.5</v>
      </c>
    </row>
    <row r="108" spans="1:8" ht="99">
      <c r="A108" s="33" t="s">
        <v>57</v>
      </c>
      <c r="B108" s="33" t="s">
        <v>110</v>
      </c>
      <c r="C108" s="10" t="s">
        <v>407</v>
      </c>
      <c r="D108" s="10"/>
      <c r="E108" s="70" t="s">
        <v>408</v>
      </c>
      <c r="F108" s="64">
        <f>F109</f>
        <v>30.000000000000004</v>
      </c>
      <c r="G108" s="64">
        <f>G109</f>
        <v>46.5</v>
      </c>
      <c r="H108" s="64">
        <f>H109</f>
        <v>46.5</v>
      </c>
    </row>
    <row r="109" spans="1:8" ht="33">
      <c r="A109" s="33" t="s">
        <v>57</v>
      </c>
      <c r="B109" s="33" t="s">
        <v>110</v>
      </c>
      <c r="C109" s="10" t="s">
        <v>407</v>
      </c>
      <c r="D109" s="100" t="s">
        <v>139</v>
      </c>
      <c r="E109" s="11" t="s">
        <v>140</v>
      </c>
      <c r="F109" s="64">
        <f>53.7-23.7</f>
        <v>30.000000000000004</v>
      </c>
      <c r="G109" s="64">
        <v>46.5</v>
      </c>
      <c r="H109" s="64">
        <v>46.5</v>
      </c>
    </row>
    <row r="110" spans="1:8" ht="33">
      <c r="A110" s="33" t="s">
        <v>57</v>
      </c>
      <c r="B110" s="33" t="s">
        <v>110</v>
      </c>
      <c r="C110" s="10" t="s">
        <v>313</v>
      </c>
      <c r="D110" s="10"/>
      <c r="E110" s="70" t="s">
        <v>314</v>
      </c>
      <c r="F110" s="64">
        <f>F111+F113</f>
        <v>159.4</v>
      </c>
      <c r="G110" s="64">
        <f>G111+G113</f>
        <v>107.7</v>
      </c>
      <c r="H110" s="64">
        <f>H111+H113</f>
        <v>107.7</v>
      </c>
    </row>
    <row r="111" spans="1:8" ht="33">
      <c r="A111" s="33" t="s">
        <v>57</v>
      </c>
      <c r="B111" s="33" t="s">
        <v>110</v>
      </c>
      <c r="C111" s="10" t="s">
        <v>315</v>
      </c>
      <c r="D111" s="10"/>
      <c r="E111" s="70" t="s">
        <v>316</v>
      </c>
      <c r="F111" s="64">
        <f>F112</f>
        <v>5</v>
      </c>
      <c r="G111" s="64">
        <f>G112</f>
        <v>5.2</v>
      </c>
      <c r="H111" s="64">
        <f>H112</f>
        <v>5.2</v>
      </c>
    </row>
    <row r="112" spans="1:8" ht="38.45" customHeight="1">
      <c r="A112" s="33" t="s">
        <v>57</v>
      </c>
      <c r="B112" s="33" t="s">
        <v>110</v>
      </c>
      <c r="C112" s="10" t="s">
        <v>315</v>
      </c>
      <c r="D112" s="100" t="s">
        <v>139</v>
      </c>
      <c r="E112" s="11" t="s">
        <v>140</v>
      </c>
      <c r="F112" s="64">
        <v>5</v>
      </c>
      <c r="G112" s="64">
        <v>5.2</v>
      </c>
      <c r="H112" s="64">
        <v>5.2</v>
      </c>
    </row>
    <row r="113" spans="1:8" ht="36.6" customHeight="1">
      <c r="A113" s="33" t="s">
        <v>57</v>
      </c>
      <c r="B113" s="33" t="s">
        <v>110</v>
      </c>
      <c r="C113" s="10" t="s">
        <v>318</v>
      </c>
      <c r="D113" s="10"/>
      <c r="E113" s="70" t="s">
        <v>317</v>
      </c>
      <c r="F113" s="64">
        <f>F114</f>
        <v>154.4</v>
      </c>
      <c r="G113" s="64">
        <f>G114</f>
        <v>102.5</v>
      </c>
      <c r="H113" s="64">
        <f>H114</f>
        <v>102.5</v>
      </c>
    </row>
    <row r="114" spans="1:8" ht="28.15" customHeight="1">
      <c r="A114" s="33" t="s">
        <v>57</v>
      </c>
      <c r="B114" s="33" t="s">
        <v>110</v>
      </c>
      <c r="C114" s="10" t="s">
        <v>318</v>
      </c>
      <c r="D114" s="100" t="s">
        <v>141</v>
      </c>
      <c r="E114" s="110" t="s">
        <v>142</v>
      </c>
      <c r="F114" s="64">
        <f>127+27.4</f>
        <v>154.4</v>
      </c>
      <c r="G114" s="64">
        <v>102.5</v>
      </c>
      <c r="H114" s="64">
        <v>102.5</v>
      </c>
    </row>
    <row r="115" spans="1:8" ht="19.9" customHeight="1">
      <c r="A115" s="33" t="s">
        <v>57</v>
      </c>
      <c r="B115" s="33" t="s">
        <v>120</v>
      </c>
      <c r="C115" s="10"/>
      <c r="D115" s="10"/>
      <c r="E115" s="70" t="s">
        <v>86</v>
      </c>
      <c r="F115" s="64">
        <f>F125+F136+F116</f>
        <v>18944.9</v>
      </c>
      <c r="G115" s="124">
        <f>G125+G136+G116</f>
        <v>23860.199999999997</v>
      </c>
      <c r="H115" s="124">
        <f>H125+H136+H116</f>
        <v>23860.1</v>
      </c>
    </row>
    <row r="116" spans="1:8" ht="19.9" customHeight="1">
      <c r="A116" s="33" t="s">
        <v>57</v>
      </c>
      <c r="B116" s="33" t="s">
        <v>33</v>
      </c>
      <c r="C116" s="10"/>
      <c r="D116" s="10"/>
      <c r="E116" s="70" t="s">
        <v>34</v>
      </c>
      <c r="F116" s="124">
        <f>F121+F117</f>
        <v>364</v>
      </c>
      <c r="G116" s="138">
        <f>G121+G117</f>
        <v>0</v>
      </c>
      <c r="H116" s="138">
        <f>H121+H117</f>
        <v>0</v>
      </c>
    </row>
    <row r="117" spans="1:8" ht="19.9" customHeight="1">
      <c r="A117" s="33" t="s">
        <v>57</v>
      </c>
      <c r="B117" s="33" t="s">
        <v>33</v>
      </c>
      <c r="C117" s="10" t="s">
        <v>257</v>
      </c>
      <c r="D117" s="100"/>
      <c r="E117" s="11" t="s">
        <v>256</v>
      </c>
      <c r="F117" s="138">
        <f>F118</f>
        <v>30</v>
      </c>
      <c r="G117" s="138">
        <f aca="true" t="shared" si="15" ref="G117:H119">G118</f>
        <v>0</v>
      </c>
      <c r="H117" s="138">
        <f t="shared" si="15"/>
        <v>0</v>
      </c>
    </row>
    <row r="118" spans="1:8" ht="49.5">
      <c r="A118" s="33" t="s">
        <v>57</v>
      </c>
      <c r="B118" s="33" t="s">
        <v>33</v>
      </c>
      <c r="C118" s="10" t="s">
        <v>527</v>
      </c>
      <c r="D118" s="100"/>
      <c r="E118" s="11" t="s">
        <v>528</v>
      </c>
      <c r="F118" s="138">
        <f>F119</f>
        <v>30</v>
      </c>
      <c r="G118" s="138">
        <f t="shared" si="15"/>
        <v>0</v>
      </c>
      <c r="H118" s="138">
        <f t="shared" si="15"/>
        <v>0</v>
      </c>
    </row>
    <row r="119" spans="1:8" ht="49.5">
      <c r="A119" s="33" t="s">
        <v>57</v>
      </c>
      <c r="B119" s="33" t="s">
        <v>33</v>
      </c>
      <c r="C119" s="10" t="s">
        <v>529</v>
      </c>
      <c r="D119" s="10"/>
      <c r="E119" s="70" t="s">
        <v>530</v>
      </c>
      <c r="F119" s="138">
        <f>F120</f>
        <v>30</v>
      </c>
      <c r="G119" s="138">
        <f t="shared" si="15"/>
        <v>0</v>
      </c>
      <c r="H119" s="138">
        <f t="shared" si="15"/>
        <v>0</v>
      </c>
    </row>
    <row r="120" spans="1:8" ht="19.9" customHeight="1">
      <c r="A120" s="33" t="s">
        <v>57</v>
      </c>
      <c r="B120" s="33" t="s">
        <v>33</v>
      </c>
      <c r="C120" s="10" t="s">
        <v>529</v>
      </c>
      <c r="D120" s="100" t="s">
        <v>139</v>
      </c>
      <c r="E120" s="11" t="s">
        <v>140</v>
      </c>
      <c r="F120" s="138">
        <v>30</v>
      </c>
      <c r="G120" s="138">
        <v>0</v>
      </c>
      <c r="H120" s="138">
        <v>0</v>
      </c>
    </row>
    <row r="121" spans="1:8" ht="49.5">
      <c r="A121" s="33" t="s">
        <v>57</v>
      </c>
      <c r="B121" s="33" t="s">
        <v>33</v>
      </c>
      <c r="C121" s="10" t="s">
        <v>324</v>
      </c>
      <c r="D121" s="10"/>
      <c r="E121" s="70" t="s">
        <v>323</v>
      </c>
      <c r="F121" s="124">
        <f>F122</f>
        <v>334</v>
      </c>
      <c r="G121" s="124">
        <f aca="true" t="shared" si="16" ref="G121:H123">G122</f>
        <v>0</v>
      </c>
      <c r="H121" s="124">
        <f t="shared" si="16"/>
        <v>0</v>
      </c>
    </row>
    <row r="122" spans="1:8" ht="33">
      <c r="A122" s="33" t="s">
        <v>57</v>
      </c>
      <c r="B122" s="33" t="s">
        <v>33</v>
      </c>
      <c r="C122" s="10" t="s">
        <v>482</v>
      </c>
      <c r="D122" s="10"/>
      <c r="E122" s="70" t="s">
        <v>483</v>
      </c>
      <c r="F122" s="124">
        <f>F123</f>
        <v>334</v>
      </c>
      <c r="G122" s="124">
        <f t="shared" si="16"/>
        <v>0</v>
      </c>
      <c r="H122" s="124">
        <f t="shared" si="16"/>
        <v>0</v>
      </c>
    </row>
    <row r="123" spans="1:8" ht="82.5">
      <c r="A123" s="33" t="s">
        <v>57</v>
      </c>
      <c r="B123" s="33" t="s">
        <v>33</v>
      </c>
      <c r="C123" s="10" t="s">
        <v>508</v>
      </c>
      <c r="D123" s="10"/>
      <c r="E123" s="70" t="s">
        <v>507</v>
      </c>
      <c r="F123" s="124">
        <f>F124</f>
        <v>334</v>
      </c>
      <c r="G123" s="124">
        <f t="shared" si="16"/>
        <v>0</v>
      </c>
      <c r="H123" s="124">
        <f t="shared" si="16"/>
        <v>0</v>
      </c>
    </row>
    <row r="124" spans="1:8" ht="33">
      <c r="A124" s="33" t="s">
        <v>57</v>
      </c>
      <c r="B124" s="33" t="s">
        <v>33</v>
      </c>
      <c r="C124" s="10" t="s">
        <v>508</v>
      </c>
      <c r="D124" s="10" t="s">
        <v>484</v>
      </c>
      <c r="E124" s="11" t="s">
        <v>171</v>
      </c>
      <c r="F124" s="124">
        <v>334</v>
      </c>
      <c r="G124" s="124">
        <v>0</v>
      </c>
      <c r="H124" s="124">
        <v>0</v>
      </c>
    </row>
    <row r="125" spans="1:8" ht="21.6" customHeight="1">
      <c r="A125" s="33" t="s">
        <v>57</v>
      </c>
      <c r="B125" s="33" t="s">
        <v>111</v>
      </c>
      <c r="C125" s="10"/>
      <c r="D125" s="10"/>
      <c r="E125" s="12" t="s">
        <v>87</v>
      </c>
      <c r="F125" s="64">
        <f>F126+F133</f>
        <v>1444.5</v>
      </c>
      <c r="G125" s="64">
        <f>G126</f>
        <v>14442.5</v>
      </c>
      <c r="H125" s="64">
        <f>H126</f>
        <v>14442.4</v>
      </c>
    </row>
    <row r="126" spans="1:8" ht="49.5">
      <c r="A126" s="33" t="s">
        <v>57</v>
      </c>
      <c r="B126" s="33" t="s">
        <v>111</v>
      </c>
      <c r="C126" s="10" t="s">
        <v>324</v>
      </c>
      <c r="D126" s="10"/>
      <c r="E126" s="70" t="s">
        <v>323</v>
      </c>
      <c r="F126" s="64">
        <f>F127+F130</f>
        <v>1398</v>
      </c>
      <c r="G126" s="64">
        <f>G127+G130</f>
        <v>14442.5</v>
      </c>
      <c r="H126" s="64">
        <f>H127+H130</f>
        <v>14442.4</v>
      </c>
    </row>
    <row r="127" spans="1:8" ht="49.5">
      <c r="A127" s="33" t="s">
        <v>57</v>
      </c>
      <c r="B127" s="33" t="s">
        <v>111</v>
      </c>
      <c r="C127" s="20" t="s">
        <v>325</v>
      </c>
      <c r="D127" s="20"/>
      <c r="E127" s="39" t="s">
        <v>326</v>
      </c>
      <c r="F127" s="64">
        <f aca="true" t="shared" si="17" ref="F127:H128">F128</f>
        <v>0</v>
      </c>
      <c r="G127" s="64">
        <f t="shared" si="17"/>
        <v>14442.5</v>
      </c>
      <c r="H127" s="64">
        <f t="shared" si="17"/>
        <v>14442.4</v>
      </c>
    </row>
    <row r="128" spans="1:8" ht="36.6" customHeight="1">
      <c r="A128" s="33" t="s">
        <v>57</v>
      </c>
      <c r="B128" s="33" t="s">
        <v>111</v>
      </c>
      <c r="C128" s="20" t="s">
        <v>413</v>
      </c>
      <c r="D128" s="20"/>
      <c r="E128" s="39" t="s">
        <v>327</v>
      </c>
      <c r="F128" s="64">
        <f t="shared" si="17"/>
        <v>0</v>
      </c>
      <c r="G128" s="64">
        <f t="shared" si="17"/>
        <v>14442.5</v>
      </c>
      <c r="H128" s="64">
        <f t="shared" si="17"/>
        <v>14442.4</v>
      </c>
    </row>
    <row r="129" spans="1:8" ht="35.45" customHeight="1">
      <c r="A129" s="33" t="s">
        <v>57</v>
      </c>
      <c r="B129" s="33" t="s">
        <v>111</v>
      </c>
      <c r="C129" s="20" t="s">
        <v>413</v>
      </c>
      <c r="D129" s="33" t="s">
        <v>143</v>
      </c>
      <c r="E129" s="11" t="s">
        <v>273</v>
      </c>
      <c r="F129" s="64">
        <f>13922+520.5-14442.5</f>
        <v>0</v>
      </c>
      <c r="G129" s="64">
        <f>13922+520.5</f>
        <v>14442.5</v>
      </c>
      <c r="H129" s="64">
        <f>13922+520.4</f>
        <v>14442.4</v>
      </c>
    </row>
    <row r="130" spans="1:8" ht="35.45" customHeight="1">
      <c r="A130" s="33" t="s">
        <v>57</v>
      </c>
      <c r="B130" s="33" t="s">
        <v>111</v>
      </c>
      <c r="C130" s="20" t="s">
        <v>426</v>
      </c>
      <c r="D130" s="20"/>
      <c r="E130" s="39" t="s">
        <v>427</v>
      </c>
      <c r="F130" s="64">
        <f>F132</f>
        <v>1398</v>
      </c>
      <c r="G130" s="64">
        <f>G132</f>
        <v>0</v>
      </c>
      <c r="H130" s="64">
        <f>H132</f>
        <v>0</v>
      </c>
    </row>
    <row r="131" spans="1:8" ht="35.45" customHeight="1">
      <c r="A131" s="33" t="s">
        <v>57</v>
      </c>
      <c r="B131" s="33" t="s">
        <v>111</v>
      </c>
      <c r="C131" s="20" t="s">
        <v>428</v>
      </c>
      <c r="D131" s="20"/>
      <c r="E131" s="39" t="s">
        <v>429</v>
      </c>
      <c r="F131" s="64">
        <f>F132</f>
        <v>1398</v>
      </c>
      <c r="G131" s="64">
        <f>G132</f>
        <v>0</v>
      </c>
      <c r="H131" s="64">
        <f>H132</f>
        <v>0</v>
      </c>
    </row>
    <row r="132" spans="1:8" ht="35.45" customHeight="1">
      <c r="A132" s="33" t="s">
        <v>57</v>
      </c>
      <c r="B132" s="33" t="s">
        <v>111</v>
      </c>
      <c r="C132" s="20" t="s">
        <v>428</v>
      </c>
      <c r="D132" s="100">
        <v>400</v>
      </c>
      <c r="E132" s="11" t="s">
        <v>273</v>
      </c>
      <c r="F132" s="64">
        <v>1398</v>
      </c>
      <c r="G132" s="64">
        <v>0</v>
      </c>
      <c r="H132" s="64">
        <v>0</v>
      </c>
    </row>
    <row r="133" spans="1:8" ht="23.45" customHeight="1">
      <c r="A133" s="33" t="s">
        <v>57</v>
      </c>
      <c r="B133" s="33" t="s">
        <v>111</v>
      </c>
      <c r="C133" s="5">
        <v>9900000</v>
      </c>
      <c r="D133" s="101"/>
      <c r="E133" s="104" t="s">
        <v>19</v>
      </c>
      <c r="F133" s="133">
        <f>F134</f>
        <v>46.5</v>
      </c>
      <c r="G133" s="133">
        <f aca="true" t="shared" si="18" ref="G133:H134">G134</f>
        <v>0</v>
      </c>
      <c r="H133" s="133">
        <f t="shared" si="18"/>
        <v>0</v>
      </c>
    </row>
    <row r="134" spans="1:8" ht="35.45" customHeight="1">
      <c r="A134" s="33" t="s">
        <v>57</v>
      </c>
      <c r="B134" s="33" t="s">
        <v>111</v>
      </c>
      <c r="C134" s="5">
        <v>9911000</v>
      </c>
      <c r="D134" s="10" t="s">
        <v>135</v>
      </c>
      <c r="E134" s="104" t="s">
        <v>203</v>
      </c>
      <c r="F134" s="133">
        <f>F135</f>
        <v>46.5</v>
      </c>
      <c r="G134" s="133">
        <f t="shared" si="18"/>
        <v>0</v>
      </c>
      <c r="H134" s="133">
        <f t="shared" si="18"/>
        <v>0</v>
      </c>
    </row>
    <row r="135" spans="1:8" ht="35.45" customHeight="1">
      <c r="A135" s="33" t="s">
        <v>57</v>
      </c>
      <c r="B135" s="33" t="s">
        <v>111</v>
      </c>
      <c r="C135" s="5">
        <v>9911000</v>
      </c>
      <c r="D135" s="10" t="s">
        <v>139</v>
      </c>
      <c r="E135" s="70" t="s">
        <v>140</v>
      </c>
      <c r="F135" s="133">
        <v>46.5</v>
      </c>
      <c r="G135" s="133">
        <v>0</v>
      </c>
      <c r="H135" s="133">
        <v>0</v>
      </c>
    </row>
    <row r="136" spans="1:8" ht="20.45" customHeight="1">
      <c r="A136" s="33" t="s">
        <v>57</v>
      </c>
      <c r="B136" s="33" t="s">
        <v>112</v>
      </c>
      <c r="C136" s="10"/>
      <c r="D136" s="17"/>
      <c r="E136" s="11" t="s">
        <v>88</v>
      </c>
      <c r="F136" s="64">
        <f>F137+F155</f>
        <v>17136.4</v>
      </c>
      <c r="G136" s="129">
        <f aca="true" t="shared" si="19" ref="G136:H136">G137+G155</f>
        <v>9417.699999999999</v>
      </c>
      <c r="H136" s="129">
        <f t="shared" si="19"/>
        <v>9417.699999999999</v>
      </c>
    </row>
    <row r="137" spans="1:8" ht="49.5">
      <c r="A137" s="33" t="s">
        <v>57</v>
      </c>
      <c r="B137" s="33" t="s">
        <v>112</v>
      </c>
      <c r="C137" s="10" t="s">
        <v>324</v>
      </c>
      <c r="D137" s="10"/>
      <c r="E137" s="70" t="s">
        <v>323</v>
      </c>
      <c r="F137" s="64">
        <f aca="true" t="shared" si="20" ref="F137:H137">F138</f>
        <v>16682.9</v>
      </c>
      <c r="G137" s="64">
        <f t="shared" si="20"/>
        <v>9417.699999999999</v>
      </c>
      <c r="H137" s="64">
        <f t="shared" si="20"/>
        <v>9417.699999999999</v>
      </c>
    </row>
    <row r="138" spans="1:8" ht="33">
      <c r="A138" s="33" t="s">
        <v>57</v>
      </c>
      <c r="B138" s="33" t="s">
        <v>112</v>
      </c>
      <c r="C138" s="10" t="s">
        <v>328</v>
      </c>
      <c r="D138" s="10"/>
      <c r="E138" s="70" t="s">
        <v>329</v>
      </c>
      <c r="F138" s="64">
        <f>F139+F141+F143+F145+F147+F149+F151+F153</f>
        <v>16682.9</v>
      </c>
      <c r="G138" s="124">
        <f aca="true" t="shared" si="21" ref="G138:H138">G139+G141+G143+G145+G147+G149+G151+G153</f>
        <v>9417.699999999999</v>
      </c>
      <c r="H138" s="124">
        <f t="shared" si="21"/>
        <v>9417.699999999999</v>
      </c>
    </row>
    <row r="139" spans="1:8" ht="12.75">
      <c r="A139" s="33" t="s">
        <v>57</v>
      </c>
      <c r="B139" s="33" t="s">
        <v>112</v>
      </c>
      <c r="C139" s="10" t="s">
        <v>330</v>
      </c>
      <c r="D139" s="10"/>
      <c r="E139" s="70" t="s">
        <v>331</v>
      </c>
      <c r="F139" s="64">
        <f>F140</f>
        <v>11024</v>
      </c>
      <c r="G139" s="64">
        <f>G140</f>
        <v>6633.5</v>
      </c>
      <c r="H139" s="64">
        <f>H140</f>
        <v>6633.5</v>
      </c>
    </row>
    <row r="140" spans="1:8" ht="33">
      <c r="A140" s="33" t="s">
        <v>57</v>
      </c>
      <c r="B140" s="33" t="s">
        <v>112</v>
      </c>
      <c r="C140" s="10" t="s">
        <v>330</v>
      </c>
      <c r="D140" s="10" t="s">
        <v>139</v>
      </c>
      <c r="E140" s="70" t="s">
        <v>140</v>
      </c>
      <c r="F140" s="64">
        <f>7624+3400</f>
        <v>11024</v>
      </c>
      <c r="G140" s="64">
        <v>6633.5</v>
      </c>
      <c r="H140" s="64">
        <v>6633.5</v>
      </c>
    </row>
    <row r="141" spans="1:8" ht="33">
      <c r="A141" s="33" t="s">
        <v>57</v>
      </c>
      <c r="B141" s="33" t="s">
        <v>112</v>
      </c>
      <c r="C141" s="10" t="s">
        <v>332</v>
      </c>
      <c r="D141" s="10"/>
      <c r="E141" s="70" t="s">
        <v>333</v>
      </c>
      <c r="F141" s="64">
        <f>F142</f>
        <v>105.19999999999993</v>
      </c>
      <c r="G141" s="64">
        <f>G142</f>
        <v>723.4</v>
      </c>
      <c r="H141" s="64">
        <f>H142</f>
        <v>723.4</v>
      </c>
    </row>
    <row r="142" spans="1:8" ht="33">
      <c r="A142" s="33" t="s">
        <v>57</v>
      </c>
      <c r="B142" s="33" t="s">
        <v>112</v>
      </c>
      <c r="C142" s="10" t="s">
        <v>332</v>
      </c>
      <c r="D142" s="10" t="s">
        <v>139</v>
      </c>
      <c r="E142" s="70" t="s">
        <v>140</v>
      </c>
      <c r="F142" s="64">
        <f>831.3-276.1-450</f>
        <v>105.19999999999993</v>
      </c>
      <c r="G142" s="64">
        <v>723.4</v>
      </c>
      <c r="H142" s="64">
        <v>723.4</v>
      </c>
    </row>
    <row r="143" spans="1:8" ht="21" customHeight="1">
      <c r="A143" s="33" t="s">
        <v>57</v>
      </c>
      <c r="B143" s="33" t="s">
        <v>112</v>
      </c>
      <c r="C143" s="10" t="s">
        <v>334</v>
      </c>
      <c r="D143" s="10"/>
      <c r="E143" s="70" t="s">
        <v>335</v>
      </c>
      <c r="F143" s="64">
        <f>F144</f>
        <v>1906.1999999999998</v>
      </c>
      <c r="G143" s="64">
        <f>G144</f>
        <v>1425.1</v>
      </c>
      <c r="H143" s="64">
        <f>H144</f>
        <v>1425.1</v>
      </c>
    </row>
    <row r="144" spans="1:8" ht="33">
      <c r="A144" s="33" t="s">
        <v>57</v>
      </c>
      <c r="B144" s="33" t="s">
        <v>112</v>
      </c>
      <c r="C144" s="10" t="s">
        <v>334</v>
      </c>
      <c r="D144" s="10" t="s">
        <v>139</v>
      </c>
      <c r="E144" s="70" t="s">
        <v>140</v>
      </c>
      <c r="F144" s="64">
        <f>1637.6-16.4+285</f>
        <v>1906.1999999999998</v>
      </c>
      <c r="G144" s="64">
        <v>1425.1</v>
      </c>
      <c r="H144" s="64">
        <v>1425.1</v>
      </c>
    </row>
    <row r="145" spans="1:8" ht="12.75">
      <c r="A145" s="33" t="s">
        <v>57</v>
      </c>
      <c r="B145" s="33" t="s">
        <v>112</v>
      </c>
      <c r="C145" s="10" t="s">
        <v>336</v>
      </c>
      <c r="D145" s="10"/>
      <c r="E145" s="70" t="s">
        <v>337</v>
      </c>
      <c r="F145" s="64">
        <f>F146</f>
        <v>166.79999999999998</v>
      </c>
      <c r="G145" s="64">
        <f>G146</f>
        <v>145.9</v>
      </c>
      <c r="H145" s="64">
        <f>H146</f>
        <v>145.9</v>
      </c>
    </row>
    <row r="146" spans="1:8" ht="33">
      <c r="A146" s="33" t="s">
        <v>57</v>
      </c>
      <c r="B146" s="33" t="s">
        <v>112</v>
      </c>
      <c r="C146" s="10" t="s">
        <v>336</v>
      </c>
      <c r="D146" s="10" t="s">
        <v>139</v>
      </c>
      <c r="E146" s="70" t="s">
        <v>140</v>
      </c>
      <c r="F146" s="64">
        <f>167.6-0.8</f>
        <v>166.79999999999998</v>
      </c>
      <c r="G146" s="64">
        <v>145.9</v>
      </c>
      <c r="H146" s="64">
        <v>145.9</v>
      </c>
    </row>
    <row r="147" spans="1:8" ht="33">
      <c r="A147" s="33" t="s">
        <v>57</v>
      </c>
      <c r="B147" s="33" t="s">
        <v>112</v>
      </c>
      <c r="C147" s="10" t="s">
        <v>338</v>
      </c>
      <c r="D147" s="10"/>
      <c r="E147" s="70" t="s">
        <v>339</v>
      </c>
      <c r="F147" s="64">
        <f>F148</f>
        <v>257</v>
      </c>
      <c r="G147" s="64">
        <f>G148</f>
        <v>224</v>
      </c>
      <c r="H147" s="64">
        <f>H148</f>
        <v>224</v>
      </c>
    </row>
    <row r="148" spans="1:8" ht="33">
      <c r="A148" s="33" t="s">
        <v>57</v>
      </c>
      <c r="B148" s="33" t="s">
        <v>112</v>
      </c>
      <c r="C148" s="10" t="s">
        <v>338</v>
      </c>
      <c r="D148" s="10" t="s">
        <v>139</v>
      </c>
      <c r="E148" s="70" t="s">
        <v>140</v>
      </c>
      <c r="F148" s="64">
        <v>257</v>
      </c>
      <c r="G148" s="64">
        <v>224</v>
      </c>
      <c r="H148" s="64">
        <v>224</v>
      </c>
    </row>
    <row r="149" spans="1:8" ht="34.9" customHeight="1">
      <c r="A149" s="33" t="s">
        <v>57</v>
      </c>
      <c r="B149" s="33" t="s">
        <v>112</v>
      </c>
      <c r="C149" s="10" t="s">
        <v>340</v>
      </c>
      <c r="D149" s="10"/>
      <c r="E149" s="70" t="s">
        <v>341</v>
      </c>
      <c r="F149" s="64">
        <f>F150</f>
        <v>306</v>
      </c>
      <c r="G149" s="64">
        <f>G150</f>
        <v>265.8</v>
      </c>
      <c r="H149" s="64">
        <f>H150</f>
        <v>265.8</v>
      </c>
    </row>
    <row r="150" spans="1:8" ht="36" customHeight="1">
      <c r="A150" s="33" t="s">
        <v>57</v>
      </c>
      <c r="B150" s="33" t="s">
        <v>112</v>
      </c>
      <c r="C150" s="10" t="s">
        <v>340</v>
      </c>
      <c r="D150" s="10" t="s">
        <v>139</v>
      </c>
      <c r="E150" s="70" t="s">
        <v>140</v>
      </c>
      <c r="F150" s="64">
        <v>306</v>
      </c>
      <c r="G150" s="64">
        <v>265.8</v>
      </c>
      <c r="H150" s="64">
        <v>265.8</v>
      </c>
    </row>
    <row r="151" spans="1:8" ht="49.5">
      <c r="A151" s="33" t="s">
        <v>57</v>
      </c>
      <c r="B151" s="33" t="s">
        <v>112</v>
      </c>
      <c r="C151" s="10" t="s">
        <v>497</v>
      </c>
      <c r="D151" s="10"/>
      <c r="E151" s="70" t="s">
        <v>498</v>
      </c>
      <c r="F151" s="124">
        <f>F152</f>
        <v>2724.8</v>
      </c>
      <c r="G151" s="124">
        <f aca="true" t="shared" si="22" ref="G151:H151">G152</f>
        <v>0</v>
      </c>
      <c r="H151" s="124">
        <f t="shared" si="22"/>
        <v>0</v>
      </c>
    </row>
    <row r="152" spans="1:8" ht="36" customHeight="1">
      <c r="A152" s="33" t="s">
        <v>57</v>
      </c>
      <c r="B152" s="33" t="s">
        <v>112</v>
      </c>
      <c r="C152" s="10" t="s">
        <v>497</v>
      </c>
      <c r="D152" s="10" t="s">
        <v>139</v>
      </c>
      <c r="E152" s="70" t="s">
        <v>140</v>
      </c>
      <c r="F152" s="124">
        <f>624.8+1300+800</f>
        <v>2724.8</v>
      </c>
      <c r="G152" s="124">
        <v>0</v>
      </c>
      <c r="H152" s="124">
        <v>0</v>
      </c>
    </row>
    <row r="153" spans="1:8" ht="36" customHeight="1">
      <c r="A153" s="33" t="s">
        <v>57</v>
      </c>
      <c r="B153" s="33" t="s">
        <v>112</v>
      </c>
      <c r="C153" s="10" t="s">
        <v>480</v>
      </c>
      <c r="D153" s="10"/>
      <c r="E153" s="70" t="s">
        <v>501</v>
      </c>
      <c r="F153" s="124">
        <f>F154</f>
        <v>192.9</v>
      </c>
      <c r="G153" s="124">
        <f aca="true" t="shared" si="23" ref="G153:H153">G154</f>
        <v>0</v>
      </c>
      <c r="H153" s="124">
        <f t="shared" si="23"/>
        <v>0</v>
      </c>
    </row>
    <row r="154" spans="1:8" ht="36" customHeight="1">
      <c r="A154" s="33" t="s">
        <v>57</v>
      </c>
      <c r="B154" s="33" t="s">
        <v>112</v>
      </c>
      <c r="C154" s="10" t="s">
        <v>480</v>
      </c>
      <c r="D154" s="10" t="s">
        <v>139</v>
      </c>
      <c r="E154" s="70" t="s">
        <v>140</v>
      </c>
      <c r="F154" s="124">
        <v>192.9</v>
      </c>
      <c r="G154" s="124">
        <v>0</v>
      </c>
      <c r="H154" s="124">
        <v>0</v>
      </c>
    </row>
    <row r="155" spans="1:8" ht="36" customHeight="1">
      <c r="A155" s="33" t="s">
        <v>57</v>
      </c>
      <c r="B155" s="33" t="s">
        <v>112</v>
      </c>
      <c r="C155" s="5">
        <v>9900000</v>
      </c>
      <c r="D155" s="101"/>
      <c r="E155" s="104" t="s">
        <v>19</v>
      </c>
      <c r="F155" s="129">
        <f>F156</f>
        <v>453.5</v>
      </c>
      <c r="G155" s="129">
        <f aca="true" t="shared" si="24" ref="G155:H156">G156</f>
        <v>0</v>
      </c>
      <c r="H155" s="129">
        <f t="shared" si="24"/>
        <v>0</v>
      </c>
    </row>
    <row r="156" spans="1:8" ht="36" customHeight="1">
      <c r="A156" s="33" t="s">
        <v>57</v>
      </c>
      <c r="B156" s="33" t="s">
        <v>112</v>
      </c>
      <c r="C156" s="5">
        <v>9911000</v>
      </c>
      <c r="D156" s="10" t="s">
        <v>135</v>
      </c>
      <c r="E156" s="104" t="s">
        <v>203</v>
      </c>
      <c r="F156" s="129">
        <f>F157</f>
        <v>453.5</v>
      </c>
      <c r="G156" s="129">
        <f t="shared" si="24"/>
        <v>0</v>
      </c>
      <c r="H156" s="129">
        <f t="shared" si="24"/>
        <v>0</v>
      </c>
    </row>
    <row r="157" spans="1:8" ht="36" customHeight="1">
      <c r="A157" s="33" t="s">
        <v>57</v>
      </c>
      <c r="B157" s="33" t="s">
        <v>112</v>
      </c>
      <c r="C157" s="5">
        <v>9911000</v>
      </c>
      <c r="D157" s="10" t="s">
        <v>139</v>
      </c>
      <c r="E157" s="70" t="s">
        <v>140</v>
      </c>
      <c r="F157" s="129">
        <v>453.5</v>
      </c>
      <c r="G157" s="129">
        <v>0</v>
      </c>
      <c r="H157" s="129">
        <v>0</v>
      </c>
    </row>
    <row r="158" spans="1:8" ht="12.75">
      <c r="A158" s="33" t="s">
        <v>57</v>
      </c>
      <c r="B158" s="33" t="s">
        <v>98</v>
      </c>
      <c r="C158" s="10"/>
      <c r="D158" s="10"/>
      <c r="E158" s="70" t="s">
        <v>89</v>
      </c>
      <c r="F158" s="64">
        <f>F159</f>
        <v>15522.2</v>
      </c>
      <c r="G158" s="64">
        <f aca="true" t="shared" si="25" ref="G158:H160">G159</f>
        <v>17979.7</v>
      </c>
      <c r="H158" s="64">
        <f t="shared" si="25"/>
        <v>18234.1</v>
      </c>
    </row>
    <row r="159" spans="1:8" ht="12.75">
      <c r="A159" s="33" t="s">
        <v>57</v>
      </c>
      <c r="B159" s="33" t="s">
        <v>114</v>
      </c>
      <c r="C159" s="10"/>
      <c r="D159" s="10"/>
      <c r="E159" s="70" t="s">
        <v>44</v>
      </c>
      <c r="F159" s="64">
        <f>F160</f>
        <v>15522.2</v>
      </c>
      <c r="G159" s="64">
        <f t="shared" si="25"/>
        <v>17979.7</v>
      </c>
      <c r="H159" s="64">
        <f t="shared" si="25"/>
        <v>18234.1</v>
      </c>
    </row>
    <row r="160" spans="1:8" ht="52.9" customHeight="1">
      <c r="A160" s="33" t="s">
        <v>57</v>
      </c>
      <c r="B160" s="33" t="s">
        <v>114</v>
      </c>
      <c r="C160" s="10" t="s">
        <v>261</v>
      </c>
      <c r="D160" s="10"/>
      <c r="E160" s="70" t="s">
        <v>262</v>
      </c>
      <c r="F160" s="64">
        <f>F161</f>
        <v>15522.2</v>
      </c>
      <c r="G160" s="64">
        <f t="shared" si="25"/>
        <v>17979.7</v>
      </c>
      <c r="H160" s="64">
        <f t="shared" si="25"/>
        <v>18234.1</v>
      </c>
    </row>
    <row r="161" spans="1:8" ht="35.45" customHeight="1">
      <c r="A161" s="33" t="s">
        <v>57</v>
      </c>
      <c r="B161" s="33" t="s">
        <v>114</v>
      </c>
      <c r="C161" s="10" t="s">
        <v>263</v>
      </c>
      <c r="D161" s="10"/>
      <c r="E161" s="70" t="s">
        <v>264</v>
      </c>
      <c r="F161" s="64">
        <f>F162+F164+F166</f>
        <v>15522.2</v>
      </c>
      <c r="G161" s="124">
        <f aca="true" t="shared" si="26" ref="G161:H161">G162+G164+G166</f>
        <v>17979.7</v>
      </c>
      <c r="H161" s="124">
        <f t="shared" si="26"/>
        <v>18234.1</v>
      </c>
    </row>
    <row r="162" spans="1:8" ht="35.45" customHeight="1">
      <c r="A162" s="33" t="s">
        <v>57</v>
      </c>
      <c r="B162" s="33" t="s">
        <v>114</v>
      </c>
      <c r="C162" s="10" t="s">
        <v>346</v>
      </c>
      <c r="D162" s="10"/>
      <c r="E162" s="70" t="s">
        <v>347</v>
      </c>
      <c r="F162" s="64">
        <f>F163</f>
        <v>15129</v>
      </c>
      <c r="G162" s="64">
        <f>G163</f>
        <v>17979.7</v>
      </c>
      <c r="H162" s="64">
        <f>H163</f>
        <v>18234.1</v>
      </c>
    </row>
    <row r="163" spans="1:8" ht="35.45" customHeight="1">
      <c r="A163" s="33" t="s">
        <v>57</v>
      </c>
      <c r="B163" s="33" t="s">
        <v>114</v>
      </c>
      <c r="C163" s="10" t="s">
        <v>346</v>
      </c>
      <c r="D163" s="17">
        <v>600</v>
      </c>
      <c r="E163" s="11" t="s">
        <v>171</v>
      </c>
      <c r="F163" s="64">
        <f>17389.8+87.8-2187.8-87.8+0.1-24.1-49</f>
        <v>15129</v>
      </c>
      <c r="G163" s="64">
        <v>17979.7</v>
      </c>
      <c r="H163" s="64">
        <v>18234.1</v>
      </c>
    </row>
    <row r="164" spans="1:8" ht="36.6" customHeight="1">
      <c r="A164" s="33" t="s">
        <v>57</v>
      </c>
      <c r="B164" s="33" t="s">
        <v>114</v>
      </c>
      <c r="C164" s="10" t="s">
        <v>409</v>
      </c>
      <c r="D164" s="17"/>
      <c r="E164" s="11" t="s">
        <v>410</v>
      </c>
      <c r="F164" s="64">
        <f>F165</f>
        <v>47.5</v>
      </c>
      <c r="G164" s="64">
        <f>G165</f>
        <v>0</v>
      </c>
      <c r="H164" s="64">
        <f>H165</f>
        <v>0</v>
      </c>
    </row>
    <row r="165" spans="1:8" ht="34.9" customHeight="1">
      <c r="A165" s="33" t="s">
        <v>57</v>
      </c>
      <c r="B165" s="33" t="s">
        <v>114</v>
      </c>
      <c r="C165" s="10" t="s">
        <v>409</v>
      </c>
      <c r="D165" s="17">
        <v>600</v>
      </c>
      <c r="E165" s="11" t="s">
        <v>171</v>
      </c>
      <c r="F165" s="64">
        <v>47.5</v>
      </c>
      <c r="G165" s="64">
        <v>0</v>
      </c>
      <c r="H165" s="64">
        <v>0</v>
      </c>
    </row>
    <row r="166" spans="1:8" ht="34.9" customHeight="1">
      <c r="A166" s="33" t="s">
        <v>57</v>
      </c>
      <c r="B166" s="33" t="s">
        <v>114</v>
      </c>
      <c r="C166" s="10" t="s">
        <v>489</v>
      </c>
      <c r="D166" s="17"/>
      <c r="E166" s="11" t="s">
        <v>491</v>
      </c>
      <c r="F166" s="124">
        <f>F167</f>
        <v>345.70000000000005</v>
      </c>
      <c r="G166" s="124">
        <f aca="true" t="shared" si="27" ref="G166:H166">G167</f>
        <v>0</v>
      </c>
      <c r="H166" s="124">
        <f t="shared" si="27"/>
        <v>0</v>
      </c>
    </row>
    <row r="167" spans="1:8" ht="34.9" customHeight="1">
      <c r="A167" s="33" t="s">
        <v>57</v>
      </c>
      <c r="B167" s="33" t="s">
        <v>114</v>
      </c>
      <c r="C167" s="10" t="s">
        <v>489</v>
      </c>
      <c r="D167" s="17">
        <v>600</v>
      </c>
      <c r="E167" s="11" t="s">
        <v>171</v>
      </c>
      <c r="F167" s="124">
        <f>91.7+87.8+93.1+24.1+49</f>
        <v>345.70000000000005</v>
      </c>
      <c r="G167" s="124">
        <v>0</v>
      </c>
      <c r="H167" s="124">
        <v>0</v>
      </c>
    </row>
    <row r="168" spans="1:8" ht="19.15" customHeight="1">
      <c r="A168" s="33" t="s">
        <v>57</v>
      </c>
      <c r="B168" s="33" t="s">
        <v>102</v>
      </c>
      <c r="C168" s="10"/>
      <c r="D168" s="100"/>
      <c r="E168" s="11" t="s">
        <v>157</v>
      </c>
      <c r="F168" s="64">
        <f aca="true" t="shared" si="28" ref="F168:H169">F169</f>
        <v>29270.9</v>
      </c>
      <c r="G168" s="64">
        <f t="shared" si="28"/>
        <v>30238.4</v>
      </c>
      <c r="H168" s="64">
        <f t="shared" si="28"/>
        <v>29357.6</v>
      </c>
    </row>
    <row r="169" spans="1:8" ht="17.45" customHeight="1">
      <c r="A169" s="33" t="s">
        <v>57</v>
      </c>
      <c r="B169" s="33" t="s">
        <v>103</v>
      </c>
      <c r="C169" s="10"/>
      <c r="D169" s="100"/>
      <c r="E169" s="11" t="s">
        <v>48</v>
      </c>
      <c r="F169" s="64">
        <f t="shared" si="28"/>
        <v>29270.9</v>
      </c>
      <c r="G169" s="64">
        <f t="shared" si="28"/>
        <v>30238.4</v>
      </c>
      <c r="H169" s="64">
        <f t="shared" si="28"/>
        <v>29357.6</v>
      </c>
    </row>
    <row r="170" spans="1:8" ht="53.45" customHeight="1">
      <c r="A170" s="33" t="s">
        <v>57</v>
      </c>
      <c r="B170" s="33" t="s">
        <v>103</v>
      </c>
      <c r="C170" s="10" t="s">
        <v>261</v>
      </c>
      <c r="D170" s="10"/>
      <c r="E170" s="70" t="s">
        <v>262</v>
      </c>
      <c r="F170" s="64">
        <f>F171+F194</f>
        <v>29270.9</v>
      </c>
      <c r="G170" s="64">
        <f>G171+G194</f>
        <v>30238.4</v>
      </c>
      <c r="H170" s="64">
        <f>H171+H194</f>
        <v>29357.6</v>
      </c>
    </row>
    <row r="171" spans="1:8" ht="37.9" customHeight="1">
      <c r="A171" s="33" t="s">
        <v>57</v>
      </c>
      <c r="B171" s="33" t="s">
        <v>103</v>
      </c>
      <c r="C171" s="10" t="s">
        <v>263</v>
      </c>
      <c r="D171" s="10"/>
      <c r="E171" s="70" t="s">
        <v>264</v>
      </c>
      <c r="F171" s="64">
        <f>F174+F176+F188+F178+F172+F184+F182+F186+F180+F192</f>
        <v>27370.9</v>
      </c>
      <c r="G171" s="141">
        <f aca="true" t="shared" si="29" ref="G171:H171">G174+G176+G188+G178+G172+G184+G182+G186+G180+G192</f>
        <v>30238.4</v>
      </c>
      <c r="H171" s="141">
        <f t="shared" si="29"/>
        <v>29357.6</v>
      </c>
    </row>
    <row r="172" spans="1:8" ht="37.9" customHeight="1">
      <c r="A172" s="33" t="s">
        <v>57</v>
      </c>
      <c r="B172" s="33" t="s">
        <v>103</v>
      </c>
      <c r="C172" s="10" t="s">
        <v>458</v>
      </c>
      <c r="D172" s="10"/>
      <c r="E172" s="70" t="s">
        <v>459</v>
      </c>
      <c r="F172" s="64">
        <f>F173</f>
        <v>3151.2</v>
      </c>
      <c r="G172" s="64">
        <f>G173</f>
        <v>0</v>
      </c>
      <c r="H172" s="64">
        <f>H173</f>
        <v>0</v>
      </c>
    </row>
    <row r="173" spans="1:8" ht="37.9" customHeight="1">
      <c r="A173" s="33" t="s">
        <v>57</v>
      </c>
      <c r="B173" s="33" t="s">
        <v>103</v>
      </c>
      <c r="C173" s="10" t="s">
        <v>458</v>
      </c>
      <c r="D173" s="17">
        <v>600</v>
      </c>
      <c r="E173" s="11" t="s">
        <v>171</v>
      </c>
      <c r="F173" s="64">
        <v>3151.2</v>
      </c>
      <c r="G173" s="64">
        <v>0</v>
      </c>
      <c r="H173" s="64">
        <v>0</v>
      </c>
    </row>
    <row r="174" spans="1:8" ht="33">
      <c r="A174" s="33" t="s">
        <v>57</v>
      </c>
      <c r="B174" s="33" t="s">
        <v>103</v>
      </c>
      <c r="C174" s="10" t="s">
        <v>265</v>
      </c>
      <c r="D174" s="10"/>
      <c r="E174" s="70" t="s">
        <v>266</v>
      </c>
      <c r="F174" s="64">
        <f>F175</f>
        <v>188</v>
      </c>
      <c r="G174" s="64">
        <f>G175</f>
        <v>150</v>
      </c>
      <c r="H174" s="64">
        <f>H175</f>
        <v>150</v>
      </c>
    </row>
    <row r="175" spans="1:8" ht="33">
      <c r="A175" s="33" t="s">
        <v>57</v>
      </c>
      <c r="B175" s="33" t="s">
        <v>103</v>
      </c>
      <c r="C175" s="10" t="s">
        <v>265</v>
      </c>
      <c r="D175" s="100" t="s">
        <v>139</v>
      </c>
      <c r="E175" s="11" t="s">
        <v>140</v>
      </c>
      <c r="F175" s="64">
        <v>188</v>
      </c>
      <c r="G175" s="64">
        <v>150</v>
      </c>
      <c r="H175" s="64">
        <v>150</v>
      </c>
    </row>
    <row r="176" spans="1:8" ht="34.9" customHeight="1">
      <c r="A176" s="33" t="s">
        <v>57</v>
      </c>
      <c r="B176" s="33" t="s">
        <v>103</v>
      </c>
      <c r="C176" s="10" t="s">
        <v>268</v>
      </c>
      <c r="D176" s="10"/>
      <c r="E176" s="70" t="s">
        <v>267</v>
      </c>
      <c r="F176" s="64">
        <f>F177</f>
        <v>13229.099999999999</v>
      </c>
      <c r="G176" s="64">
        <f>G177</f>
        <v>16662.8</v>
      </c>
      <c r="H176" s="64">
        <f>H177</f>
        <v>15899.1</v>
      </c>
    </row>
    <row r="177" spans="1:8" ht="36" customHeight="1">
      <c r="A177" s="33" t="s">
        <v>57</v>
      </c>
      <c r="B177" s="33" t="s">
        <v>103</v>
      </c>
      <c r="C177" s="10" t="s">
        <v>268</v>
      </c>
      <c r="D177" s="17">
        <v>600</v>
      </c>
      <c r="E177" s="11" t="s">
        <v>171</v>
      </c>
      <c r="F177" s="64">
        <f>15389.3+50.3-2210.4-0.1</f>
        <v>13229.099999999999</v>
      </c>
      <c r="G177" s="64">
        <v>16662.8</v>
      </c>
      <c r="H177" s="64">
        <v>15899.1</v>
      </c>
    </row>
    <row r="178" spans="1:8" ht="52.9" customHeight="1">
      <c r="A178" s="33" t="s">
        <v>57</v>
      </c>
      <c r="B178" s="33" t="s">
        <v>103</v>
      </c>
      <c r="C178" s="10" t="s">
        <v>270</v>
      </c>
      <c r="D178" s="10"/>
      <c r="E178" s="70" t="s">
        <v>269</v>
      </c>
      <c r="F178" s="64">
        <f>F179</f>
        <v>36</v>
      </c>
      <c r="G178" s="64">
        <f>G179</f>
        <v>31</v>
      </c>
      <c r="H178" s="64">
        <f>H179</f>
        <v>31</v>
      </c>
    </row>
    <row r="179" spans="1:8" ht="38.45" customHeight="1">
      <c r="A179" s="33" t="s">
        <v>57</v>
      </c>
      <c r="B179" s="33" t="s">
        <v>103</v>
      </c>
      <c r="C179" s="10" t="s">
        <v>270</v>
      </c>
      <c r="D179" s="17">
        <v>600</v>
      </c>
      <c r="E179" s="11" t="s">
        <v>171</v>
      </c>
      <c r="F179" s="64">
        <v>36</v>
      </c>
      <c r="G179" s="64">
        <v>31</v>
      </c>
      <c r="H179" s="64">
        <v>31</v>
      </c>
    </row>
    <row r="180" spans="1:8" ht="49.5">
      <c r="A180" s="33" t="s">
        <v>57</v>
      </c>
      <c r="B180" s="33" t="s">
        <v>103</v>
      </c>
      <c r="C180" s="10" t="s">
        <v>516</v>
      </c>
      <c r="D180" s="10"/>
      <c r="E180" s="70" t="s">
        <v>517</v>
      </c>
      <c r="F180" s="131">
        <f>F181</f>
        <v>364</v>
      </c>
      <c r="G180" s="131">
        <f aca="true" t="shared" si="30" ref="G180:H180">G181</f>
        <v>0</v>
      </c>
      <c r="H180" s="131">
        <f t="shared" si="30"/>
        <v>0</v>
      </c>
    </row>
    <row r="181" spans="1:8" ht="38.45" customHeight="1">
      <c r="A181" s="33" t="s">
        <v>57</v>
      </c>
      <c r="B181" s="33" t="s">
        <v>103</v>
      </c>
      <c r="C181" s="10" t="s">
        <v>516</v>
      </c>
      <c r="D181" s="17">
        <v>600</v>
      </c>
      <c r="E181" s="11" t="s">
        <v>171</v>
      </c>
      <c r="F181" s="131">
        <v>364</v>
      </c>
      <c r="G181" s="131">
        <v>0</v>
      </c>
      <c r="H181" s="131">
        <v>0</v>
      </c>
    </row>
    <row r="182" spans="1:8" s="77" customFormat="1" ht="38.45" customHeight="1">
      <c r="A182" s="33" t="s">
        <v>57</v>
      </c>
      <c r="B182" s="33" t="s">
        <v>103</v>
      </c>
      <c r="C182" s="10" t="s">
        <v>487</v>
      </c>
      <c r="D182" s="10"/>
      <c r="E182" s="11" t="s">
        <v>488</v>
      </c>
      <c r="F182" s="76">
        <f>F183</f>
        <v>27.9</v>
      </c>
      <c r="G182" s="76">
        <f aca="true" t="shared" si="31" ref="G182:H182">G183</f>
        <v>0</v>
      </c>
      <c r="H182" s="76">
        <f t="shared" si="31"/>
        <v>0</v>
      </c>
    </row>
    <row r="183" spans="1:8" s="77" customFormat="1" ht="38.45" customHeight="1">
      <c r="A183" s="33" t="s">
        <v>57</v>
      </c>
      <c r="B183" s="33" t="s">
        <v>103</v>
      </c>
      <c r="C183" s="10" t="s">
        <v>487</v>
      </c>
      <c r="D183" s="10" t="s">
        <v>139</v>
      </c>
      <c r="E183" s="11" t="s">
        <v>140</v>
      </c>
      <c r="F183" s="76">
        <v>27.9</v>
      </c>
      <c r="G183" s="76">
        <v>0</v>
      </c>
      <c r="H183" s="76">
        <v>0</v>
      </c>
    </row>
    <row r="184" spans="1:8" ht="33">
      <c r="A184" s="33" t="s">
        <v>57</v>
      </c>
      <c r="B184" s="33" t="s">
        <v>103</v>
      </c>
      <c r="C184" s="10" t="s">
        <v>492</v>
      </c>
      <c r="D184" s="10"/>
      <c r="E184" s="11" t="s">
        <v>493</v>
      </c>
      <c r="F184" s="124">
        <f>F185</f>
        <v>319.2</v>
      </c>
      <c r="G184" s="124">
        <f aca="true" t="shared" si="32" ref="G184:H184">G185</f>
        <v>0</v>
      </c>
      <c r="H184" s="124">
        <f t="shared" si="32"/>
        <v>0</v>
      </c>
    </row>
    <row r="185" spans="1:8" ht="33">
      <c r="A185" s="33" t="s">
        <v>57</v>
      </c>
      <c r="B185" s="33" t="s">
        <v>103</v>
      </c>
      <c r="C185" s="10" t="s">
        <v>492</v>
      </c>
      <c r="D185" s="10" t="s">
        <v>139</v>
      </c>
      <c r="E185" s="11" t="s">
        <v>140</v>
      </c>
      <c r="F185" s="124">
        <v>319.2</v>
      </c>
      <c r="G185" s="124">
        <v>0</v>
      </c>
      <c r="H185" s="124">
        <v>0</v>
      </c>
    </row>
    <row r="186" spans="1:8" s="77" customFormat="1" ht="33">
      <c r="A186" s="33" t="s">
        <v>57</v>
      </c>
      <c r="B186" s="33" t="s">
        <v>103</v>
      </c>
      <c r="C186" s="10" t="s">
        <v>505</v>
      </c>
      <c r="D186" s="10"/>
      <c r="E186" s="11" t="s">
        <v>506</v>
      </c>
      <c r="F186" s="76">
        <f>F187</f>
        <v>177.1</v>
      </c>
      <c r="G186" s="76">
        <f aca="true" t="shared" si="33" ref="G186:H186">G187</f>
        <v>0</v>
      </c>
      <c r="H186" s="76">
        <f t="shared" si="33"/>
        <v>0</v>
      </c>
    </row>
    <row r="187" spans="1:8" s="77" customFormat="1" ht="33">
      <c r="A187" s="33" t="s">
        <v>57</v>
      </c>
      <c r="B187" s="33" t="s">
        <v>103</v>
      </c>
      <c r="C187" s="10" t="s">
        <v>505</v>
      </c>
      <c r="D187" s="10" t="s">
        <v>139</v>
      </c>
      <c r="E187" s="11" t="s">
        <v>140</v>
      </c>
      <c r="F187" s="76">
        <v>177.1</v>
      </c>
      <c r="G187" s="76">
        <v>0</v>
      </c>
      <c r="H187" s="76">
        <v>0</v>
      </c>
    </row>
    <row r="188" spans="1:8" ht="21" customHeight="1">
      <c r="A188" s="33" t="s">
        <v>57</v>
      </c>
      <c r="B188" s="33" t="s">
        <v>103</v>
      </c>
      <c r="C188" s="10" t="s">
        <v>271</v>
      </c>
      <c r="D188" s="10"/>
      <c r="E188" s="70" t="s">
        <v>272</v>
      </c>
      <c r="F188" s="64">
        <f>SUM(F189:F191)</f>
        <v>9863.9</v>
      </c>
      <c r="G188" s="64">
        <f>SUM(G189:G191)</f>
        <v>13394.6</v>
      </c>
      <c r="H188" s="64">
        <f>SUM(H189:H191)</f>
        <v>13277.5</v>
      </c>
    </row>
    <row r="189" spans="1:8" ht="66">
      <c r="A189" s="33" t="s">
        <v>57</v>
      </c>
      <c r="B189" s="33" t="s">
        <v>103</v>
      </c>
      <c r="C189" s="10" t="s">
        <v>271</v>
      </c>
      <c r="D189" s="10" t="s">
        <v>138</v>
      </c>
      <c r="E189" s="11" t="s">
        <v>12</v>
      </c>
      <c r="F189" s="64">
        <f>10390.7-1875-18.7</f>
        <v>8497</v>
      </c>
      <c r="G189" s="64">
        <v>12484.5</v>
      </c>
      <c r="H189" s="64">
        <v>13277.5</v>
      </c>
    </row>
    <row r="190" spans="1:8" ht="39" customHeight="1">
      <c r="A190" s="33" t="s">
        <v>57</v>
      </c>
      <c r="B190" s="33" t="s">
        <v>103</v>
      </c>
      <c r="C190" s="10" t="s">
        <v>271</v>
      </c>
      <c r="D190" s="10" t="s">
        <v>139</v>
      </c>
      <c r="E190" s="11" t="s">
        <v>140</v>
      </c>
      <c r="F190" s="64">
        <f>1211.7+18.7</f>
        <v>1230.4</v>
      </c>
      <c r="G190" s="64">
        <v>773.6</v>
      </c>
      <c r="H190" s="64">
        <v>0</v>
      </c>
    </row>
    <row r="191" spans="1:8" ht="20.45" customHeight="1">
      <c r="A191" s="33" t="s">
        <v>57</v>
      </c>
      <c r="B191" s="33" t="s">
        <v>103</v>
      </c>
      <c r="C191" s="10" t="s">
        <v>271</v>
      </c>
      <c r="D191" s="10" t="s">
        <v>141</v>
      </c>
      <c r="E191" s="11" t="s">
        <v>142</v>
      </c>
      <c r="F191" s="64">
        <v>136.5</v>
      </c>
      <c r="G191" s="64">
        <v>136.5</v>
      </c>
      <c r="H191" s="64">
        <v>0</v>
      </c>
    </row>
    <row r="192" spans="1:8" ht="49.5">
      <c r="A192" s="33" t="s">
        <v>57</v>
      </c>
      <c r="B192" s="33" t="s">
        <v>103</v>
      </c>
      <c r="C192" s="10" t="s">
        <v>531</v>
      </c>
      <c r="D192" s="10"/>
      <c r="E192" s="11" t="s">
        <v>532</v>
      </c>
      <c r="F192" s="138">
        <f>F193</f>
        <v>14.5</v>
      </c>
      <c r="G192" s="141">
        <f aca="true" t="shared" si="34" ref="G192:H192">G193</f>
        <v>0</v>
      </c>
      <c r="H192" s="141">
        <f t="shared" si="34"/>
        <v>0</v>
      </c>
    </row>
    <row r="193" spans="1:8" ht="33">
      <c r="A193" s="33" t="s">
        <v>57</v>
      </c>
      <c r="B193" s="33" t="s">
        <v>103</v>
      </c>
      <c r="C193" s="10" t="s">
        <v>531</v>
      </c>
      <c r="D193" s="10" t="s">
        <v>139</v>
      </c>
      <c r="E193" s="11" t="s">
        <v>140</v>
      </c>
      <c r="F193" s="138">
        <v>14.5</v>
      </c>
      <c r="G193" s="138">
        <v>0</v>
      </c>
      <c r="H193" s="138">
        <v>0</v>
      </c>
    </row>
    <row r="194" spans="1:8" ht="33">
      <c r="A194" s="33" t="s">
        <v>57</v>
      </c>
      <c r="B194" s="33" t="s">
        <v>103</v>
      </c>
      <c r="C194" s="10" t="s">
        <v>452</v>
      </c>
      <c r="D194" s="100"/>
      <c r="E194" s="11" t="s">
        <v>453</v>
      </c>
      <c r="F194" s="64">
        <f aca="true" t="shared" si="35" ref="F194:H195">F195</f>
        <v>1900</v>
      </c>
      <c r="G194" s="64">
        <f t="shared" si="35"/>
        <v>0</v>
      </c>
      <c r="H194" s="64">
        <f t="shared" si="35"/>
        <v>0</v>
      </c>
    </row>
    <row r="195" spans="1:8" ht="12.75">
      <c r="A195" s="33" t="s">
        <v>57</v>
      </c>
      <c r="B195" s="33" t="s">
        <v>103</v>
      </c>
      <c r="C195" s="10" t="s">
        <v>454</v>
      </c>
      <c r="D195" s="100"/>
      <c r="E195" s="11" t="s">
        <v>455</v>
      </c>
      <c r="F195" s="64">
        <f t="shared" si="35"/>
        <v>1900</v>
      </c>
      <c r="G195" s="64">
        <f t="shared" si="35"/>
        <v>0</v>
      </c>
      <c r="H195" s="64">
        <f t="shared" si="35"/>
        <v>0</v>
      </c>
    </row>
    <row r="196" spans="1:8" ht="33">
      <c r="A196" s="33" t="s">
        <v>57</v>
      </c>
      <c r="B196" s="33" t="s">
        <v>103</v>
      </c>
      <c r="C196" s="10" t="s">
        <v>454</v>
      </c>
      <c r="D196" s="33" t="s">
        <v>143</v>
      </c>
      <c r="E196" s="11" t="s">
        <v>273</v>
      </c>
      <c r="F196" s="64">
        <f>1600+300</f>
        <v>1900</v>
      </c>
      <c r="G196" s="64">
        <v>0</v>
      </c>
      <c r="H196" s="64">
        <v>0</v>
      </c>
    </row>
    <row r="197" spans="1:8" ht="20.45" customHeight="1">
      <c r="A197" s="33" t="s">
        <v>57</v>
      </c>
      <c r="B197" s="56" t="s">
        <v>100</v>
      </c>
      <c r="C197" s="56"/>
      <c r="D197" s="38"/>
      <c r="E197" s="39" t="s">
        <v>92</v>
      </c>
      <c r="F197" s="64">
        <f>F198+F204</f>
        <v>3045.1</v>
      </c>
      <c r="G197" s="64">
        <f>G198+G204</f>
        <v>2942.1</v>
      </c>
      <c r="H197" s="64">
        <f>H198+H204</f>
        <v>2942.1</v>
      </c>
    </row>
    <row r="198" spans="1:8" ht="19.9" customHeight="1">
      <c r="A198" s="33" t="s">
        <v>57</v>
      </c>
      <c r="B198" s="17">
        <v>1001</v>
      </c>
      <c r="C198" s="56"/>
      <c r="D198" s="38"/>
      <c r="E198" s="11" t="s">
        <v>93</v>
      </c>
      <c r="F198" s="64">
        <f>F199</f>
        <v>2101.5</v>
      </c>
      <c r="G198" s="64">
        <f aca="true" t="shared" si="36" ref="G198:H200">G199</f>
        <v>2101.5</v>
      </c>
      <c r="H198" s="64">
        <f t="shared" si="36"/>
        <v>2101.5</v>
      </c>
    </row>
    <row r="199" spans="1:8" ht="53.45" customHeight="1">
      <c r="A199" s="33" t="s">
        <v>57</v>
      </c>
      <c r="B199" s="56" t="s">
        <v>116</v>
      </c>
      <c r="C199" s="10" t="s">
        <v>8</v>
      </c>
      <c r="D199" s="33"/>
      <c r="E199" s="31" t="s">
        <v>388</v>
      </c>
      <c r="F199" s="64">
        <f>F200</f>
        <v>2101.5</v>
      </c>
      <c r="G199" s="64">
        <f t="shared" si="36"/>
        <v>2101.5</v>
      </c>
      <c r="H199" s="64">
        <f t="shared" si="36"/>
        <v>2101.5</v>
      </c>
    </row>
    <row r="200" spans="1:8" ht="33">
      <c r="A200" s="33" t="s">
        <v>57</v>
      </c>
      <c r="B200" s="56" t="s">
        <v>116</v>
      </c>
      <c r="C200" s="10" t="s">
        <v>274</v>
      </c>
      <c r="D200" s="33"/>
      <c r="E200" s="11" t="s">
        <v>275</v>
      </c>
      <c r="F200" s="64">
        <f>F201</f>
        <v>2101.5</v>
      </c>
      <c r="G200" s="64">
        <f t="shared" si="36"/>
        <v>2101.5</v>
      </c>
      <c r="H200" s="64">
        <f t="shared" si="36"/>
        <v>2101.5</v>
      </c>
    </row>
    <row r="201" spans="1:8" ht="58.15" customHeight="1">
      <c r="A201" s="33" t="s">
        <v>57</v>
      </c>
      <c r="B201" s="56" t="s">
        <v>116</v>
      </c>
      <c r="C201" s="10" t="s">
        <v>276</v>
      </c>
      <c r="D201" s="33"/>
      <c r="E201" s="11" t="s">
        <v>137</v>
      </c>
      <c r="F201" s="64">
        <f>F203+F202</f>
        <v>2101.5</v>
      </c>
      <c r="G201" s="64">
        <f>G203+G202</f>
        <v>2101.5</v>
      </c>
      <c r="H201" s="64">
        <f>H203+H202</f>
        <v>2101.5</v>
      </c>
    </row>
    <row r="202" spans="1:8" ht="33">
      <c r="A202" s="33" t="s">
        <v>57</v>
      </c>
      <c r="B202" s="56" t="s">
        <v>116</v>
      </c>
      <c r="C202" s="10" t="s">
        <v>276</v>
      </c>
      <c r="D202" s="10" t="s">
        <v>139</v>
      </c>
      <c r="E202" s="11" t="s">
        <v>140</v>
      </c>
      <c r="F202" s="64">
        <v>61.2</v>
      </c>
      <c r="G202" s="64">
        <v>61.2</v>
      </c>
      <c r="H202" s="64">
        <v>61.2</v>
      </c>
    </row>
    <row r="203" spans="1:8" ht="20.45" customHeight="1">
      <c r="A203" s="33" t="s">
        <v>57</v>
      </c>
      <c r="B203" s="56" t="s">
        <v>116</v>
      </c>
      <c r="C203" s="10" t="s">
        <v>276</v>
      </c>
      <c r="D203" s="17" t="s">
        <v>144</v>
      </c>
      <c r="E203" s="11" t="s">
        <v>145</v>
      </c>
      <c r="F203" s="64">
        <f>2101.5-61.2</f>
        <v>2040.3</v>
      </c>
      <c r="G203" s="64">
        <f>2101.5-61.2</f>
        <v>2040.3</v>
      </c>
      <c r="H203" s="64">
        <f>2101.5-61.2</f>
        <v>2040.3</v>
      </c>
    </row>
    <row r="204" spans="1:8" ht="22.15" customHeight="1">
      <c r="A204" s="33" t="s">
        <v>57</v>
      </c>
      <c r="B204" s="56" t="s">
        <v>101</v>
      </c>
      <c r="C204" s="56"/>
      <c r="D204" s="38"/>
      <c r="E204" s="11" t="s">
        <v>95</v>
      </c>
      <c r="F204" s="64">
        <f>F205</f>
        <v>943.6</v>
      </c>
      <c r="G204" s="64">
        <f>G205</f>
        <v>840.5999999999999</v>
      </c>
      <c r="H204" s="64">
        <f>H205</f>
        <v>840.5999999999999</v>
      </c>
    </row>
    <row r="205" spans="1:8" ht="55.15" customHeight="1">
      <c r="A205" s="33" t="s">
        <v>57</v>
      </c>
      <c r="B205" s="56" t="s">
        <v>101</v>
      </c>
      <c r="C205" s="10" t="s">
        <v>8</v>
      </c>
      <c r="D205" s="33"/>
      <c r="E205" s="31" t="s">
        <v>388</v>
      </c>
      <c r="F205" s="64">
        <f>F206+F209</f>
        <v>943.6</v>
      </c>
      <c r="G205" s="64">
        <f>G206+G209</f>
        <v>840.5999999999999</v>
      </c>
      <c r="H205" s="64">
        <f>H206+H209</f>
        <v>840.5999999999999</v>
      </c>
    </row>
    <row r="206" spans="1:8" ht="54" customHeight="1">
      <c r="A206" s="33" t="s">
        <v>57</v>
      </c>
      <c r="B206" s="56" t="s">
        <v>101</v>
      </c>
      <c r="C206" s="56" t="s">
        <v>279</v>
      </c>
      <c r="D206" s="38"/>
      <c r="E206" s="11" t="s">
        <v>280</v>
      </c>
      <c r="F206" s="64">
        <f aca="true" t="shared" si="37" ref="F206:H207">F207</f>
        <v>315.1</v>
      </c>
      <c r="G206" s="64">
        <f t="shared" si="37"/>
        <v>251.7</v>
      </c>
      <c r="H206" s="64">
        <f t="shared" si="37"/>
        <v>251.7</v>
      </c>
    </row>
    <row r="207" spans="1:8" ht="40.15" customHeight="1">
      <c r="A207" s="33" t="s">
        <v>57</v>
      </c>
      <c r="B207" s="56" t="s">
        <v>101</v>
      </c>
      <c r="C207" s="56" t="s">
        <v>281</v>
      </c>
      <c r="D207" s="38"/>
      <c r="E207" s="11" t="s">
        <v>282</v>
      </c>
      <c r="F207" s="64">
        <f t="shared" si="37"/>
        <v>315.1</v>
      </c>
      <c r="G207" s="64">
        <f t="shared" si="37"/>
        <v>251.7</v>
      </c>
      <c r="H207" s="64">
        <f t="shared" si="37"/>
        <v>251.7</v>
      </c>
    </row>
    <row r="208" spans="1:8" ht="36.6" customHeight="1">
      <c r="A208" s="33" t="s">
        <v>57</v>
      </c>
      <c r="B208" s="56" t="s">
        <v>101</v>
      </c>
      <c r="C208" s="56" t="s">
        <v>281</v>
      </c>
      <c r="D208" s="17">
        <v>600</v>
      </c>
      <c r="E208" s="11" t="s">
        <v>171</v>
      </c>
      <c r="F208" s="64">
        <v>315.1</v>
      </c>
      <c r="G208" s="64">
        <v>251.7</v>
      </c>
      <c r="H208" s="64">
        <v>251.7</v>
      </c>
    </row>
    <row r="209" spans="1:8" ht="36" customHeight="1">
      <c r="A209" s="33" t="s">
        <v>57</v>
      </c>
      <c r="B209" s="56" t="s">
        <v>101</v>
      </c>
      <c r="C209" s="56" t="s">
        <v>274</v>
      </c>
      <c r="D209" s="38"/>
      <c r="E209" s="11" t="s">
        <v>275</v>
      </c>
      <c r="F209" s="64">
        <f>F210+F212</f>
        <v>628.5</v>
      </c>
      <c r="G209" s="64">
        <f>G210+G212</f>
        <v>588.9</v>
      </c>
      <c r="H209" s="64">
        <f>H210+H212</f>
        <v>588.9</v>
      </c>
    </row>
    <row r="210" spans="1:8" ht="35.45" customHeight="1">
      <c r="A210" s="33" t="s">
        <v>57</v>
      </c>
      <c r="B210" s="56" t="s">
        <v>101</v>
      </c>
      <c r="C210" s="56" t="s">
        <v>442</v>
      </c>
      <c r="D210" s="38"/>
      <c r="E210" s="11" t="s">
        <v>443</v>
      </c>
      <c r="F210" s="64">
        <f>F211</f>
        <v>509</v>
      </c>
      <c r="G210" s="64">
        <f>G211</f>
        <v>469.4</v>
      </c>
      <c r="H210" s="64">
        <f>H211</f>
        <v>469.4</v>
      </c>
    </row>
    <row r="211" spans="1:8" ht="20.45" customHeight="1">
      <c r="A211" s="33" t="s">
        <v>57</v>
      </c>
      <c r="B211" s="56" t="s">
        <v>101</v>
      </c>
      <c r="C211" s="56" t="s">
        <v>442</v>
      </c>
      <c r="D211" s="38" t="s">
        <v>144</v>
      </c>
      <c r="E211" s="11" t="s">
        <v>145</v>
      </c>
      <c r="F211" s="64">
        <v>509</v>
      </c>
      <c r="G211" s="64">
        <v>469.4</v>
      </c>
      <c r="H211" s="64">
        <v>469.4</v>
      </c>
    </row>
    <row r="212" spans="1:8" ht="37.15" customHeight="1">
      <c r="A212" s="33" t="s">
        <v>57</v>
      </c>
      <c r="B212" s="33" t="s">
        <v>101</v>
      </c>
      <c r="C212" s="33" t="s">
        <v>277</v>
      </c>
      <c r="D212" s="38"/>
      <c r="E212" s="11" t="s">
        <v>278</v>
      </c>
      <c r="F212" s="64">
        <f>F214+F213</f>
        <v>119.5</v>
      </c>
      <c r="G212" s="64">
        <f>G214+G213</f>
        <v>119.5</v>
      </c>
      <c r="H212" s="64">
        <f>H214+H213</f>
        <v>119.5</v>
      </c>
    </row>
    <row r="213" spans="1:8" ht="37.15" customHeight="1">
      <c r="A213" s="33" t="s">
        <v>57</v>
      </c>
      <c r="B213" s="33" t="s">
        <v>101</v>
      </c>
      <c r="C213" s="33" t="s">
        <v>277</v>
      </c>
      <c r="D213" s="10" t="s">
        <v>139</v>
      </c>
      <c r="E213" s="11" t="s">
        <v>140</v>
      </c>
      <c r="F213" s="64">
        <v>3.5</v>
      </c>
      <c r="G213" s="64">
        <v>3.5</v>
      </c>
      <c r="H213" s="64">
        <v>3.5</v>
      </c>
    </row>
    <row r="214" spans="1:8" ht="21.6" customHeight="1">
      <c r="A214" s="33" t="s">
        <v>57</v>
      </c>
      <c r="B214" s="33" t="s">
        <v>101</v>
      </c>
      <c r="C214" s="56" t="s">
        <v>277</v>
      </c>
      <c r="D214" s="38" t="s">
        <v>144</v>
      </c>
      <c r="E214" s="11" t="s">
        <v>145</v>
      </c>
      <c r="F214" s="64">
        <f>119.5-3.5</f>
        <v>116</v>
      </c>
      <c r="G214" s="64">
        <v>116</v>
      </c>
      <c r="H214" s="64">
        <v>116</v>
      </c>
    </row>
    <row r="215" spans="1:8" ht="12.75">
      <c r="A215" s="33" t="s">
        <v>57</v>
      </c>
      <c r="B215" s="17">
        <v>1200</v>
      </c>
      <c r="C215" s="10"/>
      <c r="D215" s="33"/>
      <c r="E215" s="11" t="s">
        <v>128</v>
      </c>
      <c r="F215" s="64">
        <f>F216+F221</f>
        <v>2184.6</v>
      </c>
      <c r="G215" s="64">
        <f>G216+G221</f>
        <v>985.5</v>
      </c>
      <c r="H215" s="64">
        <f>H216+H221</f>
        <v>985.5</v>
      </c>
    </row>
    <row r="216" spans="1:8" ht="12.75">
      <c r="A216" s="33" t="s">
        <v>57</v>
      </c>
      <c r="B216" s="17">
        <v>1201</v>
      </c>
      <c r="C216" s="10"/>
      <c r="D216" s="33"/>
      <c r="E216" s="11" t="s">
        <v>45</v>
      </c>
      <c r="F216" s="64">
        <f>F217</f>
        <v>770</v>
      </c>
      <c r="G216" s="64">
        <f aca="true" t="shared" si="38" ref="G216:H219">G217</f>
        <v>449</v>
      </c>
      <c r="H216" s="64">
        <f t="shared" si="38"/>
        <v>449</v>
      </c>
    </row>
    <row r="217" spans="1:8" ht="54.6" customHeight="1">
      <c r="A217" s="33" t="s">
        <v>57</v>
      </c>
      <c r="B217" s="33" t="s">
        <v>131</v>
      </c>
      <c r="C217" s="56" t="s">
        <v>8</v>
      </c>
      <c r="D217" s="38"/>
      <c r="E217" s="31" t="s">
        <v>388</v>
      </c>
      <c r="F217" s="64">
        <f>F218</f>
        <v>770</v>
      </c>
      <c r="G217" s="64">
        <f t="shared" si="38"/>
        <v>449</v>
      </c>
      <c r="H217" s="64">
        <f t="shared" si="38"/>
        <v>449</v>
      </c>
    </row>
    <row r="218" spans="1:8" ht="58.15" customHeight="1">
      <c r="A218" s="33" t="s">
        <v>57</v>
      </c>
      <c r="B218" s="33" t="s">
        <v>131</v>
      </c>
      <c r="C218" s="56" t="s">
        <v>279</v>
      </c>
      <c r="D218" s="38"/>
      <c r="E218" s="11" t="s">
        <v>280</v>
      </c>
      <c r="F218" s="64">
        <f>F219</f>
        <v>770</v>
      </c>
      <c r="G218" s="64">
        <f t="shared" si="38"/>
        <v>449</v>
      </c>
      <c r="H218" s="64">
        <f t="shared" si="38"/>
        <v>449</v>
      </c>
    </row>
    <row r="219" spans="1:8" ht="88.9" customHeight="1">
      <c r="A219" s="33" t="s">
        <v>57</v>
      </c>
      <c r="B219" s="33" t="s">
        <v>131</v>
      </c>
      <c r="C219" s="56" t="s">
        <v>401</v>
      </c>
      <c r="D219" s="38"/>
      <c r="E219" s="11" t="s">
        <v>402</v>
      </c>
      <c r="F219" s="64">
        <f>F220</f>
        <v>770</v>
      </c>
      <c r="G219" s="64">
        <f t="shared" si="38"/>
        <v>449</v>
      </c>
      <c r="H219" s="64">
        <f t="shared" si="38"/>
        <v>449</v>
      </c>
    </row>
    <row r="220" spans="1:8" ht="22.15" customHeight="1">
      <c r="A220" s="33" t="s">
        <v>57</v>
      </c>
      <c r="B220" s="33" t="s">
        <v>131</v>
      </c>
      <c r="C220" s="56" t="s">
        <v>401</v>
      </c>
      <c r="D220" s="38" t="s">
        <v>141</v>
      </c>
      <c r="E220" s="11" t="s">
        <v>142</v>
      </c>
      <c r="F220" s="64">
        <f>516+254</f>
        <v>770</v>
      </c>
      <c r="G220" s="64">
        <v>449</v>
      </c>
      <c r="H220" s="64">
        <v>449</v>
      </c>
    </row>
    <row r="221" spans="1:8" ht="22.15" customHeight="1">
      <c r="A221" s="33" t="s">
        <v>57</v>
      </c>
      <c r="B221" s="33" t="s">
        <v>133</v>
      </c>
      <c r="C221" s="10"/>
      <c r="D221" s="33"/>
      <c r="E221" s="11" t="s">
        <v>134</v>
      </c>
      <c r="F221" s="64">
        <f aca="true" t="shared" si="39" ref="F221:H222">F222</f>
        <v>1414.6</v>
      </c>
      <c r="G221" s="64">
        <f t="shared" si="39"/>
        <v>536.5</v>
      </c>
      <c r="H221" s="64">
        <f t="shared" si="39"/>
        <v>536.5</v>
      </c>
    </row>
    <row r="222" spans="1:8" ht="54.6" customHeight="1">
      <c r="A222" s="33" t="s">
        <v>57</v>
      </c>
      <c r="B222" s="33" t="s">
        <v>133</v>
      </c>
      <c r="C222" s="56" t="s">
        <v>8</v>
      </c>
      <c r="D222" s="38"/>
      <c r="E222" s="31" t="s">
        <v>388</v>
      </c>
      <c r="F222" s="64">
        <f t="shared" si="39"/>
        <v>1414.6</v>
      </c>
      <c r="G222" s="64">
        <f t="shared" si="39"/>
        <v>536.5</v>
      </c>
      <c r="H222" s="64">
        <f t="shared" si="39"/>
        <v>536.5</v>
      </c>
    </row>
    <row r="223" spans="1:8" ht="52.9" customHeight="1">
      <c r="A223" s="33" t="s">
        <v>57</v>
      </c>
      <c r="B223" s="33" t="s">
        <v>133</v>
      </c>
      <c r="C223" s="56" t="s">
        <v>279</v>
      </c>
      <c r="D223" s="38"/>
      <c r="E223" s="11" t="s">
        <v>280</v>
      </c>
      <c r="F223" s="64">
        <f>F224+F226+F228</f>
        <v>1414.6</v>
      </c>
      <c r="G223" s="124">
        <f aca="true" t="shared" si="40" ref="G223:H223">G224+G226+G228</f>
        <v>536.5</v>
      </c>
      <c r="H223" s="124">
        <f t="shared" si="40"/>
        <v>536.5</v>
      </c>
    </row>
    <row r="224" spans="1:8" ht="85.15" customHeight="1">
      <c r="A224" s="33" t="s">
        <v>57</v>
      </c>
      <c r="B224" s="33" t="s">
        <v>133</v>
      </c>
      <c r="C224" s="56" t="s">
        <v>403</v>
      </c>
      <c r="D224" s="38"/>
      <c r="E224" s="11" t="s">
        <v>404</v>
      </c>
      <c r="F224" s="64">
        <f>F225</f>
        <v>400</v>
      </c>
      <c r="G224" s="64">
        <f>G225</f>
        <v>233</v>
      </c>
      <c r="H224" s="64">
        <f>H225</f>
        <v>233</v>
      </c>
    </row>
    <row r="225" spans="1:8" ht="33">
      <c r="A225" s="33" t="s">
        <v>57</v>
      </c>
      <c r="B225" s="33" t="s">
        <v>133</v>
      </c>
      <c r="C225" s="56" t="s">
        <v>403</v>
      </c>
      <c r="D225" s="38" t="s">
        <v>141</v>
      </c>
      <c r="E225" s="11" t="s">
        <v>142</v>
      </c>
      <c r="F225" s="64">
        <f>268+132</f>
        <v>400</v>
      </c>
      <c r="G225" s="64">
        <v>233</v>
      </c>
      <c r="H225" s="64">
        <v>233</v>
      </c>
    </row>
    <row r="226" spans="1:8" ht="87" customHeight="1">
      <c r="A226" s="33" t="s">
        <v>57</v>
      </c>
      <c r="B226" s="33" t="s">
        <v>133</v>
      </c>
      <c r="C226" s="56" t="s">
        <v>405</v>
      </c>
      <c r="D226" s="38"/>
      <c r="E226" s="11" t="s">
        <v>406</v>
      </c>
      <c r="F226" s="64">
        <f>F227</f>
        <v>520</v>
      </c>
      <c r="G226" s="64">
        <f>G227</f>
        <v>303.5</v>
      </c>
      <c r="H226" s="64">
        <f>H227</f>
        <v>303.5</v>
      </c>
    </row>
    <row r="227" spans="1:8" ht="20.45" customHeight="1">
      <c r="A227" s="33" t="s">
        <v>57</v>
      </c>
      <c r="B227" s="33" t="s">
        <v>133</v>
      </c>
      <c r="C227" s="56" t="s">
        <v>405</v>
      </c>
      <c r="D227" s="38" t="s">
        <v>141</v>
      </c>
      <c r="E227" s="11" t="s">
        <v>142</v>
      </c>
      <c r="F227" s="64">
        <f>348+172</f>
        <v>520</v>
      </c>
      <c r="G227" s="64">
        <v>303.5</v>
      </c>
      <c r="H227" s="64">
        <v>303.5</v>
      </c>
    </row>
    <row r="228" spans="1:8" ht="82.5">
      <c r="A228" s="33" t="s">
        <v>57</v>
      </c>
      <c r="B228" s="33" t="s">
        <v>133</v>
      </c>
      <c r="C228" s="125" t="s">
        <v>479</v>
      </c>
      <c r="D228" s="126"/>
      <c r="E228" s="11" t="s">
        <v>502</v>
      </c>
      <c r="F228" s="124">
        <f>F229</f>
        <v>494.6</v>
      </c>
      <c r="G228" s="124">
        <f aca="true" t="shared" si="41" ref="G228:H228">G229</f>
        <v>0</v>
      </c>
      <c r="H228" s="124">
        <f t="shared" si="41"/>
        <v>0</v>
      </c>
    </row>
    <row r="229" spans="1:8" ht="33">
      <c r="A229" s="33" t="s">
        <v>57</v>
      </c>
      <c r="B229" s="33" t="s">
        <v>133</v>
      </c>
      <c r="C229" s="125" t="s">
        <v>479</v>
      </c>
      <c r="D229" s="126" t="s">
        <v>141</v>
      </c>
      <c r="E229" s="11" t="s">
        <v>142</v>
      </c>
      <c r="F229" s="124">
        <v>494.6</v>
      </c>
      <c r="G229" s="124">
        <v>0</v>
      </c>
      <c r="H229" s="124">
        <v>0</v>
      </c>
    </row>
    <row r="230" spans="1:8" ht="37.9" customHeight="1">
      <c r="A230" s="34" t="s">
        <v>96</v>
      </c>
      <c r="B230" s="33"/>
      <c r="C230" s="34"/>
      <c r="D230" s="34"/>
      <c r="E230" s="35" t="s">
        <v>132</v>
      </c>
      <c r="F230" s="65">
        <f>F231+F251</f>
        <v>12409</v>
      </c>
      <c r="G230" s="65">
        <f>G231+G251</f>
        <v>11792.5</v>
      </c>
      <c r="H230" s="65">
        <f>H231+H251</f>
        <v>10813.6</v>
      </c>
    </row>
    <row r="231" spans="1:8" ht="21.6" customHeight="1">
      <c r="A231" s="33" t="s">
        <v>96</v>
      </c>
      <c r="B231" s="33" t="s">
        <v>117</v>
      </c>
      <c r="C231" s="33"/>
      <c r="D231" s="33"/>
      <c r="E231" s="31" t="s">
        <v>58</v>
      </c>
      <c r="F231" s="64">
        <f>F232+F239+F243</f>
        <v>11989</v>
      </c>
      <c r="G231" s="64">
        <f>G232+G239+G243</f>
        <v>10286.5</v>
      </c>
      <c r="H231" s="64">
        <f>H232+H239+H243</f>
        <v>10189.1</v>
      </c>
    </row>
    <row r="232" spans="1:8" ht="49.5">
      <c r="A232" s="33" t="s">
        <v>96</v>
      </c>
      <c r="B232" s="33" t="s">
        <v>107</v>
      </c>
      <c r="C232" s="33"/>
      <c r="D232" s="33"/>
      <c r="E232" s="11" t="s">
        <v>38</v>
      </c>
      <c r="F232" s="64">
        <f>F233</f>
        <v>10596.5</v>
      </c>
      <c r="G232" s="64">
        <f aca="true" t="shared" si="42" ref="G232:H234">G233</f>
        <v>8878.9</v>
      </c>
      <c r="H232" s="64">
        <f t="shared" si="42"/>
        <v>8806.4</v>
      </c>
    </row>
    <row r="233" spans="1:8" ht="49.5">
      <c r="A233" s="33" t="s">
        <v>96</v>
      </c>
      <c r="B233" s="33" t="s">
        <v>107</v>
      </c>
      <c r="C233" s="10" t="s">
        <v>29</v>
      </c>
      <c r="D233" s="100"/>
      <c r="E233" s="11" t="s">
        <v>28</v>
      </c>
      <c r="F233" s="64">
        <f>F234</f>
        <v>10596.5</v>
      </c>
      <c r="G233" s="64">
        <f t="shared" si="42"/>
        <v>8878.9</v>
      </c>
      <c r="H233" s="64">
        <f t="shared" si="42"/>
        <v>8806.4</v>
      </c>
    </row>
    <row r="234" spans="1:8" ht="33">
      <c r="A234" s="33" t="s">
        <v>96</v>
      </c>
      <c r="B234" s="33" t="s">
        <v>107</v>
      </c>
      <c r="C234" s="56" t="s">
        <v>30</v>
      </c>
      <c r="D234" s="38"/>
      <c r="E234" s="31" t="s">
        <v>9</v>
      </c>
      <c r="F234" s="64">
        <f>F235</f>
        <v>10596.5</v>
      </c>
      <c r="G234" s="64">
        <f t="shared" si="42"/>
        <v>8878.9</v>
      </c>
      <c r="H234" s="64">
        <f t="shared" si="42"/>
        <v>8806.4</v>
      </c>
    </row>
    <row r="235" spans="1:8" ht="70.9" customHeight="1">
      <c r="A235" s="33" t="s">
        <v>96</v>
      </c>
      <c r="B235" s="33" t="s">
        <v>107</v>
      </c>
      <c r="C235" s="10" t="s">
        <v>380</v>
      </c>
      <c r="D235" s="10"/>
      <c r="E235" s="31" t="s">
        <v>146</v>
      </c>
      <c r="F235" s="64">
        <f>F236+F237+F238</f>
        <v>10596.5</v>
      </c>
      <c r="G235" s="64">
        <f>G236+G237+G238</f>
        <v>8878.9</v>
      </c>
      <c r="H235" s="64">
        <f>H236+H237+H238</f>
        <v>8806.4</v>
      </c>
    </row>
    <row r="236" spans="1:8" ht="71.45" customHeight="1">
      <c r="A236" s="33" t="s">
        <v>96</v>
      </c>
      <c r="B236" s="33" t="s">
        <v>107</v>
      </c>
      <c r="C236" s="10" t="s">
        <v>380</v>
      </c>
      <c r="D236" s="100" t="s">
        <v>138</v>
      </c>
      <c r="E236" s="11" t="s">
        <v>12</v>
      </c>
      <c r="F236" s="64">
        <v>7954.6</v>
      </c>
      <c r="G236" s="64">
        <v>7749.4</v>
      </c>
      <c r="H236" s="64">
        <v>7749.4</v>
      </c>
    </row>
    <row r="237" spans="1:8" ht="38.45" customHeight="1">
      <c r="A237" s="33" t="s">
        <v>96</v>
      </c>
      <c r="B237" s="33" t="s">
        <v>107</v>
      </c>
      <c r="C237" s="10" t="s">
        <v>380</v>
      </c>
      <c r="D237" s="100" t="s">
        <v>139</v>
      </c>
      <c r="E237" s="11" t="s">
        <v>140</v>
      </c>
      <c r="F237" s="64">
        <f>2117.1+150+150.8</f>
        <v>2417.9</v>
      </c>
      <c r="G237" s="64">
        <v>905.5</v>
      </c>
      <c r="H237" s="64">
        <v>833</v>
      </c>
    </row>
    <row r="238" spans="1:8" ht="20.45" customHeight="1">
      <c r="A238" s="33" t="s">
        <v>96</v>
      </c>
      <c r="B238" s="33" t="s">
        <v>107</v>
      </c>
      <c r="C238" s="10" t="s">
        <v>380</v>
      </c>
      <c r="D238" s="100" t="s">
        <v>141</v>
      </c>
      <c r="E238" s="110" t="s">
        <v>142</v>
      </c>
      <c r="F238" s="64">
        <v>224</v>
      </c>
      <c r="G238" s="64">
        <v>224</v>
      </c>
      <c r="H238" s="64">
        <v>224</v>
      </c>
    </row>
    <row r="239" spans="1:8" ht="19.15" customHeight="1">
      <c r="A239" s="33" t="s">
        <v>96</v>
      </c>
      <c r="B239" s="33" t="s">
        <v>108</v>
      </c>
      <c r="C239" s="34"/>
      <c r="D239" s="34"/>
      <c r="E239" s="11" t="s">
        <v>40</v>
      </c>
      <c r="F239" s="64">
        <f>F240</f>
        <v>439.4</v>
      </c>
      <c r="G239" s="64">
        <f aca="true" t="shared" si="43" ref="G239:H241">G240</f>
        <v>454.5</v>
      </c>
      <c r="H239" s="64">
        <f t="shared" si="43"/>
        <v>429.6</v>
      </c>
    </row>
    <row r="240" spans="1:8" ht="12.75">
      <c r="A240" s="33" t="s">
        <v>96</v>
      </c>
      <c r="B240" s="33" t="s">
        <v>108</v>
      </c>
      <c r="C240" s="5">
        <v>9900000</v>
      </c>
      <c r="D240" s="101"/>
      <c r="E240" s="32" t="s">
        <v>19</v>
      </c>
      <c r="F240" s="64">
        <f>F241</f>
        <v>439.4</v>
      </c>
      <c r="G240" s="64">
        <f t="shared" si="43"/>
        <v>454.5</v>
      </c>
      <c r="H240" s="64">
        <f t="shared" si="43"/>
        <v>429.6</v>
      </c>
    </row>
    <row r="241" spans="1:8" ht="33">
      <c r="A241" s="33" t="s">
        <v>96</v>
      </c>
      <c r="B241" s="33" t="s">
        <v>108</v>
      </c>
      <c r="C241" s="5">
        <v>9922000</v>
      </c>
      <c r="D241" s="10" t="s">
        <v>135</v>
      </c>
      <c r="E241" s="32" t="s">
        <v>202</v>
      </c>
      <c r="F241" s="64">
        <f>F242</f>
        <v>439.4</v>
      </c>
      <c r="G241" s="64">
        <f t="shared" si="43"/>
        <v>454.5</v>
      </c>
      <c r="H241" s="64">
        <f t="shared" si="43"/>
        <v>429.6</v>
      </c>
    </row>
    <row r="242" spans="1:8" ht="19.15" customHeight="1">
      <c r="A242" s="33" t="s">
        <v>96</v>
      </c>
      <c r="B242" s="33" t="s">
        <v>108</v>
      </c>
      <c r="C242" s="5">
        <v>9922000</v>
      </c>
      <c r="D242" s="10" t="s">
        <v>141</v>
      </c>
      <c r="E242" s="32" t="s">
        <v>142</v>
      </c>
      <c r="F242" s="64">
        <f>1000-200-360.6</f>
        <v>439.4</v>
      </c>
      <c r="G242" s="64">
        <f>1000-545.5</f>
        <v>454.5</v>
      </c>
      <c r="H242" s="64">
        <f>1000-570.4</f>
        <v>429.6</v>
      </c>
    </row>
    <row r="243" spans="1:8" ht="12.75">
      <c r="A243" s="33" t="s">
        <v>96</v>
      </c>
      <c r="B243" s="33" t="s">
        <v>125</v>
      </c>
      <c r="C243" s="34"/>
      <c r="D243" s="34"/>
      <c r="E243" s="11" t="s">
        <v>82</v>
      </c>
      <c r="F243" s="64">
        <f>F244</f>
        <v>953.1</v>
      </c>
      <c r="G243" s="131">
        <f aca="true" t="shared" si="44" ref="G243:H243">G244</f>
        <v>953.1</v>
      </c>
      <c r="H243" s="131">
        <f t="shared" si="44"/>
        <v>953.1</v>
      </c>
    </row>
    <row r="244" spans="1:8" ht="49.5">
      <c r="A244" s="33" t="s">
        <v>96</v>
      </c>
      <c r="B244" s="33" t="s">
        <v>125</v>
      </c>
      <c r="C244" s="10" t="s">
        <v>29</v>
      </c>
      <c r="D244" s="100"/>
      <c r="E244" s="11" t="s">
        <v>28</v>
      </c>
      <c r="F244" s="64">
        <f>F245+F248</f>
        <v>953.1</v>
      </c>
      <c r="G244" s="131">
        <f aca="true" t="shared" si="45" ref="G244:H244">G245+G248</f>
        <v>953.1</v>
      </c>
      <c r="H244" s="131">
        <f t="shared" si="45"/>
        <v>953.1</v>
      </c>
    </row>
    <row r="245" spans="1:8" ht="33">
      <c r="A245" s="33" t="s">
        <v>96</v>
      </c>
      <c r="B245" s="33" t="s">
        <v>125</v>
      </c>
      <c r="C245" s="10" t="s">
        <v>360</v>
      </c>
      <c r="D245" s="100"/>
      <c r="E245" s="11" t="s">
        <v>357</v>
      </c>
      <c r="F245" s="64">
        <f aca="true" t="shared" si="46" ref="F245:H246">F246</f>
        <v>917.1</v>
      </c>
      <c r="G245" s="64">
        <f t="shared" si="46"/>
        <v>917.1</v>
      </c>
      <c r="H245" s="64">
        <f t="shared" si="46"/>
        <v>917.1</v>
      </c>
    </row>
    <row r="246" spans="1:8" ht="52.9" customHeight="1">
      <c r="A246" s="33" t="s">
        <v>96</v>
      </c>
      <c r="B246" s="33" t="s">
        <v>125</v>
      </c>
      <c r="C246" s="10" t="s">
        <v>368</v>
      </c>
      <c r="D246" s="10"/>
      <c r="E246" s="32" t="s">
        <v>369</v>
      </c>
      <c r="F246" s="64">
        <f t="shared" si="46"/>
        <v>917.1</v>
      </c>
      <c r="G246" s="64">
        <f t="shared" si="46"/>
        <v>917.1</v>
      </c>
      <c r="H246" s="64">
        <f t="shared" si="46"/>
        <v>917.1</v>
      </c>
    </row>
    <row r="247" spans="1:8" ht="33">
      <c r="A247" s="33" t="s">
        <v>96</v>
      </c>
      <c r="B247" s="33" t="s">
        <v>125</v>
      </c>
      <c r="C247" s="10" t="s">
        <v>368</v>
      </c>
      <c r="D247" s="100" t="s">
        <v>139</v>
      </c>
      <c r="E247" s="11" t="s">
        <v>140</v>
      </c>
      <c r="F247" s="64">
        <v>917.1</v>
      </c>
      <c r="G247" s="64">
        <v>917.1</v>
      </c>
      <c r="H247" s="64">
        <v>917.1</v>
      </c>
    </row>
    <row r="248" spans="1:8" ht="18" customHeight="1">
      <c r="A248" s="33" t="s">
        <v>96</v>
      </c>
      <c r="B248" s="33" t="s">
        <v>125</v>
      </c>
      <c r="C248" s="10" t="s">
        <v>375</v>
      </c>
      <c r="D248" s="10"/>
      <c r="E248" s="32" t="s">
        <v>199</v>
      </c>
      <c r="F248" s="64">
        <f aca="true" t="shared" si="47" ref="F248:H249">F249</f>
        <v>36</v>
      </c>
      <c r="G248" s="64">
        <f t="shared" si="47"/>
        <v>36</v>
      </c>
      <c r="H248" s="64">
        <f t="shared" si="47"/>
        <v>36</v>
      </c>
    </row>
    <row r="249" spans="1:8" ht="52.15" customHeight="1">
      <c r="A249" s="33" t="s">
        <v>96</v>
      </c>
      <c r="B249" s="33" t="s">
        <v>125</v>
      </c>
      <c r="C249" s="10" t="s">
        <v>376</v>
      </c>
      <c r="D249" s="10"/>
      <c r="E249" s="32" t="s">
        <v>377</v>
      </c>
      <c r="F249" s="64">
        <f t="shared" si="47"/>
        <v>36</v>
      </c>
      <c r="G249" s="64">
        <f t="shared" si="47"/>
        <v>36</v>
      </c>
      <c r="H249" s="64">
        <f t="shared" si="47"/>
        <v>36</v>
      </c>
    </row>
    <row r="250" spans="1:8" ht="36.6" customHeight="1">
      <c r="A250" s="33" t="s">
        <v>96</v>
      </c>
      <c r="B250" s="33" t="s">
        <v>125</v>
      </c>
      <c r="C250" s="10" t="s">
        <v>376</v>
      </c>
      <c r="D250" s="100" t="s">
        <v>139</v>
      </c>
      <c r="E250" s="11" t="s">
        <v>140</v>
      </c>
      <c r="F250" s="64">
        <v>36</v>
      </c>
      <c r="G250" s="64">
        <v>36</v>
      </c>
      <c r="H250" s="64">
        <v>36</v>
      </c>
    </row>
    <row r="251" spans="1:8" ht="22.15" customHeight="1">
      <c r="A251" s="33" t="s">
        <v>96</v>
      </c>
      <c r="B251" s="33" t="s">
        <v>129</v>
      </c>
      <c r="C251" s="10"/>
      <c r="D251" s="100"/>
      <c r="E251" s="11" t="s">
        <v>39</v>
      </c>
      <c r="F251" s="64">
        <f>F252</f>
        <v>420</v>
      </c>
      <c r="G251" s="64">
        <f aca="true" t="shared" si="48" ref="G251:H255">G252</f>
        <v>1506</v>
      </c>
      <c r="H251" s="64">
        <f t="shared" si="48"/>
        <v>624.5</v>
      </c>
    </row>
    <row r="252" spans="1:8" ht="39" customHeight="1">
      <c r="A252" s="33" t="s">
        <v>96</v>
      </c>
      <c r="B252" s="33" t="s">
        <v>204</v>
      </c>
      <c r="C252" s="10"/>
      <c r="D252" s="100"/>
      <c r="E252" s="11" t="s">
        <v>130</v>
      </c>
      <c r="F252" s="64">
        <f>F253</f>
        <v>420</v>
      </c>
      <c r="G252" s="64">
        <f t="shared" si="48"/>
        <v>1506</v>
      </c>
      <c r="H252" s="64">
        <f t="shared" si="48"/>
        <v>624.5</v>
      </c>
    </row>
    <row r="253" spans="1:8" ht="49.5">
      <c r="A253" s="33" t="s">
        <v>96</v>
      </c>
      <c r="B253" s="33" t="s">
        <v>204</v>
      </c>
      <c r="C253" s="10" t="s">
        <v>29</v>
      </c>
      <c r="D253" s="100"/>
      <c r="E253" s="11" t="s">
        <v>28</v>
      </c>
      <c r="F253" s="64">
        <f>F254</f>
        <v>420</v>
      </c>
      <c r="G253" s="64">
        <f t="shared" si="48"/>
        <v>1506</v>
      </c>
      <c r="H253" s="64">
        <f t="shared" si="48"/>
        <v>624.5</v>
      </c>
    </row>
    <row r="254" spans="1:8" ht="49.5">
      <c r="A254" s="33" t="s">
        <v>96</v>
      </c>
      <c r="B254" s="33" t="s">
        <v>204</v>
      </c>
      <c r="C254" s="10" t="s">
        <v>206</v>
      </c>
      <c r="D254" s="100"/>
      <c r="E254" s="11" t="s">
        <v>205</v>
      </c>
      <c r="F254" s="64">
        <f>F255</f>
        <v>420</v>
      </c>
      <c r="G254" s="64">
        <f t="shared" si="48"/>
        <v>1506</v>
      </c>
      <c r="H254" s="64">
        <f t="shared" si="48"/>
        <v>624.5</v>
      </c>
    </row>
    <row r="255" spans="1:8" ht="19.9" customHeight="1">
      <c r="A255" s="33" t="s">
        <v>96</v>
      </c>
      <c r="B255" s="33" t="s">
        <v>204</v>
      </c>
      <c r="C255" s="10" t="s">
        <v>207</v>
      </c>
      <c r="D255" s="100"/>
      <c r="E255" s="11" t="s">
        <v>208</v>
      </c>
      <c r="F255" s="64">
        <f>F256</f>
        <v>420</v>
      </c>
      <c r="G255" s="64">
        <f t="shared" si="48"/>
        <v>1506</v>
      </c>
      <c r="H255" s="64">
        <f t="shared" si="48"/>
        <v>624.5</v>
      </c>
    </row>
    <row r="256" spans="1:8" ht="20.45" customHeight="1">
      <c r="A256" s="33" t="s">
        <v>96</v>
      </c>
      <c r="B256" s="33" t="s">
        <v>204</v>
      </c>
      <c r="C256" s="10" t="s">
        <v>207</v>
      </c>
      <c r="D256" s="100">
        <v>700</v>
      </c>
      <c r="E256" s="11" t="s">
        <v>209</v>
      </c>
      <c r="F256" s="64">
        <f>625-205</f>
        <v>420</v>
      </c>
      <c r="G256" s="64">
        <v>1506</v>
      </c>
      <c r="H256" s="64">
        <v>624.5</v>
      </c>
    </row>
    <row r="257" spans="1:8" ht="22.15" customHeight="1">
      <c r="A257" s="34" t="s">
        <v>397</v>
      </c>
      <c r="B257" s="33"/>
      <c r="C257" s="34"/>
      <c r="D257" s="34"/>
      <c r="E257" s="35" t="s">
        <v>416</v>
      </c>
      <c r="F257" s="65">
        <f>F258</f>
        <v>1541.5</v>
      </c>
      <c r="G257" s="65">
        <f aca="true" t="shared" si="49" ref="G257:H260">G258</f>
        <v>1971.5</v>
      </c>
      <c r="H257" s="65">
        <f t="shared" si="49"/>
        <v>0</v>
      </c>
    </row>
    <row r="258" spans="1:8" ht="20.45" customHeight="1">
      <c r="A258" s="33" t="s">
        <v>397</v>
      </c>
      <c r="B258" s="33" t="s">
        <v>117</v>
      </c>
      <c r="C258" s="33"/>
      <c r="D258" s="33"/>
      <c r="E258" s="31" t="s">
        <v>58</v>
      </c>
      <c r="F258" s="64">
        <f>F259</f>
        <v>1541.5</v>
      </c>
      <c r="G258" s="64">
        <f t="shared" si="49"/>
        <v>1971.5</v>
      </c>
      <c r="H258" s="64">
        <f t="shared" si="49"/>
        <v>0</v>
      </c>
    </row>
    <row r="259" spans="1:8" ht="21.6" customHeight="1">
      <c r="A259" s="33" t="s">
        <v>397</v>
      </c>
      <c r="B259" s="33" t="s">
        <v>398</v>
      </c>
      <c r="C259" s="10"/>
      <c r="D259" s="100"/>
      <c r="E259" s="11" t="s">
        <v>414</v>
      </c>
      <c r="F259" s="64">
        <f>F260</f>
        <v>1541.5</v>
      </c>
      <c r="G259" s="64">
        <f t="shared" si="49"/>
        <v>1971.5</v>
      </c>
      <c r="H259" s="64">
        <f t="shared" si="49"/>
        <v>0</v>
      </c>
    </row>
    <row r="260" spans="1:8" ht="22.15" customHeight="1">
      <c r="A260" s="33" t="s">
        <v>397</v>
      </c>
      <c r="B260" s="33" t="s">
        <v>398</v>
      </c>
      <c r="C260" s="5">
        <v>9900000</v>
      </c>
      <c r="D260" s="101"/>
      <c r="E260" s="32" t="s">
        <v>19</v>
      </c>
      <c r="F260" s="64">
        <f>F261</f>
        <v>1541.5</v>
      </c>
      <c r="G260" s="64">
        <f t="shared" si="49"/>
        <v>1971.5</v>
      </c>
      <c r="H260" s="64">
        <f t="shared" si="49"/>
        <v>0</v>
      </c>
    </row>
    <row r="261" spans="1:8" ht="33">
      <c r="A261" s="33" t="s">
        <v>397</v>
      </c>
      <c r="B261" s="33" t="s">
        <v>398</v>
      </c>
      <c r="C261" s="5">
        <v>9950000</v>
      </c>
      <c r="D261" s="101"/>
      <c r="E261" s="32" t="s">
        <v>415</v>
      </c>
      <c r="F261" s="64">
        <f>F262+F264</f>
        <v>1541.5</v>
      </c>
      <c r="G261" s="64">
        <f>G262+G264</f>
        <v>1971.5</v>
      </c>
      <c r="H261" s="64">
        <f>H262+H264</f>
        <v>0</v>
      </c>
    </row>
    <row r="262" spans="1:8" ht="34.9" customHeight="1">
      <c r="A262" s="33" t="s">
        <v>397</v>
      </c>
      <c r="B262" s="33" t="s">
        <v>398</v>
      </c>
      <c r="C262" s="5">
        <v>9951001</v>
      </c>
      <c r="D262" s="100"/>
      <c r="E262" s="11" t="s">
        <v>399</v>
      </c>
      <c r="F262" s="64">
        <f>F263</f>
        <v>1541.5</v>
      </c>
      <c r="G262" s="64">
        <f>G263</f>
        <v>0</v>
      </c>
      <c r="H262" s="64">
        <f>H263</f>
        <v>0</v>
      </c>
    </row>
    <row r="263" spans="1:8" ht="23.45" customHeight="1">
      <c r="A263" s="33" t="s">
        <v>397</v>
      </c>
      <c r="B263" s="33" t="s">
        <v>398</v>
      </c>
      <c r="C263" s="5">
        <v>9951001</v>
      </c>
      <c r="D263" s="100">
        <v>800</v>
      </c>
      <c r="E263" s="11" t="s">
        <v>142</v>
      </c>
      <c r="F263" s="64">
        <v>1541.5</v>
      </c>
      <c r="G263" s="64">
        <v>0</v>
      </c>
      <c r="H263" s="64">
        <v>0</v>
      </c>
    </row>
    <row r="264" spans="1:8" ht="33">
      <c r="A264" s="33" t="s">
        <v>397</v>
      </c>
      <c r="B264" s="33" t="s">
        <v>398</v>
      </c>
      <c r="C264" s="5">
        <v>9951002</v>
      </c>
      <c r="D264" s="100"/>
      <c r="E264" s="11" t="s">
        <v>400</v>
      </c>
      <c r="F264" s="64">
        <f>F265</f>
        <v>0</v>
      </c>
      <c r="G264" s="64">
        <f>G265</f>
        <v>1971.5</v>
      </c>
      <c r="H264" s="64">
        <f>H265</f>
        <v>0</v>
      </c>
    </row>
    <row r="265" spans="1:8" ht="20.45" customHeight="1">
      <c r="A265" s="33" t="s">
        <v>397</v>
      </c>
      <c r="B265" s="33" t="s">
        <v>398</v>
      </c>
      <c r="C265" s="5">
        <v>9951002</v>
      </c>
      <c r="D265" s="100">
        <v>800</v>
      </c>
      <c r="E265" s="11" t="s">
        <v>142</v>
      </c>
      <c r="F265" s="64">
        <v>0</v>
      </c>
      <c r="G265" s="64">
        <v>1971.5</v>
      </c>
      <c r="H265" s="64">
        <v>0</v>
      </c>
    </row>
    <row r="266" spans="1:8" ht="38.45" customHeight="1">
      <c r="A266" s="34" t="s">
        <v>94</v>
      </c>
      <c r="B266" s="33"/>
      <c r="C266" s="34"/>
      <c r="D266" s="34"/>
      <c r="E266" s="35" t="s">
        <v>18</v>
      </c>
      <c r="F266" s="65">
        <f>F267+F283+F295+F289</f>
        <v>34985.7</v>
      </c>
      <c r="G266" s="65">
        <f>G267+G283+G295+G289</f>
        <v>9220.900000000001</v>
      </c>
      <c r="H266" s="65">
        <f>H267+H283+H295+H289</f>
        <v>12482.5</v>
      </c>
    </row>
    <row r="267" spans="1:8" ht="22.15" customHeight="1">
      <c r="A267" s="33" t="s">
        <v>94</v>
      </c>
      <c r="B267" s="33" t="s">
        <v>117</v>
      </c>
      <c r="C267" s="33"/>
      <c r="D267" s="33"/>
      <c r="E267" s="31" t="s">
        <v>58</v>
      </c>
      <c r="F267" s="64">
        <f aca="true" t="shared" si="50" ref="F267:H268">F268</f>
        <v>15676</v>
      </c>
      <c r="G267" s="64">
        <f t="shared" si="50"/>
        <v>7376.700000000001</v>
      </c>
      <c r="H267" s="64">
        <f t="shared" si="50"/>
        <v>7376.700000000001</v>
      </c>
    </row>
    <row r="268" spans="1:8" ht="21.6" customHeight="1">
      <c r="A268" s="33" t="s">
        <v>94</v>
      </c>
      <c r="B268" s="33" t="s">
        <v>125</v>
      </c>
      <c r="C268" s="33"/>
      <c r="D268" s="33"/>
      <c r="E268" s="11" t="s">
        <v>82</v>
      </c>
      <c r="F268" s="64">
        <f t="shared" si="50"/>
        <v>15676</v>
      </c>
      <c r="G268" s="64">
        <f t="shared" si="50"/>
        <v>7376.700000000001</v>
      </c>
      <c r="H268" s="64">
        <f t="shared" si="50"/>
        <v>7376.700000000001</v>
      </c>
    </row>
    <row r="269" spans="1:8" ht="49.5">
      <c r="A269" s="33" t="s">
        <v>94</v>
      </c>
      <c r="B269" s="33" t="s">
        <v>125</v>
      </c>
      <c r="C269" s="33" t="s">
        <v>244</v>
      </c>
      <c r="D269" s="33"/>
      <c r="E269" s="31" t="s">
        <v>245</v>
      </c>
      <c r="F269" s="64">
        <f>F270+F279</f>
        <v>15676</v>
      </c>
      <c r="G269" s="64">
        <f>G270+G279</f>
        <v>7376.700000000001</v>
      </c>
      <c r="H269" s="64">
        <f>H270+H279</f>
        <v>7376.700000000001</v>
      </c>
    </row>
    <row r="270" spans="1:8" ht="53.45" customHeight="1">
      <c r="A270" s="33" t="s">
        <v>94</v>
      </c>
      <c r="B270" s="33" t="s">
        <v>125</v>
      </c>
      <c r="C270" s="33" t="s">
        <v>246</v>
      </c>
      <c r="D270" s="33"/>
      <c r="E270" s="31" t="s">
        <v>247</v>
      </c>
      <c r="F270" s="64">
        <f>F271+F273+F275+F277</f>
        <v>10147.7</v>
      </c>
      <c r="G270" s="64">
        <f>G271+G273+G275+G277</f>
        <v>2307.5</v>
      </c>
      <c r="H270" s="64">
        <f>H271+H273+H275+H277</f>
        <v>2307.5</v>
      </c>
    </row>
    <row r="271" spans="1:8" ht="36.6" customHeight="1">
      <c r="A271" s="33" t="s">
        <v>94</v>
      </c>
      <c r="B271" s="33" t="s">
        <v>125</v>
      </c>
      <c r="C271" s="33" t="s">
        <v>248</v>
      </c>
      <c r="D271" s="33"/>
      <c r="E271" s="31" t="s">
        <v>249</v>
      </c>
      <c r="F271" s="64">
        <f>F272</f>
        <v>2360</v>
      </c>
      <c r="G271" s="64">
        <f>G272</f>
        <v>2186.5</v>
      </c>
      <c r="H271" s="64">
        <f>H272</f>
        <v>2186.5</v>
      </c>
    </row>
    <row r="272" spans="1:8" ht="33">
      <c r="A272" s="33" t="s">
        <v>94</v>
      </c>
      <c r="B272" s="33" t="s">
        <v>125</v>
      </c>
      <c r="C272" s="33" t="s">
        <v>248</v>
      </c>
      <c r="D272" s="100" t="s">
        <v>139</v>
      </c>
      <c r="E272" s="11" t="s">
        <v>140</v>
      </c>
      <c r="F272" s="64">
        <f>1360+1000</f>
        <v>2360</v>
      </c>
      <c r="G272" s="64">
        <f>1186.5+1000</f>
        <v>2186.5</v>
      </c>
      <c r="H272" s="64">
        <f>1186.5+1000</f>
        <v>2186.5</v>
      </c>
    </row>
    <row r="273" spans="1:8" ht="37.15" customHeight="1">
      <c r="A273" s="33" t="s">
        <v>94</v>
      </c>
      <c r="B273" s="33" t="s">
        <v>125</v>
      </c>
      <c r="C273" s="33" t="s">
        <v>250</v>
      </c>
      <c r="D273" s="33"/>
      <c r="E273" s="31" t="s">
        <v>251</v>
      </c>
      <c r="F273" s="64">
        <f>F274</f>
        <v>240</v>
      </c>
      <c r="G273" s="64">
        <f>G274</f>
        <v>121</v>
      </c>
      <c r="H273" s="64">
        <f>H274</f>
        <v>121</v>
      </c>
    </row>
    <row r="274" spans="1:8" ht="33">
      <c r="A274" s="33" t="s">
        <v>94</v>
      </c>
      <c r="B274" s="33" t="s">
        <v>125</v>
      </c>
      <c r="C274" s="33" t="s">
        <v>250</v>
      </c>
      <c r="D274" s="100" t="s">
        <v>139</v>
      </c>
      <c r="E274" s="11" t="s">
        <v>140</v>
      </c>
      <c r="F274" s="64">
        <v>240</v>
      </c>
      <c r="G274" s="64">
        <v>121</v>
      </c>
      <c r="H274" s="64">
        <v>121</v>
      </c>
    </row>
    <row r="275" spans="1:8" ht="49.5">
      <c r="A275" s="33" t="s">
        <v>94</v>
      </c>
      <c r="B275" s="33" t="s">
        <v>125</v>
      </c>
      <c r="C275" s="10" t="s">
        <v>424</v>
      </c>
      <c r="D275" s="10"/>
      <c r="E275" s="32" t="s">
        <v>425</v>
      </c>
      <c r="F275" s="64">
        <f>F276</f>
        <v>1710</v>
      </c>
      <c r="G275" s="64">
        <f>G276</f>
        <v>0</v>
      </c>
      <c r="H275" s="64">
        <f>H276</f>
        <v>0</v>
      </c>
    </row>
    <row r="276" spans="1:8" ht="33">
      <c r="A276" s="33" t="s">
        <v>94</v>
      </c>
      <c r="B276" s="33" t="s">
        <v>125</v>
      </c>
      <c r="C276" s="10" t="s">
        <v>424</v>
      </c>
      <c r="D276" s="100" t="s">
        <v>139</v>
      </c>
      <c r="E276" s="11" t="s">
        <v>140</v>
      </c>
      <c r="F276" s="64">
        <f>1700+10</f>
        <v>1710</v>
      </c>
      <c r="G276" s="64">
        <v>0</v>
      </c>
      <c r="H276" s="64">
        <v>0</v>
      </c>
    </row>
    <row r="277" spans="1:8" ht="82.5">
      <c r="A277" s="33" t="s">
        <v>94</v>
      </c>
      <c r="B277" s="33" t="s">
        <v>125</v>
      </c>
      <c r="C277" s="10" t="s">
        <v>450</v>
      </c>
      <c r="D277" s="100"/>
      <c r="E277" s="11" t="s">
        <v>451</v>
      </c>
      <c r="F277" s="64">
        <f>F278</f>
        <v>5837.7</v>
      </c>
      <c r="G277" s="64">
        <f>G278</f>
        <v>0</v>
      </c>
      <c r="H277" s="64">
        <f>H278</f>
        <v>0</v>
      </c>
    </row>
    <row r="278" spans="1:8" ht="33">
      <c r="A278" s="33" t="s">
        <v>94</v>
      </c>
      <c r="B278" s="33" t="s">
        <v>125</v>
      </c>
      <c r="C278" s="10" t="s">
        <v>450</v>
      </c>
      <c r="D278" s="100" t="s">
        <v>139</v>
      </c>
      <c r="E278" s="11" t="s">
        <v>140</v>
      </c>
      <c r="F278" s="64">
        <f>5989.8-152.1</f>
        <v>5837.7</v>
      </c>
      <c r="G278" s="64">
        <v>0</v>
      </c>
      <c r="H278" s="64">
        <v>0</v>
      </c>
    </row>
    <row r="279" spans="1:8" ht="21" customHeight="1">
      <c r="A279" s="33" t="s">
        <v>94</v>
      </c>
      <c r="B279" s="33" t="s">
        <v>125</v>
      </c>
      <c r="C279" s="10" t="s">
        <v>252</v>
      </c>
      <c r="D279" s="10"/>
      <c r="E279" s="32" t="s">
        <v>9</v>
      </c>
      <c r="F279" s="64">
        <f>F280</f>
        <v>5528.3</v>
      </c>
      <c r="G279" s="64">
        <f>G280</f>
        <v>5069.200000000001</v>
      </c>
      <c r="H279" s="64">
        <f>H280</f>
        <v>5069.200000000001</v>
      </c>
    </row>
    <row r="280" spans="1:8" ht="73.9" customHeight="1">
      <c r="A280" s="33" t="s">
        <v>94</v>
      </c>
      <c r="B280" s="33" t="s">
        <v>125</v>
      </c>
      <c r="C280" s="10" t="s">
        <v>253</v>
      </c>
      <c r="D280" s="10"/>
      <c r="E280" s="32" t="s">
        <v>146</v>
      </c>
      <c r="F280" s="64">
        <f>F281+F282</f>
        <v>5528.3</v>
      </c>
      <c r="G280" s="64">
        <f>G281+G282</f>
        <v>5069.200000000001</v>
      </c>
      <c r="H280" s="64">
        <f>H281+H282</f>
        <v>5069.200000000001</v>
      </c>
    </row>
    <row r="281" spans="1:8" ht="70.15" customHeight="1">
      <c r="A281" s="33" t="s">
        <v>94</v>
      </c>
      <c r="B281" s="33" t="s">
        <v>125</v>
      </c>
      <c r="C281" s="10" t="s">
        <v>253</v>
      </c>
      <c r="D281" s="100" t="s">
        <v>138</v>
      </c>
      <c r="E281" s="11" t="s">
        <v>12</v>
      </c>
      <c r="F281" s="64">
        <v>5245.7</v>
      </c>
      <c r="G281" s="64">
        <v>4975.1</v>
      </c>
      <c r="H281" s="64">
        <v>4975.1</v>
      </c>
    </row>
    <row r="282" spans="1:8" ht="38.45" customHeight="1">
      <c r="A282" s="33" t="s">
        <v>94</v>
      </c>
      <c r="B282" s="33" t="s">
        <v>125</v>
      </c>
      <c r="C282" s="10" t="s">
        <v>253</v>
      </c>
      <c r="D282" s="100" t="s">
        <v>139</v>
      </c>
      <c r="E282" s="11" t="s">
        <v>140</v>
      </c>
      <c r="F282" s="64">
        <v>282.6</v>
      </c>
      <c r="G282" s="64">
        <v>94.1</v>
      </c>
      <c r="H282" s="64">
        <v>94.1</v>
      </c>
    </row>
    <row r="283" spans="1:8" ht="12.75">
      <c r="A283" s="33" t="s">
        <v>94</v>
      </c>
      <c r="B283" s="33" t="s">
        <v>119</v>
      </c>
      <c r="C283" s="33"/>
      <c r="D283" s="33"/>
      <c r="E283" s="11" t="s">
        <v>84</v>
      </c>
      <c r="F283" s="64">
        <f>F284</f>
        <v>307.5</v>
      </c>
      <c r="G283" s="64">
        <f aca="true" t="shared" si="51" ref="G283:H287">G284</f>
        <v>291.5</v>
      </c>
      <c r="H283" s="64">
        <f t="shared" si="51"/>
        <v>291.5</v>
      </c>
    </row>
    <row r="284" spans="1:8" ht="12.75">
      <c r="A284" s="33" t="s">
        <v>94</v>
      </c>
      <c r="B284" s="33" t="s">
        <v>110</v>
      </c>
      <c r="C284" s="33"/>
      <c r="D284" s="33"/>
      <c r="E284" s="11" t="s">
        <v>85</v>
      </c>
      <c r="F284" s="64">
        <f>F285</f>
        <v>307.5</v>
      </c>
      <c r="G284" s="64">
        <f t="shared" si="51"/>
        <v>291.5</v>
      </c>
      <c r="H284" s="64">
        <f t="shared" si="51"/>
        <v>291.5</v>
      </c>
    </row>
    <row r="285" spans="1:8" ht="49.5">
      <c r="A285" s="33" t="s">
        <v>94</v>
      </c>
      <c r="B285" s="33" t="s">
        <v>110</v>
      </c>
      <c r="C285" s="10" t="s">
        <v>244</v>
      </c>
      <c r="D285" s="100"/>
      <c r="E285" s="11" t="s">
        <v>245</v>
      </c>
      <c r="F285" s="64">
        <f>F286</f>
        <v>307.5</v>
      </c>
      <c r="G285" s="64">
        <f t="shared" si="51"/>
        <v>291.5</v>
      </c>
      <c r="H285" s="64">
        <f t="shared" si="51"/>
        <v>291.5</v>
      </c>
    </row>
    <row r="286" spans="1:8" ht="49.5">
      <c r="A286" s="33" t="s">
        <v>94</v>
      </c>
      <c r="B286" s="33" t="s">
        <v>110</v>
      </c>
      <c r="C286" s="10" t="s">
        <v>246</v>
      </c>
      <c r="D286" s="100"/>
      <c r="E286" s="11" t="s">
        <v>247</v>
      </c>
      <c r="F286" s="64">
        <f>F287</f>
        <v>307.5</v>
      </c>
      <c r="G286" s="64">
        <f t="shared" si="51"/>
        <v>291.5</v>
      </c>
      <c r="H286" s="64">
        <f t="shared" si="51"/>
        <v>291.5</v>
      </c>
    </row>
    <row r="287" spans="1:8" ht="35.45" customHeight="1">
      <c r="A287" s="33" t="s">
        <v>94</v>
      </c>
      <c r="B287" s="33" t="s">
        <v>110</v>
      </c>
      <c r="C287" s="10" t="s">
        <v>255</v>
      </c>
      <c r="D287" s="100"/>
      <c r="E287" s="11" t="s">
        <v>254</v>
      </c>
      <c r="F287" s="64">
        <f>F288</f>
        <v>307.5</v>
      </c>
      <c r="G287" s="64">
        <f t="shared" si="51"/>
        <v>291.5</v>
      </c>
      <c r="H287" s="64">
        <f t="shared" si="51"/>
        <v>291.5</v>
      </c>
    </row>
    <row r="288" spans="1:8" ht="36.6" customHeight="1">
      <c r="A288" s="33" t="s">
        <v>94</v>
      </c>
      <c r="B288" s="33" t="s">
        <v>110</v>
      </c>
      <c r="C288" s="10" t="s">
        <v>255</v>
      </c>
      <c r="D288" s="100" t="s">
        <v>139</v>
      </c>
      <c r="E288" s="11" t="s">
        <v>140</v>
      </c>
      <c r="F288" s="64">
        <v>307.5</v>
      </c>
      <c r="G288" s="64">
        <v>291.5</v>
      </c>
      <c r="H288" s="64">
        <v>291.5</v>
      </c>
    </row>
    <row r="289" spans="1:8" ht="19.9" customHeight="1">
      <c r="A289" s="33" t="s">
        <v>94</v>
      </c>
      <c r="B289" s="33" t="s">
        <v>120</v>
      </c>
      <c r="C289" s="10"/>
      <c r="D289" s="10"/>
      <c r="E289" s="70" t="s">
        <v>86</v>
      </c>
      <c r="F289" s="64">
        <f>F290</f>
        <v>1606.7</v>
      </c>
      <c r="G289" s="64">
        <f aca="true" t="shared" si="52" ref="G289:H293">G290</f>
        <v>465.5</v>
      </c>
      <c r="H289" s="64">
        <f t="shared" si="52"/>
        <v>465.5</v>
      </c>
    </row>
    <row r="290" spans="1:8" ht="21" customHeight="1">
      <c r="A290" s="33" t="s">
        <v>94</v>
      </c>
      <c r="B290" s="33" t="s">
        <v>33</v>
      </c>
      <c r="C290" s="10"/>
      <c r="D290" s="10"/>
      <c r="E290" s="70" t="s">
        <v>34</v>
      </c>
      <c r="F290" s="64">
        <f>F291</f>
        <v>1606.7</v>
      </c>
      <c r="G290" s="64">
        <f t="shared" si="52"/>
        <v>465.5</v>
      </c>
      <c r="H290" s="64">
        <f t="shared" si="52"/>
        <v>465.5</v>
      </c>
    </row>
    <row r="291" spans="1:8" ht="49.5">
      <c r="A291" s="33" t="s">
        <v>94</v>
      </c>
      <c r="B291" s="33" t="s">
        <v>33</v>
      </c>
      <c r="C291" s="33" t="s">
        <v>244</v>
      </c>
      <c r="D291" s="33"/>
      <c r="E291" s="31" t="s">
        <v>245</v>
      </c>
      <c r="F291" s="64">
        <f>F292</f>
        <v>1606.7</v>
      </c>
      <c r="G291" s="64">
        <f t="shared" si="52"/>
        <v>465.5</v>
      </c>
      <c r="H291" s="64">
        <f t="shared" si="52"/>
        <v>465.5</v>
      </c>
    </row>
    <row r="292" spans="1:8" ht="52.9" customHeight="1">
      <c r="A292" s="33" t="s">
        <v>94</v>
      </c>
      <c r="B292" s="33" t="s">
        <v>33</v>
      </c>
      <c r="C292" s="33" t="s">
        <v>246</v>
      </c>
      <c r="D292" s="33"/>
      <c r="E292" s="31" t="s">
        <v>247</v>
      </c>
      <c r="F292" s="64">
        <f>F293</f>
        <v>1606.7</v>
      </c>
      <c r="G292" s="64">
        <f t="shared" si="52"/>
        <v>465.5</v>
      </c>
      <c r="H292" s="64">
        <f t="shared" si="52"/>
        <v>465.5</v>
      </c>
    </row>
    <row r="293" spans="1:8" ht="53.45" customHeight="1">
      <c r="A293" s="33" t="s">
        <v>94</v>
      </c>
      <c r="B293" s="33" t="s">
        <v>33</v>
      </c>
      <c r="C293" s="33" t="s">
        <v>421</v>
      </c>
      <c r="D293" s="33"/>
      <c r="E293" s="31" t="s">
        <v>420</v>
      </c>
      <c r="F293" s="64">
        <f>F294</f>
        <v>1606.7</v>
      </c>
      <c r="G293" s="64">
        <f t="shared" si="52"/>
        <v>465.5</v>
      </c>
      <c r="H293" s="64">
        <f t="shared" si="52"/>
        <v>465.5</v>
      </c>
    </row>
    <row r="294" spans="1:8" ht="33">
      <c r="A294" s="33" t="s">
        <v>94</v>
      </c>
      <c r="B294" s="33" t="s">
        <v>33</v>
      </c>
      <c r="C294" s="33" t="s">
        <v>421</v>
      </c>
      <c r="D294" s="100" t="s">
        <v>139</v>
      </c>
      <c r="E294" s="11" t="s">
        <v>140</v>
      </c>
      <c r="F294" s="64">
        <f>465.5+1141.2</f>
        <v>1606.7</v>
      </c>
      <c r="G294" s="64">
        <v>465.5</v>
      </c>
      <c r="H294" s="64">
        <v>465.5</v>
      </c>
    </row>
    <row r="295" spans="1:8" ht="12.75">
      <c r="A295" s="33" t="s">
        <v>94</v>
      </c>
      <c r="B295" s="33" t="s">
        <v>100</v>
      </c>
      <c r="C295" s="10"/>
      <c r="D295" s="100"/>
      <c r="E295" s="11" t="s">
        <v>92</v>
      </c>
      <c r="F295" s="64">
        <f>F296</f>
        <v>17395.5</v>
      </c>
      <c r="G295" s="64">
        <f aca="true" t="shared" si="53" ref="G295:H299">G296</f>
        <v>1087.2</v>
      </c>
      <c r="H295" s="64">
        <f t="shared" si="53"/>
        <v>4348.8</v>
      </c>
    </row>
    <row r="296" spans="1:8" ht="12.75">
      <c r="A296" s="33" t="s">
        <v>94</v>
      </c>
      <c r="B296" s="33" t="s">
        <v>193</v>
      </c>
      <c r="C296" s="10"/>
      <c r="D296" s="100"/>
      <c r="E296" s="11" t="s">
        <v>194</v>
      </c>
      <c r="F296" s="64">
        <f>F297</f>
        <v>17395.5</v>
      </c>
      <c r="G296" s="64">
        <f t="shared" si="53"/>
        <v>1087.2</v>
      </c>
      <c r="H296" s="64">
        <f t="shared" si="53"/>
        <v>4348.8</v>
      </c>
    </row>
    <row r="297" spans="1:8" ht="71.45" customHeight="1">
      <c r="A297" s="33" t="s">
        <v>94</v>
      </c>
      <c r="B297" s="33" t="s">
        <v>193</v>
      </c>
      <c r="C297" s="10" t="s">
        <v>257</v>
      </c>
      <c r="D297" s="100"/>
      <c r="E297" s="11" t="s">
        <v>256</v>
      </c>
      <c r="F297" s="76">
        <f>F298</f>
        <v>17395.5</v>
      </c>
      <c r="G297" s="76">
        <f t="shared" si="53"/>
        <v>1087.2</v>
      </c>
      <c r="H297" s="76">
        <f t="shared" si="53"/>
        <v>4348.8</v>
      </c>
    </row>
    <row r="298" spans="1:8" ht="49.5">
      <c r="A298" s="33" t="s">
        <v>94</v>
      </c>
      <c r="B298" s="33" t="s">
        <v>193</v>
      </c>
      <c r="C298" s="10" t="s">
        <v>258</v>
      </c>
      <c r="D298" s="10"/>
      <c r="E298" s="70" t="s">
        <v>438</v>
      </c>
      <c r="F298" s="76">
        <f>F299+F301</f>
        <v>17395.5</v>
      </c>
      <c r="G298" s="76">
        <f>G299+G301</f>
        <v>1087.2</v>
      </c>
      <c r="H298" s="76">
        <f>H299+H301</f>
        <v>4348.8</v>
      </c>
    </row>
    <row r="299" spans="1:8" ht="57" customHeight="1">
      <c r="A299" s="33" t="s">
        <v>94</v>
      </c>
      <c r="B299" s="33" t="s">
        <v>193</v>
      </c>
      <c r="C299" s="10" t="s">
        <v>260</v>
      </c>
      <c r="D299" s="10"/>
      <c r="E299" s="70" t="s">
        <v>259</v>
      </c>
      <c r="F299" s="64">
        <f>F300</f>
        <v>1087.2</v>
      </c>
      <c r="G299" s="64">
        <f t="shared" si="53"/>
        <v>0</v>
      </c>
      <c r="H299" s="64">
        <f t="shared" si="53"/>
        <v>2174.4</v>
      </c>
    </row>
    <row r="300" spans="1:8" ht="12.75">
      <c r="A300" s="33" t="s">
        <v>94</v>
      </c>
      <c r="B300" s="33" t="s">
        <v>193</v>
      </c>
      <c r="C300" s="10" t="s">
        <v>260</v>
      </c>
      <c r="D300" s="17" t="s">
        <v>144</v>
      </c>
      <c r="E300" s="11" t="s">
        <v>145</v>
      </c>
      <c r="F300" s="64">
        <v>1087.2</v>
      </c>
      <c r="G300" s="64">
        <v>0</v>
      </c>
      <c r="H300" s="64">
        <v>2174.4</v>
      </c>
    </row>
    <row r="301" spans="1:8" ht="71.45" customHeight="1">
      <c r="A301" s="33" t="s">
        <v>94</v>
      </c>
      <c r="B301" s="33" t="s">
        <v>193</v>
      </c>
      <c r="C301" s="10" t="s">
        <v>364</v>
      </c>
      <c r="D301" s="17"/>
      <c r="E301" s="70" t="s">
        <v>2</v>
      </c>
      <c r="F301" s="64">
        <f>F302</f>
        <v>16308.3</v>
      </c>
      <c r="G301" s="64">
        <f>G302</f>
        <v>1087.2</v>
      </c>
      <c r="H301" s="64">
        <f>H302</f>
        <v>2174.4</v>
      </c>
    </row>
    <row r="302" spans="1:8" ht="20.45" customHeight="1">
      <c r="A302" s="33" t="s">
        <v>94</v>
      </c>
      <c r="B302" s="33" t="s">
        <v>193</v>
      </c>
      <c r="C302" s="10" t="s">
        <v>364</v>
      </c>
      <c r="D302" s="17" t="s">
        <v>144</v>
      </c>
      <c r="E302" s="11" t="s">
        <v>145</v>
      </c>
      <c r="F302" s="64">
        <f>16308.3-1087.2+1087.2</f>
        <v>16308.3</v>
      </c>
      <c r="G302" s="64">
        <v>1087.2</v>
      </c>
      <c r="H302" s="64">
        <v>2174.4</v>
      </c>
    </row>
    <row r="303" spans="1:8" ht="20.45" customHeight="1">
      <c r="A303" s="34" t="s">
        <v>51</v>
      </c>
      <c r="B303" s="33"/>
      <c r="C303" s="34"/>
      <c r="D303" s="34"/>
      <c r="E303" s="35" t="s">
        <v>17</v>
      </c>
      <c r="F303" s="65">
        <f aca="true" t="shared" si="54" ref="F303:H306">F304</f>
        <v>4103.9</v>
      </c>
      <c r="G303" s="65">
        <f t="shared" si="54"/>
        <v>4017.7</v>
      </c>
      <c r="H303" s="65">
        <f t="shared" si="54"/>
        <v>4004</v>
      </c>
    </row>
    <row r="304" spans="1:8" ht="19.9" customHeight="1">
      <c r="A304" s="33" t="s">
        <v>51</v>
      </c>
      <c r="B304" s="56" t="s">
        <v>117</v>
      </c>
      <c r="C304" s="33"/>
      <c r="D304" s="33"/>
      <c r="E304" s="31" t="s">
        <v>58</v>
      </c>
      <c r="F304" s="64">
        <f t="shared" si="54"/>
        <v>4103.9</v>
      </c>
      <c r="G304" s="64">
        <f t="shared" si="54"/>
        <v>4017.7</v>
      </c>
      <c r="H304" s="64">
        <f t="shared" si="54"/>
        <v>4004</v>
      </c>
    </row>
    <row r="305" spans="1:8" ht="54" customHeight="1">
      <c r="A305" s="56" t="s">
        <v>51</v>
      </c>
      <c r="B305" s="56" t="s">
        <v>105</v>
      </c>
      <c r="C305" s="56"/>
      <c r="D305" s="38"/>
      <c r="E305" s="11" t="s">
        <v>80</v>
      </c>
      <c r="F305" s="64">
        <f t="shared" si="54"/>
        <v>4103.9</v>
      </c>
      <c r="G305" s="64">
        <f t="shared" si="54"/>
        <v>4017.7</v>
      </c>
      <c r="H305" s="64">
        <f t="shared" si="54"/>
        <v>4004</v>
      </c>
    </row>
    <row r="306" spans="1:8" ht="20.45" customHeight="1">
      <c r="A306" s="56" t="s">
        <v>51</v>
      </c>
      <c r="B306" s="56" t="s">
        <v>105</v>
      </c>
      <c r="C306" s="5">
        <v>9900000</v>
      </c>
      <c r="D306" s="101"/>
      <c r="E306" s="32" t="s">
        <v>19</v>
      </c>
      <c r="F306" s="64">
        <f t="shared" si="54"/>
        <v>4103.9</v>
      </c>
      <c r="G306" s="64">
        <f t="shared" si="54"/>
        <v>4017.7</v>
      </c>
      <c r="H306" s="64">
        <f t="shared" si="54"/>
        <v>4004</v>
      </c>
    </row>
    <row r="307" spans="1:8" ht="49.5">
      <c r="A307" s="56" t="s">
        <v>51</v>
      </c>
      <c r="B307" s="56" t="s">
        <v>105</v>
      </c>
      <c r="C307" s="5">
        <v>9990000</v>
      </c>
      <c r="D307" s="10" t="s">
        <v>135</v>
      </c>
      <c r="E307" s="32" t="s">
        <v>20</v>
      </c>
      <c r="F307" s="64">
        <f>F308+F310+F314</f>
        <v>4103.9</v>
      </c>
      <c r="G307" s="64">
        <f>G308+G310+G314</f>
        <v>4017.7</v>
      </c>
      <c r="H307" s="64">
        <f>H308+H310+H314</f>
        <v>4004</v>
      </c>
    </row>
    <row r="308" spans="1:8" ht="23.45" customHeight="1">
      <c r="A308" s="56" t="s">
        <v>51</v>
      </c>
      <c r="B308" s="56" t="s">
        <v>105</v>
      </c>
      <c r="C308" s="5">
        <v>9999410</v>
      </c>
      <c r="D308" s="10" t="s">
        <v>135</v>
      </c>
      <c r="E308" s="32" t="s">
        <v>21</v>
      </c>
      <c r="F308" s="64">
        <f>F309</f>
        <v>1198.9</v>
      </c>
      <c r="G308" s="64">
        <f>G309</f>
        <v>1198.9</v>
      </c>
      <c r="H308" s="64">
        <f>H309</f>
        <v>1198.9</v>
      </c>
    </row>
    <row r="309" spans="1:8" ht="66">
      <c r="A309" s="56" t="s">
        <v>51</v>
      </c>
      <c r="B309" s="56" t="s">
        <v>105</v>
      </c>
      <c r="C309" s="5">
        <v>9999410</v>
      </c>
      <c r="D309" s="100" t="s">
        <v>138</v>
      </c>
      <c r="E309" s="11" t="s">
        <v>12</v>
      </c>
      <c r="F309" s="64">
        <v>1198.9</v>
      </c>
      <c r="G309" s="64">
        <v>1198.9</v>
      </c>
      <c r="H309" s="64">
        <v>1198.9</v>
      </c>
    </row>
    <row r="310" spans="1:8" ht="40.9" customHeight="1">
      <c r="A310" s="56" t="s">
        <v>51</v>
      </c>
      <c r="B310" s="56" t="s">
        <v>105</v>
      </c>
      <c r="C310" s="5">
        <v>9999420</v>
      </c>
      <c r="D310" s="10" t="s">
        <v>135</v>
      </c>
      <c r="E310" s="32" t="s">
        <v>22</v>
      </c>
      <c r="F310" s="64">
        <f>F311+F312+F313</f>
        <v>2539.1</v>
      </c>
      <c r="G310" s="64">
        <f>G311+G312+G313</f>
        <v>2452.8999999999996</v>
      </c>
      <c r="H310" s="64">
        <f>H311+H312+H313</f>
        <v>2439.2</v>
      </c>
    </row>
    <row r="311" spans="1:8" ht="72" customHeight="1">
      <c r="A311" s="56" t="s">
        <v>51</v>
      </c>
      <c r="B311" s="56" t="s">
        <v>105</v>
      </c>
      <c r="C311" s="5">
        <v>9999420</v>
      </c>
      <c r="D311" s="100" t="s">
        <v>138</v>
      </c>
      <c r="E311" s="11" t="s">
        <v>12</v>
      </c>
      <c r="F311" s="64">
        <v>1933</v>
      </c>
      <c r="G311" s="64">
        <v>1933</v>
      </c>
      <c r="H311" s="64">
        <v>1933</v>
      </c>
    </row>
    <row r="312" spans="1:8" ht="34.15" customHeight="1">
      <c r="A312" s="56" t="s">
        <v>51</v>
      </c>
      <c r="B312" s="56" t="s">
        <v>105</v>
      </c>
      <c r="C312" s="5">
        <v>9999420</v>
      </c>
      <c r="D312" s="100" t="s">
        <v>139</v>
      </c>
      <c r="E312" s="11" t="s">
        <v>140</v>
      </c>
      <c r="F312" s="64">
        <f>605.4-0.8</f>
        <v>604.6</v>
      </c>
      <c r="G312" s="64">
        <v>519.2</v>
      </c>
      <c r="H312" s="64">
        <v>505.5</v>
      </c>
    </row>
    <row r="313" spans="1:8" ht="20.45" customHeight="1">
      <c r="A313" s="56" t="s">
        <v>51</v>
      </c>
      <c r="B313" s="56" t="s">
        <v>105</v>
      </c>
      <c r="C313" s="5">
        <v>9999420</v>
      </c>
      <c r="D313" s="100" t="s">
        <v>141</v>
      </c>
      <c r="E313" s="11" t="s">
        <v>142</v>
      </c>
      <c r="F313" s="64">
        <f>0.7+0.8</f>
        <v>1.5</v>
      </c>
      <c r="G313" s="64">
        <v>0.7</v>
      </c>
      <c r="H313" s="64">
        <v>0.7</v>
      </c>
    </row>
    <row r="314" spans="1:8" ht="20.45" customHeight="1">
      <c r="A314" s="56" t="s">
        <v>51</v>
      </c>
      <c r="B314" s="56" t="s">
        <v>105</v>
      </c>
      <c r="C314" s="5">
        <v>9999430</v>
      </c>
      <c r="D314" s="120" t="s">
        <v>135</v>
      </c>
      <c r="E314" s="32" t="s">
        <v>23</v>
      </c>
      <c r="F314" s="64">
        <f>F315</f>
        <v>365.9</v>
      </c>
      <c r="G314" s="64">
        <f>G315</f>
        <v>365.9</v>
      </c>
      <c r="H314" s="64">
        <f>H315</f>
        <v>365.9</v>
      </c>
    </row>
    <row r="315" spans="1:8" ht="66">
      <c r="A315" s="56" t="s">
        <v>51</v>
      </c>
      <c r="B315" s="33" t="s">
        <v>105</v>
      </c>
      <c r="C315" s="5">
        <v>9999430</v>
      </c>
      <c r="D315" s="100" t="s">
        <v>138</v>
      </c>
      <c r="E315" s="11" t="s">
        <v>12</v>
      </c>
      <c r="F315" s="64">
        <v>365.9</v>
      </c>
      <c r="G315" s="64">
        <v>365.9</v>
      </c>
      <c r="H315" s="64">
        <v>365.9</v>
      </c>
    </row>
    <row r="316" spans="1:8" ht="42" customHeight="1">
      <c r="A316" s="34" t="s">
        <v>32</v>
      </c>
      <c r="B316" s="56"/>
      <c r="C316" s="34"/>
      <c r="D316" s="34"/>
      <c r="E316" s="35" t="s">
        <v>37</v>
      </c>
      <c r="F316" s="65">
        <f>F317+F361+F351</f>
        <v>35782.1</v>
      </c>
      <c r="G316" s="65">
        <f>G317+G361+G351</f>
        <v>30999.9</v>
      </c>
      <c r="H316" s="65">
        <f>H317+H361+H351</f>
        <v>30261.2</v>
      </c>
    </row>
    <row r="317" spans="1:8" ht="12.75">
      <c r="A317" s="56" t="s">
        <v>32</v>
      </c>
      <c r="B317" s="56" t="s">
        <v>98</v>
      </c>
      <c r="C317" s="56"/>
      <c r="D317" s="38"/>
      <c r="E317" s="39" t="s">
        <v>89</v>
      </c>
      <c r="F317" s="64">
        <f>F318+F327</f>
        <v>19784.399999999998</v>
      </c>
      <c r="G317" s="64">
        <f>G318+G327</f>
        <v>18383.2</v>
      </c>
      <c r="H317" s="64">
        <f>H318+H327</f>
        <v>17933.600000000002</v>
      </c>
    </row>
    <row r="318" spans="1:8" ht="12.75">
      <c r="A318" s="56" t="s">
        <v>32</v>
      </c>
      <c r="B318" s="56" t="s">
        <v>114</v>
      </c>
      <c r="C318" s="56"/>
      <c r="D318" s="38"/>
      <c r="E318" s="39" t="s">
        <v>44</v>
      </c>
      <c r="F318" s="64">
        <f aca="true" t="shared" si="55" ref="F318:H319">F319</f>
        <v>13319.499999999998</v>
      </c>
      <c r="G318" s="64">
        <f t="shared" si="55"/>
        <v>13687.7</v>
      </c>
      <c r="H318" s="64">
        <f t="shared" si="55"/>
        <v>13453.7</v>
      </c>
    </row>
    <row r="319" spans="1:8" ht="52.15" customHeight="1">
      <c r="A319" s="56" t="s">
        <v>32</v>
      </c>
      <c r="B319" s="56" t="s">
        <v>114</v>
      </c>
      <c r="C319" s="56" t="s">
        <v>228</v>
      </c>
      <c r="D319" s="38"/>
      <c r="E319" s="11" t="s">
        <v>227</v>
      </c>
      <c r="F319" s="64">
        <f t="shared" si="55"/>
        <v>13319.499999999998</v>
      </c>
      <c r="G319" s="64">
        <f t="shared" si="55"/>
        <v>13687.7</v>
      </c>
      <c r="H319" s="64">
        <f t="shared" si="55"/>
        <v>13453.7</v>
      </c>
    </row>
    <row r="320" spans="1:8" ht="35.45" customHeight="1">
      <c r="A320" s="56" t="s">
        <v>32</v>
      </c>
      <c r="B320" s="56" t="s">
        <v>114</v>
      </c>
      <c r="C320" s="56" t="s">
        <v>230</v>
      </c>
      <c r="D320" s="38"/>
      <c r="E320" s="11" t="s">
        <v>229</v>
      </c>
      <c r="F320" s="64">
        <f>F321+F323+F325</f>
        <v>13319.499999999998</v>
      </c>
      <c r="G320" s="134">
        <f aca="true" t="shared" si="56" ref="G320:H320">G321+G323+G325</f>
        <v>13687.7</v>
      </c>
      <c r="H320" s="134">
        <f t="shared" si="56"/>
        <v>13453.7</v>
      </c>
    </row>
    <row r="321" spans="1:8" ht="54.6" customHeight="1">
      <c r="A321" s="56" t="s">
        <v>32</v>
      </c>
      <c r="B321" s="56" t="s">
        <v>114</v>
      </c>
      <c r="C321" s="56" t="s">
        <v>232</v>
      </c>
      <c r="D321" s="38"/>
      <c r="E321" s="11" t="s">
        <v>231</v>
      </c>
      <c r="F321" s="64">
        <f>F322</f>
        <v>12457.199999999997</v>
      </c>
      <c r="G321" s="64">
        <f>G322</f>
        <v>13687.7</v>
      </c>
      <c r="H321" s="64">
        <f>H322</f>
        <v>13453.7</v>
      </c>
    </row>
    <row r="322" spans="1:8" ht="36" customHeight="1">
      <c r="A322" s="56" t="s">
        <v>32</v>
      </c>
      <c r="B322" s="56" t="s">
        <v>114</v>
      </c>
      <c r="C322" s="56" t="s">
        <v>232</v>
      </c>
      <c r="D322" s="17">
        <v>600</v>
      </c>
      <c r="E322" s="11" t="s">
        <v>171</v>
      </c>
      <c r="F322" s="64">
        <f>13473.8+328.8-1016.7-328.7</f>
        <v>12457.199999999997</v>
      </c>
      <c r="G322" s="64">
        <v>13687.7</v>
      </c>
      <c r="H322" s="64">
        <v>13453.7</v>
      </c>
    </row>
    <row r="323" spans="1:8" ht="49.5">
      <c r="A323" s="125" t="s">
        <v>32</v>
      </c>
      <c r="B323" s="125" t="s">
        <v>114</v>
      </c>
      <c r="C323" s="125" t="s">
        <v>494</v>
      </c>
      <c r="D323" s="126"/>
      <c r="E323" s="11" t="s">
        <v>490</v>
      </c>
      <c r="F323" s="124">
        <f>F324</f>
        <v>533.6</v>
      </c>
      <c r="G323" s="124">
        <f aca="true" t="shared" si="57" ref="G323:H323">G324</f>
        <v>0</v>
      </c>
      <c r="H323" s="124">
        <f t="shared" si="57"/>
        <v>0</v>
      </c>
    </row>
    <row r="324" spans="1:8" ht="36" customHeight="1">
      <c r="A324" s="125" t="s">
        <v>32</v>
      </c>
      <c r="B324" s="125" t="s">
        <v>114</v>
      </c>
      <c r="C324" s="125" t="s">
        <v>494</v>
      </c>
      <c r="D324" s="17">
        <v>600</v>
      </c>
      <c r="E324" s="11" t="s">
        <v>171</v>
      </c>
      <c r="F324" s="124">
        <v>533.6</v>
      </c>
      <c r="G324" s="124">
        <v>0</v>
      </c>
      <c r="H324" s="124">
        <v>0</v>
      </c>
    </row>
    <row r="325" spans="1:8" ht="82.5">
      <c r="A325" s="135" t="s">
        <v>32</v>
      </c>
      <c r="B325" s="135" t="s">
        <v>114</v>
      </c>
      <c r="C325" s="135" t="s">
        <v>525</v>
      </c>
      <c r="D325" s="136"/>
      <c r="E325" s="11" t="s">
        <v>526</v>
      </c>
      <c r="F325" s="134">
        <f>F326</f>
        <v>328.7</v>
      </c>
      <c r="G325" s="134">
        <f aca="true" t="shared" si="58" ref="G325:H325">G326</f>
        <v>0</v>
      </c>
      <c r="H325" s="134">
        <f t="shared" si="58"/>
        <v>0</v>
      </c>
    </row>
    <row r="326" spans="1:8" ht="36" customHeight="1">
      <c r="A326" s="135" t="s">
        <v>32</v>
      </c>
      <c r="B326" s="135" t="s">
        <v>114</v>
      </c>
      <c r="C326" s="135" t="s">
        <v>525</v>
      </c>
      <c r="D326" s="17">
        <v>600</v>
      </c>
      <c r="E326" s="11" t="s">
        <v>171</v>
      </c>
      <c r="F326" s="134">
        <v>328.7</v>
      </c>
      <c r="G326" s="134">
        <v>0</v>
      </c>
      <c r="H326" s="134">
        <v>0</v>
      </c>
    </row>
    <row r="327" spans="1:8" ht="12.75">
      <c r="A327" s="56" t="s">
        <v>32</v>
      </c>
      <c r="B327" s="56" t="s">
        <v>99</v>
      </c>
      <c r="C327" s="56"/>
      <c r="D327" s="38"/>
      <c r="E327" s="11" t="s">
        <v>90</v>
      </c>
      <c r="F327" s="64">
        <f aca="true" t="shared" si="59" ref="F327:H327">F328</f>
        <v>6464.900000000001</v>
      </c>
      <c r="G327" s="64">
        <f t="shared" si="59"/>
        <v>4695.500000000001</v>
      </c>
      <c r="H327" s="64">
        <f t="shared" si="59"/>
        <v>4479.900000000001</v>
      </c>
    </row>
    <row r="328" spans="1:8" ht="49.5">
      <c r="A328" s="56" t="s">
        <v>32</v>
      </c>
      <c r="B328" s="56" t="s">
        <v>99</v>
      </c>
      <c r="C328" s="56" t="s">
        <v>165</v>
      </c>
      <c r="D328" s="38"/>
      <c r="E328" s="11" t="s">
        <v>163</v>
      </c>
      <c r="F328" s="64">
        <f>F332+F329</f>
        <v>6464.900000000001</v>
      </c>
      <c r="G328" s="121">
        <f aca="true" t="shared" si="60" ref="G328:H328">G332+G329</f>
        <v>4695.500000000001</v>
      </c>
      <c r="H328" s="121">
        <f t="shared" si="60"/>
        <v>4479.900000000001</v>
      </c>
    </row>
    <row r="329" spans="1:8" ht="33">
      <c r="A329" s="122" t="s">
        <v>32</v>
      </c>
      <c r="B329" s="122" t="s">
        <v>99</v>
      </c>
      <c r="C329" s="122" t="s">
        <v>166</v>
      </c>
      <c r="D329" s="123"/>
      <c r="E329" s="11" t="s">
        <v>164</v>
      </c>
      <c r="F329" s="121">
        <f>F330</f>
        <v>214.2</v>
      </c>
      <c r="G329" s="121">
        <f aca="true" t="shared" si="61" ref="G329:H330">G330</f>
        <v>0</v>
      </c>
      <c r="H329" s="121">
        <f t="shared" si="61"/>
        <v>0</v>
      </c>
    </row>
    <row r="330" spans="1:8" ht="33">
      <c r="A330" s="122" t="s">
        <v>32</v>
      </c>
      <c r="B330" s="13" t="s">
        <v>99</v>
      </c>
      <c r="C330" s="13" t="s">
        <v>475</v>
      </c>
      <c r="D330" s="17"/>
      <c r="E330" s="11" t="s">
        <v>478</v>
      </c>
      <c r="F330" s="121">
        <f>F331</f>
        <v>214.2</v>
      </c>
      <c r="G330" s="121">
        <f t="shared" si="61"/>
        <v>0</v>
      </c>
      <c r="H330" s="121">
        <f t="shared" si="61"/>
        <v>0</v>
      </c>
    </row>
    <row r="331" spans="1:8" ht="33">
      <c r="A331" s="122" t="s">
        <v>32</v>
      </c>
      <c r="B331" s="13" t="s">
        <v>99</v>
      </c>
      <c r="C331" s="13" t="s">
        <v>475</v>
      </c>
      <c r="D331" s="17">
        <v>600</v>
      </c>
      <c r="E331" s="70" t="s">
        <v>171</v>
      </c>
      <c r="F331" s="121">
        <v>214.2</v>
      </c>
      <c r="G331" s="121">
        <v>0</v>
      </c>
      <c r="H331" s="121">
        <v>0</v>
      </c>
    </row>
    <row r="332" spans="1:8" ht="53.45" customHeight="1">
      <c r="A332" s="56" t="s">
        <v>32</v>
      </c>
      <c r="B332" s="56" t="s">
        <v>99</v>
      </c>
      <c r="C332" s="56" t="s">
        <v>211</v>
      </c>
      <c r="D332" s="38"/>
      <c r="E332" s="11" t="s">
        <v>212</v>
      </c>
      <c r="F332" s="64">
        <f>F333+F335+F337+F341+F343+F345+F349+F339+F347</f>
        <v>6250.700000000001</v>
      </c>
      <c r="G332" s="131">
        <f aca="true" t="shared" si="62" ref="G332:H332">G333+G335+G337+G341+G343+G345+G349+G339+G347</f>
        <v>4695.500000000001</v>
      </c>
      <c r="H332" s="131">
        <f t="shared" si="62"/>
        <v>4479.900000000001</v>
      </c>
    </row>
    <row r="333" spans="1:8" ht="19.15" customHeight="1">
      <c r="A333" s="56" t="s">
        <v>32</v>
      </c>
      <c r="B333" s="56" t="s">
        <v>99</v>
      </c>
      <c r="C333" s="10" t="s">
        <v>213</v>
      </c>
      <c r="D333" s="10"/>
      <c r="E333" s="70" t="s">
        <v>214</v>
      </c>
      <c r="F333" s="64">
        <f>F334</f>
        <v>39.6</v>
      </c>
      <c r="G333" s="64">
        <f>G334</f>
        <v>39.6</v>
      </c>
      <c r="H333" s="64">
        <f>H334</f>
        <v>39.6</v>
      </c>
    </row>
    <row r="334" spans="1:8" ht="19.9" customHeight="1">
      <c r="A334" s="56" t="s">
        <v>32</v>
      </c>
      <c r="B334" s="56" t="s">
        <v>99</v>
      </c>
      <c r="C334" s="10" t="s">
        <v>213</v>
      </c>
      <c r="D334" s="17" t="s">
        <v>144</v>
      </c>
      <c r="E334" s="11" t="s">
        <v>145</v>
      </c>
      <c r="F334" s="64">
        <v>39.6</v>
      </c>
      <c r="G334" s="64">
        <v>39.6</v>
      </c>
      <c r="H334" s="64">
        <v>39.6</v>
      </c>
    </row>
    <row r="335" spans="1:8" ht="39" customHeight="1">
      <c r="A335" s="56" t="s">
        <v>32</v>
      </c>
      <c r="B335" s="56" t="s">
        <v>99</v>
      </c>
      <c r="C335" s="10" t="s">
        <v>215</v>
      </c>
      <c r="D335" s="10"/>
      <c r="E335" s="70" t="s">
        <v>216</v>
      </c>
      <c r="F335" s="64">
        <f>F336</f>
        <v>13</v>
      </c>
      <c r="G335" s="64">
        <f>G336</f>
        <v>13</v>
      </c>
      <c r="H335" s="64">
        <f>H336</f>
        <v>13</v>
      </c>
    </row>
    <row r="336" spans="1:8" ht="20.45" customHeight="1">
      <c r="A336" s="56" t="s">
        <v>32</v>
      </c>
      <c r="B336" s="56" t="s">
        <v>99</v>
      </c>
      <c r="C336" s="10" t="s">
        <v>215</v>
      </c>
      <c r="D336" s="100" t="s">
        <v>139</v>
      </c>
      <c r="E336" s="11" t="s">
        <v>140</v>
      </c>
      <c r="F336" s="64">
        <v>13</v>
      </c>
      <c r="G336" s="64">
        <v>13</v>
      </c>
      <c r="H336" s="64">
        <v>13</v>
      </c>
    </row>
    <row r="337" spans="1:8" ht="38.45" customHeight="1">
      <c r="A337" s="56" t="s">
        <v>32</v>
      </c>
      <c r="B337" s="56" t="s">
        <v>99</v>
      </c>
      <c r="C337" s="10" t="s">
        <v>217</v>
      </c>
      <c r="D337" s="10"/>
      <c r="E337" s="70" t="s">
        <v>218</v>
      </c>
      <c r="F337" s="64">
        <f>F338</f>
        <v>0</v>
      </c>
      <c r="G337" s="64">
        <f>G338</f>
        <v>21</v>
      </c>
      <c r="H337" s="64">
        <f>H338</f>
        <v>21</v>
      </c>
    </row>
    <row r="338" spans="1:8" ht="33">
      <c r="A338" s="56" t="s">
        <v>32</v>
      </c>
      <c r="B338" s="56" t="s">
        <v>99</v>
      </c>
      <c r="C338" s="10" t="s">
        <v>217</v>
      </c>
      <c r="D338" s="100" t="s">
        <v>139</v>
      </c>
      <c r="E338" s="11" t="s">
        <v>140</v>
      </c>
      <c r="F338" s="64">
        <f>27.4-27.4</f>
        <v>0</v>
      </c>
      <c r="G338" s="64">
        <v>21</v>
      </c>
      <c r="H338" s="64">
        <v>21</v>
      </c>
    </row>
    <row r="339" spans="1:8" ht="33">
      <c r="A339" s="130" t="s">
        <v>32</v>
      </c>
      <c r="B339" s="130" t="s">
        <v>99</v>
      </c>
      <c r="C339" s="10" t="s">
        <v>509</v>
      </c>
      <c r="D339" s="10"/>
      <c r="E339" s="70" t="s">
        <v>510</v>
      </c>
      <c r="F339" s="129">
        <f>F340</f>
        <v>27.4</v>
      </c>
      <c r="G339" s="129">
        <f aca="true" t="shared" si="63" ref="G339:H339">G340</f>
        <v>0</v>
      </c>
      <c r="H339" s="129">
        <f t="shared" si="63"/>
        <v>0</v>
      </c>
    </row>
    <row r="340" spans="1:8" ht="33">
      <c r="A340" s="130" t="s">
        <v>32</v>
      </c>
      <c r="B340" s="130" t="s">
        <v>99</v>
      </c>
      <c r="C340" s="10" t="s">
        <v>509</v>
      </c>
      <c r="D340" s="99" t="s">
        <v>139</v>
      </c>
      <c r="E340" s="72" t="s">
        <v>140</v>
      </c>
      <c r="F340" s="129">
        <v>27.4</v>
      </c>
      <c r="G340" s="129">
        <v>0</v>
      </c>
      <c r="H340" s="129">
        <v>0</v>
      </c>
    </row>
    <row r="341" spans="1:8" ht="24.6" customHeight="1">
      <c r="A341" s="56" t="s">
        <v>32</v>
      </c>
      <c r="B341" s="56" t="s">
        <v>99</v>
      </c>
      <c r="C341" s="10" t="s">
        <v>223</v>
      </c>
      <c r="D341" s="10"/>
      <c r="E341" s="70" t="s">
        <v>219</v>
      </c>
      <c r="F341" s="64">
        <f>F342</f>
        <v>4845.400000000001</v>
      </c>
      <c r="G341" s="64">
        <f>G342</f>
        <v>4348.3</v>
      </c>
      <c r="H341" s="64">
        <f>H342</f>
        <v>4132.6</v>
      </c>
    </row>
    <row r="342" spans="1:8" ht="36.6" customHeight="1">
      <c r="A342" s="56" t="s">
        <v>32</v>
      </c>
      <c r="B342" s="56" t="s">
        <v>99</v>
      </c>
      <c r="C342" s="10" t="s">
        <v>223</v>
      </c>
      <c r="D342" s="17">
        <v>600</v>
      </c>
      <c r="E342" s="11" t="s">
        <v>171</v>
      </c>
      <c r="F342" s="64">
        <f>4603.6+241.8</f>
        <v>4845.400000000001</v>
      </c>
      <c r="G342" s="64">
        <v>4348.3</v>
      </c>
      <c r="H342" s="64">
        <v>4132.6</v>
      </c>
    </row>
    <row r="343" spans="1:8" ht="33">
      <c r="A343" s="56" t="s">
        <v>32</v>
      </c>
      <c r="B343" s="56" t="s">
        <v>99</v>
      </c>
      <c r="C343" s="10" t="s">
        <v>224</v>
      </c>
      <c r="D343" s="10"/>
      <c r="E343" s="70" t="s">
        <v>220</v>
      </c>
      <c r="F343" s="64">
        <f>F344</f>
        <v>196</v>
      </c>
      <c r="G343" s="64">
        <f>G344</f>
        <v>134.6</v>
      </c>
      <c r="H343" s="64">
        <f>H344</f>
        <v>134.7</v>
      </c>
    </row>
    <row r="344" spans="1:8" ht="36.6" customHeight="1">
      <c r="A344" s="56" t="s">
        <v>32</v>
      </c>
      <c r="B344" s="56" t="s">
        <v>99</v>
      </c>
      <c r="C344" s="10" t="s">
        <v>224</v>
      </c>
      <c r="D344" s="17">
        <v>600</v>
      </c>
      <c r="E344" s="11" t="s">
        <v>171</v>
      </c>
      <c r="F344" s="64">
        <f>166+30</f>
        <v>196</v>
      </c>
      <c r="G344" s="64">
        <v>134.6</v>
      </c>
      <c r="H344" s="64">
        <v>134.7</v>
      </c>
    </row>
    <row r="345" spans="1:8" ht="19.15" customHeight="1">
      <c r="A345" s="56" t="s">
        <v>32</v>
      </c>
      <c r="B345" s="56" t="s">
        <v>99</v>
      </c>
      <c r="C345" s="10" t="s">
        <v>225</v>
      </c>
      <c r="D345" s="10"/>
      <c r="E345" s="70" t="s">
        <v>221</v>
      </c>
      <c r="F345" s="64">
        <f>F346</f>
        <v>46</v>
      </c>
      <c r="G345" s="64">
        <f>G346</f>
        <v>46</v>
      </c>
      <c r="H345" s="64">
        <f>H346</f>
        <v>46</v>
      </c>
    </row>
    <row r="346" spans="1:8" ht="33">
      <c r="A346" s="56" t="s">
        <v>32</v>
      </c>
      <c r="B346" s="56" t="s">
        <v>99</v>
      </c>
      <c r="C346" s="10" t="s">
        <v>225</v>
      </c>
      <c r="D346" s="17">
        <v>600</v>
      </c>
      <c r="E346" s="11" t="s">
        <v>171</v>
      </c>
      <c r="F346" s="64">
        <v>46</v>
      </c>
      <c r="G346" s="64">
        <v>46</v>
      </c>
      <c r="H346" s="64">
        <v>46</v>
      </c>
    </row>
    <row r="347" spans="1:8" ht="33">
      <c r="A347" s="132" t="s">
        <v>32</v>
      </c>
      <c r="B347" s="132" t="s">
        <v>99</v>
      </c>
      <c r="C347" s="10" t="s">
        <v>514</v>
      </c>
      <c r="D347" s="10"/>
      <c r="E347" s="70" t="s">
        <v>515</v>
      </c>
      <c r="F347" s="131">
        <f>F348</f>
        <v>1006.3</v>
      </c>
      <c r="G347" s="131">
        <f aca="true" t="shared" si="64" ref="G347:H347">G348</f>
        <v>0</v>
      </c>
      <c r="H347" s="131">
        <f t="shared" si="64"/>
        <v>0</v>
      </c>
    </row>
    <row r="348" spans="1:8" ht="33">
      <c r="A348" s="132" t="s">
        <v>32</v>
      </c>
      <c r="B348" s="132" t="s">
        <v>99</v>
      </c>
      <c r="C348" s="10" t="s">
        <v>514</v>
      </c>
      <c r="D348" s="17">
        <v>600</v>
      </c>
      <c r="E348" s="11" t="s">
        <v>171</v>
      </c>
      <c r="F348" s="131">
        <v>1006.3</v>
      </c>
      <c r="G348" s="131">
        <v>0</v>
      </c>
      <c r="H348" s="131">
        <v>0</v>
      </c>
    </row>
    <row r="349" spans="1:8" ht="57.6" customHeight="1">
      <c r="A349" s="56" t="s">
        <v>32</v>
      </c>
      <c r="B349" s="56" t="s">
        <v>99</v>
      </c>
      <c r="C349" s="10" t="s">
        <v>226</v>
      </c>
      <c r="D349" s="10"/>
      <c r="E349" s="70" t="s">
        <v>222</v>
      </c>
      <c r="F349" s="64">
        <f>F350</f>
        <v>77</v>
      </c>
      <c r="G349" s="64">
        <f>G350</f>
        <v>93</v>
      </c>
      <c r="H349" s="64">
        <f>H350</f>
        <v>93</v>
      </c>
    </row>
    <row r="350" spans="1:8" ht="37.9" customHeight="1">
      <c r="A350" s="56" t="s">
        <v>32</v>
      </c>
      <c r="B350" s="56" t="s">
        <v>99</v>
      </c>
      <c r="C350" s="10" t="s">
        <v>226</v>
      </c>
      <c r="D350" s="17">
        <v>600</v>
      </c>
      <c r="E350" s="11" t="s">
        <v>171</v>
      </c>
      <c r="F350" s="64">
        <f>107-30</f>
        <v>77</v>
      </c>
      <c r="G350" s="64">
        <v>93</v>
      </c>
      <c r="H350" s="64">
        <v>93</v>
      </c>
    </row>
    <row r="351" spans="1:8" ht="21" customHeight="1">
      <c r="A351" s="56" t="s">
        <v>32</v>
      </c>
      <c r="B351" s="56" t="s">
        <v>100</v>
      </c>
      <c r="C351" s="56"/>
      <c r="D351" s="38"/>
      <c r="E351" s="39" t="s">
        <v>92</v>
      </c>
      <c r="F351" s="64">
        <f>F352</f>
        <v>3084</v>
      </c>
      <c r="G351" s="64">
        <f>G352</f>
        <v>1798.2</v>
      </c>
      <c r="H351" s="64">
        <f>H352</f>
        <v>1798.2</v>
      </c>
    </row>
    <row r="352" spans="1:8" ht="19.15" customHeight="1">
      <c r="A352" s="56" t="s">
        <v>32</v>
      </c>
      <c r="B352" s="56" t="s">
        <v>101</v>
      </c>
      <c r="C352" s="56"/>
      <c r="D352" s="38"/>
      <c r="E352" s="11" t="s">
        <v>95</v>
      </c>
      <c r="F352" s="64">
        <f>F353</f>
        <v>3084</v>
      </c>
      <c r="G352" s="64">
        <f aca="true" t="shared" si="65" ref="G352:H355">G353</f>
        <v>1798.2</v>
      </c>
      <c r="H352" s="64">
        <f t="shared" si="65"/>
        <v>1798.2</v>
      </c>
    </row>
    <row r="353" spans="1:8" ht="70.9" customHeight="1">
      <c r="A353" s="56" t="s">
        <v>32</v>
      </c>
      <c r="B353" s="56" t="s">
        <v>101</v>
      </c>
      <c r="C353" s="10" t="s">
        <v>257</v>
      </c>
      <c r="D353" s="17"/>
      <c r="E353" s="11" t="s">
        <v>256</v>
      </c>
      <c r="F353" s="64">
        <f>F354</f>
        <v>3084</v>
      </c>
      <c r="G353" s="64">
        <f t="shared" si="65"/>
        <v>1798.2</v>
      </c>
      <c r="H353" s="64">
        <f t="shared" si="65"/>
        <v>1798.2</v>
      </c>
    </row>
    <row r="354" spans="1:8" ht="37.9" customHeight="1">
      <c r="A354" s="56" t="s">
        <v>32</v>
      </c>
      <c r="B354" s="56" t="s">
        <v>101</v>
      </c>
      <c r="C354" s="10" t="s">
        <v>320</v>
      </c>
      <c r="D354" s="17"/>
      <c r="E354" s="11" t="s">
        <v>319</v>
      </c>
      <c r="F354" s="64">
        <f>F355+F359+F357</f>
        <v>3084</v>
      </c>
      <c r="G354" s="124">
        <f aca="true" t="shared" si="66" ref="G354:H354">G355+G359+G357</f>
        <v>1798.2</v>
      </c>
      <c r="H354" s="124">
        <f t="shared" si="66"/>
        <v>1798.2</v>
      </c>
    </row>
    <row r="355" spans="1:8" ht="33">
      <c r="A355" s="56" t="s">
        <v>32</v>
      </c>
      <c r="B355" s="56" t="s">
        <v>101</v>
      </c>
      <c r="C355" s="10" t="s">
        <v>321</v>
      </c>
      <c r="D355" s="17"/>
      <c r="E355" s="11" t="s">
        <v>322</v>
      </c>
      <c r="F355" s="64">
        <f>F356</f>
        <v>2663.6</v>
      </c>
      <c r="G355" s="64">
        <f t="shared" si="65"/>
        <v>1798.2</v>
      </c>
      <c r="H355" s="64">
        <f t="shared" si="65"/>
        <v>1798.2</v>
      </c>
    </row>
    <row r="356" spans="1:8" ht="20.45" customHeight="1">
      <c r="A356" s="56" t="s">
        <v>32</v>
      </c>
      <c r="B356" s="56" t="s">
        <v>101</v>
      </c>
      <c r="C356" s="10" t="s">
        <v>321</v>
      </c>
      <c r="D356" s="17" t="s">
        <v>144</v>
      </c>
      <c r="E356" s="11" t="s">
        <v>145</v>
      </c>
      <c r="F356" s="64">
        <f>1947.8+715.8</f>
        <v>2663.6</v>
      </c>
      <c r="G356" s="64">
        <v>1798.2</v>
      </c>
      <c r="H356" s="64">
        <v>1798.2</v>
      </c>
    </row>
    <row r="357" spans="1:8" ht="49.5">
      <c r="A357" s="125" t="s">
        <v>32</v>
      </c>
      <c r="B357" s="125" t="s">
        <v>101</v>
      </c>
      <c r="C357" s="10" t="s">
        <v>499</v>
      </c>
      <c r="D357" s="17"/>
      <c r="E357" s="11" t="s">
        <v>500</v>
      </c>
      <c r="F357" s="124">
        <f>F358</f>
        <v>318.1</v>
      </c>
      <c r="G357" s="124">
        <f aca="true" t="shared" si="67" ref="G357:H357">G358</f>
        <v>0</v>
      </c>
      <c r="H357" s="124">
        <f t="shared" si="67"/>
        <v>0</v>
      </c>
    </row>
    <row r="358" spans="1:8" ht="12.75">
      <c r="A358" s="125" t="s">
        <v>32</v>
      </c>
      <c r="B358" s="125" t="s">
        <v>101</v>
      </c>
      <c r="C358" s="10" t="s">
        <v>499</v>
      </c>
      <c r="D358" s="17" t="s">
        <v>144</v>
      </c>
      <c r="E358" s="11" t="s">
        <v>145</v>
      </c>
      <c r="F358" s="124">
        <v>318.1</v>
      </c>
      <c r="G358" s="124">
        <v>0</v>
      </c>
      <c r="H358" s="124">
        <v>0</v>
      </c>
    </row>
    <row r="359" spans="1:8" ht="49.5">
      <c r="A359" s="56" t="s">
        <v>32</v>
      </c>
      <c r="B359" s="56" t="s">
        <v>101</v>
      </c>
      <c r="C359" s="10" t="s">
        <v>462</v>
      </c>
      <c r="D359" s="17"/>
      <c r="E359" s="11" t="s">
        <v>463</v>
      </c>
      <c r="F359" s="64">
        <f>F360</f>
        <v>102.3</v>
      </c>
      <c r="G359" s="64">
        <f>G360</f>
        <v>0</v>
      </c>
      <c r="H359" s="64">
        <f>H360</f>
        <v>0</v>
      </c>
    </row>
    <row r="360" spans="1:8" ht="12.75">
      <c r="A360" s="56" t="s">
        <v>32</v>
      </c>
      <c r="B360" s="56" t="s">
        <v>101</v>
      </c>
      <c r="C360" s="10" t="s">
        <v>462</v>
      </c>
      <c r="D360" s="17" t="s">
        <v>144</v>
      </c>
      <c r="E360" s="11" t="s">
        <v>145</v>
      </c>
      <c r="F360" s="64">
        <v>102.3</v>
      </c>
      <c r="G360" s="64">
        <v>0</v>
      </c>
      <c r="H360" s="64">
        <v>0</v>
      </c>
    </row>
    <row r="361" spans="1:8" ht="19.15" customHeight="1">
      <c r="A361" s="56" t="s">
        <v>32</v>
      </c>
      <c r="B361" s="56" t="s">
        <v>126</v>
      </c>
      <c r="C361" s="56"/>
      <c r="D361" s="38"/>
      <c r="E361" s="11" t="s">
        <v>91</v>
      </c>
      <c r="F361" s="64">
        <f>F362+F375</f>
        <v>12913.7</v>
      </c>
      <c r="G361" s="64">
        <f>G362+G375</f>
        <v>10818.5</v>
      </c>
      <c r="H361" s="64">
        <f>H362+H375</f>
        <v>10529.4</v>
      </c>
    </row>
    <row r="362" spans="1:8" ht="19.9" customHeight="1">
      <c r="A362" s="56" t="s">
        <v>32</v>
      </c>
      <c r="B362" s="56" t="s">
        <v>233</v>
      </c>
      <c r="C362" s="56"/>
      <c r="D362" s="38"/>
      <c r="E362" s="27" t="s">
        <v>127</v>
      </c>
      <c r="F362" s="64">
        <f aca="true" t="shared" si="68" ref="F362:H363">F363</f>
        <v>10669.300000000001</v>
      </c>
      <c r="G362" s="64">
        <f t="shared" si="68"/>
        <v>8602</v>
      </c>
      <c r="H362" s="64">
        <f t="shared" si="68"/>
        <v>8312.9</v>
      </c>
    </row>
    <row r="363" spans="1:8" ht="52.9" customHeight="1">
      <c r="A363" s="56" t="s">
        <v>32</v>
      </c>
      <c r="B363" s="56" t="s">
        <v>233</v>
      </c>
      <c r="C363" s="56" t="s">
        <v>228</v>
      </c>
      <c r="D363" s="38"/>
      <c r="E363" s="11" t="s">
        <v>227</v>
      </c>
      <c r="F363" s="64">
        <f t="shared" si="68"/>
        <v>10669.300000000001</v>
      </c>
      <c r="G363" s="64">
        <f t="shared" si="68"/>
        <v>8602</v>
      </c>
      <c r="H363" s="64">
        <f t="shared" si="68"/>
        <v>8312.9</v>
      </c>
    </row>
    <row r="364" spans="1:8" ht="36.6" customHeight="1">
      <c r="A364" s="56" t="s">
        <v>32</v>
      </c>
      <c r="B364" s="56" t="s">
        <v>233</v>
      </c>
      <c r="C364" s="56" t="s">
        <v>230</v>
      </c>
      <c r="D364" s="38"/>
      <c r="E364" s="11" t="s">
        <v>229</v>
      </c>
      <c r="F364" s="64">
        <f>F365+F369+F371+F373</f>
        <v>10669.300000000001</v>
      </c>
      <c r="G364" s="124">
        <f aca="true" t="shared" si="69" ref="G364:H364">G365+G369+G371+G373</f>
        <v>8602</v>
      </c>
      <c r="H364" s="124">
        <f t="shared" si="69"/>
        <v>8312.9</v>
      </c>
    </row>
    <row r="365" spans="1:8" ht="35.45" customHeight="1">
      <c r="A365" s="56" t="s">
        <v>32</v>
      </c>
      <c r="B365" s="56" t="s">
        <v>233</v>
      </c>
      <c r="C365" s="56" t="s">
        <v>237</v>
      </c>
      <c r="D365" s="38"/>
      <c r="E365" s="11" t="s">
        <v>234</v>
      </c>
      <c r="F365" s="64">
        <f>F367+F366+F368</f>
        <v>1190.7</v>
      </c>
      <c r="G365" s="64">
        <f>G367+G366+G368</f>
        <v>694.5</v>
      </c>
      <c r="H365" s="64">
        <f>H367+H366+H368</f>
        <v>694.5</v>
      </c>
    </row>
    <row r="366" spans="1:8" ht="71.45" customHeight="1">
      <c r="A366" s="56" t="s">
        <v>32</v>
      </c>
      <c r="B366" s="56" t="s">
        <v>233</v>
      </c>
      <c r="C366" s="56" t="s">
        <v>237</v>
      </c>
      <c r="D366" s="100" t="s">
        <v>138</v>
      </c>
      <c r="E366" s="11" t="s">
        <v>12</v>
      </c>
      <c r="F366" s="64">
        <f>392.5+152</f>
        <v>544.5</v>
      </c>
      <c r="G366" s="64">
        <v>335.8</v>
      </c>
      <c r="H366" s="64">
        <v>335.8</v>
      </c>
    </row>
    <row r="367" spans="1:8" ht="35.45" customHeight="1">
      <c r="A367" s="56" t="s">
        <v>32</v>
      </c>
      <c r="B367" s="56" t="s">
        <v>233</v>
      </c>
      <c r="C367" s="56" t="s">
        <v>237</v>
      </c>
      <c r="D367" s="100" t="s">
        <v>139</v>
      </c>
      <c r="E367" s="11" t="s">
        <v>140</v>
      </c>
      <c r="F367" s="64">
        <f>340+212.7</f>
        <v>552.7</v>
      </c>
      <c r="G367" s="64">
        <v>293.2</v>
      </c>
      <c r="H367" s="64">
        <v>293.2</v>
      </c>
    </row>
    <row r="368" spans="1:8" ht="21" customHeight="1">
      <c r="A368" s="56" t="s">
        <v>32</v>
      </c>
      <c r="B368" s="56" t="s">
        <v>233</v>
      </c>
      <c r="C368" s="56" t="s">
        <v>237</v>
      </c>
      <c r="D368" s="100" t="s">
        <v>141</v>
      </c>
      <c r="E368" s="11" t="s">
        <v>142</v>
      </c>
      <c r="F368" s="64">
        <f>65.5+28</f>
        <v>93.5</v>
      </c>
      <c r="G368" s="64">
        <v>65.5</v>
      </c>
      <c r="H368" s="64">
        <v>65.5</v>
      </c>
    </row>
    <row r="369" spans="1:8" ht="49.5">
      <c r="A369" s="56" t="s">
        <v>32</v>
      </c>
      <c r="B369" s="56" t="s">
        <v>233</v>
      </c>
      <c r="C369" s="56" t="s">
        <v>238</v>
      </c>
      <c r="D369" s="38"/>
      <c r="E369" s="11" t="s">
        <v>235</v>
      </c>
      <c r="F369" s="64">
        <f>F370</f>
        <v>9100.7</v>
      </c>
      <c r="G369" s="64">
        <f>G370</f>
        <v>7655.6</v>
      </c>
      <c r="H369" s="64">
        <f>H370</f>
        <v>7366.5</v>
      </c>
    </row>
    <row r="370" spans="1:8" ht="36" customHeight="1">
      <c r="A370" s="56" t="s">
        <v>32</v>
      </c>
      <c r="B370" s="56" t="s">
        <v>233</v>
      </c>
      <c r="C370" s="56" t="s">
        <v>238</v>
      </c>
      <c r="D370" s="17">
        <v>600</v>
      </c>
      <c r="E370" s="11" t="s">
        <v>171</v>
      </c>
      <c r="F370" s="64">
        <v>9100.7</v>
      </c>
      <c r="G370" s="64">
        <v>7655.6</v>
      </c>
      <c r="H370" s="64">
        <v>7366.5</v>
      </c>
    </row>
    <row r="371" spans="1:8" ht="52.9" customHeight="1">
      <c r="A371" s="56" t="s">
        <v>32</v>
      </c>
      <c r="B371" s="56" t="s">
        <v>233</v>
      </c>
      <c r="C371" s="56" t="s">
        <v>239</v>
      </c>
      <c r="D371" s="38"/>
      <c r="E371" s="11" t="s">
        <v>236</v>
      </c>
      <c r="F371" s="64">
        <f>F372</f>
        <v>278.9</v>
      </c>
      <c r="G371" s="64">
        <f>G372</f>
        <v>251.9</v>
      </c>
      <c r="H371" s="64">
        <f>H372</f>
        <v>251.9</v>
      </c>
    </row>
    <row r="372" spans="1:8" ht="37.9" customHeight="1">
      <c r="A372" s="56" t="s">
        <v>32</v>
      </c>
      <c r="B372" s="56" t="s">
        <v>233</v>
      </c>
      <c r="C372" s="56" t="s">
        <v>239</v>
      </c>
      <c r="D372" s="17">
        <v>600</v>
      </c>
      <c r="E372" s="11" t="s">
        <v>171</v>
      </c>
      <c r="F372" s="64">
        <v>278.9</v>
      </c>
      <c r="G372" s="64">
        <v>251.9</v>
      </c>
      <c r="H372" s="64">
        <v>251.9</v>
      </c>
    </row>
    <row r="373" spans="1:8" ht="37.9" customHeight="1">
      <c r="A373" s="125" t="s">
        <v>32</v>
      </c>
      <c r="B373" s="125" t="s">
        <v>233</v>
      </c>
      <c r="C373" s="125" t="s">
        <v>495</v>
      </c>
      <c r="D373" s="17"/>
      <c r="E373" s="11" t="s">
        <v>496</v>
      </c>
      <c r="F373" s="124">
        <f>F374</f>
        <v>99</v>
      </c>
      <c r="G373" s="124">
        <f aca="true" t="shared" si="70" ref="G373:H373">G374</f>
        <v>0</v>
      </c>
      <c r="H373" s="124">
        <f t="shared" si="70"/>
        <v>0</v>
      </c>
    </row>
    <row r="374" spans="1:8" ht="37.9" customHeight="1">
      <c r="A374" s="125" t="s">
        <v>32</v>
      </c>
      <c r="B374" s="125" t="s">
        <v>233</v>
      </c>
      <c r="C374" s="125" t="s">
        <v>495</v>
      </c>
      <c r="D374" s="33" t="s">
        <v>143</v>
      </c>
      <c r="E374" s="11" t="s">
        <v>273</v>
      </c>
      <c r="F374" s="124">
        <v>99</v>
      </c>
      <c r="G374" s="124">
        <v>0</v>
      </c>
      <c r="H374" s="124">
        <v>0</v>
      </c>
    </row>
    <row r="375" spans="1:8" ht="25.15" customHeight="1">
      <c r="A375" s="56" t="s">
        <v>32</v>
      </c>
      <c r="B375" s="56" t="s">
        <v>240</v>
      </c>
      <c r="C375" s="56"/>
      <c r="D375" s="38"/>
      <c r="E375" s="39" t="s">
        <v>6</v>
      </c>
      <c r="F375" s="64">
        <f aca="true" t="shared" si="71" ref="F375:H377">F376</f>
        <v>2244.4</v>
      </c>
      <c r="G375" s="64">
        <f t="shared" si="71"/>
        <v>2216.5</v>
      </c>
      <c r="H375" s="64">
        <f t="shared" si="71"/>
        <v>2216.5</v>
      </c>
    </row>
    <row r="376" spans="1:8" ht="49.5">
      <c r="A376" s="56" t="s">
        <v>32</v>
      </c>
      <c r="B376" s="56" t="s">
        <v>240</v>
      </c>
      <c r="C376" s="56" t="s">
        <v>228</v>
      </c>
      <c r="D376" s="38"/>
      <c r="E376" s="11" t="s">
        <v>227</v>
      </c>
      <c r="F376" s="64">
        <f t="shared" si="71"/>
        <v>2244.4</v>
      </c>
      <c r="G376" s="64">
        <f t="shared" si="71"/>
        <v>2216.5</v>
      </c>
      <c r="H376" s="64">
        <f t="shared" si="71"/>
        <v>2216.5</v>
      </c>
    </row>
    <row r="377" spans="1:8" ht="20.45" customHeight="1">
      <c r="A377" s="56" t="s">
        <v>32</v>
      </c>
      <c r="B377" s="56" t="s">
        <v>240</v>
      </c>
      <c r="C377" s="10" t="s">
        <v>241</v>
      </c>
      <c r="D377" s="10"/>
      <c r="E377" s="70" t="s">
        <v>9</v>
      </c>
      <c r="F377" s="64">
        <f t="shared" si="71"/>
        <v>2244.4</v>
      </c>
      <c r="G377" s="64">
        <f t="shared" si="71"/>
        <v>2216.5</v>
      </c>
      <c r="H377" s="64">
        <f t="shared" si="71"/>
        <v>2216.5</v>
      </c>
    </row>
    <row r="378" spans="1:8" ht="68.45" customHeight="1">
      <c r="A378" s="56" t="s">
        <v>32</v>
      </c>
      <c r="B378" s="56" t="s">
        <v>240</v>
      </c>
      <c r="C378" s="56" t="s">
        <v>242</v>
      </c>
      <c r="D378" s="38"/>
      <c r="E378" s="11" t="s">
        <v>146</v>
      </c>
      <c r="F378" s="64">
        <f>F379+F380+F381</f>
        <v>2244.4</v>
      </c>
      <c r="G378" s="64">
        <f>G379+G380+G381</f>
        <v>2216.5</v>
      </c>
      <c r="H378" s="64">
        <f>H379+H380+H381</f>
        <v>2216.5</v>
      </c>
    </row>
    <row r="379" spans="1:8" ht="66">
      <c r="A379" s="56" t="s">
        <v>32</v>
      </c>
      <c r="B379" s="56" t="s">
        <v>240</v>
      </c>
      <c r="C379" s="56" t="s">
        <v>242</v>
      </c>
      <c r="D379" s="100" t="s">
        <v>138</v>
      </c>
      <c r="E379" s="11" t="s">
        <v>12</v>
      </c>
      <c r="F379" s="64">
        <f>2023.6+1.9</f>
        <v>2025.5</v>
      </c>
      <c r="G379" s="64">
        <v>2023.6</v>
      </c>
      <c r="H379" s="64">
        <v>2023.6</v>
      </c>
    </row>
    <row r="380" spans="1:8" ht="33">
      <c r="A380" s="56" t="s">
        <v>32</v>
      </c>
      <c r="B380" s="33" t="s">
        <v>240</v>
      </c>
      <c r="C380" s="56" t="s">
        <v>242</v>
      </c>
      <c r="D380" s="100" t="s">
        <v>139</v>
      </c>
      <c r="E380" s="11" t="s">
        <v>140</v>
      </c>
      <c r="F380" s="64">
        <f>220.5-1.9</f>
        <v>218.6</v>
      </c>
      <c r="G380" s="64">
        <v>192.6</v>
      </c>
      <c r="H380" s="64">
        <v>192.6</v>
      </c>
    </row>
    <row r="381" spans="1:8" ht="21.6" customHeight="1">
      <c r="A381" s="56" t="s">
        <v>32</v>
      </c>
      <c r="B381" s="33" t="s">
        <v>240</v>
      </c>
      <c r="C381" s="56" t="s">
        <v>242</v>
      </c>
      <c r="D381" s="100" t="s">
        <v>141</v>
      </c>
      <c r="E381" s="11" t="s">
        <v>142</v>
      </c>
      <c r="F381" s="64">
        <v>0.3</v>
      </c>
      <c r="G381" s="64">
        <v>0.3</v>
      </c>
      <c r="H381" s="64">
        <v>0.3</v>
      </c>
    </row>
    <row r="382" spans="1:8" ht="35.45" customHeight="1">
      <c r="A382" s="34" t="s">
        <v>41</v>
      </c>
      <c r="B382" s="56"/>
      <c r="C382" s="34"/>
      <c r="D382" s="34"/>
      <c r="E382" s="35" t="s">
        <v>42</v>
      </c>
      <c r="F382" s="65">
        <f>F383+F447</f>
        <v>428529.19999999995</v>
      </c>
      <c r="G382" s="65">
        <f>G383+G447</f>
        <v>390432.9</v>
      </c>
      <c r="H382" s="65">
        <f>H383+H447</f>
        <v>384096.2</v>
      </c>
    </row>
    <row r="383" spans="1:8" ht="23.45" customHeight="1">
      <c r="A383" s="56" t="s">
        <v>41</v>
      </c>
      <c r="B383" s="56" t="s">
        <v>98</v>
      </c>
      <c r="C383" s="56"/>
      <c r="D383" s="38"/>
      <c r="E383" s="11" t="s">
        <v>89</v>
      </c>
      <c r="F383" s="64">
        <f>F384+F403+F435+F426</f>
        <v>422257.1</v>
      </c>
      <c r="G383" s="64">
        <f>G384+G403+G435+G426</f>
        <v>384166.80000000005</v>
      </c>
      <c r="H383" s="64">
        <f>H384+H403+H435+H426</f>
        <v>377885.7</v>
      </c>
    </row>
    <row r="384" spans="1:8" ht="22.15" customHeight="1">
      <c r="A384" s="56" t="s">
        <v>41</v>
      </c>
      <c r="B384" s="56" t="s">
        <v>113</v>
      </c>
      <c r="C384" s="56"/>
      <c r="D384" s="38"/>
      <c r="E384" s="11" t="s">
        <v>43</v>
      </c>
      <c r="F384" s="64">
        <f aca="true" t="shared" si="72" ref="F384:H385">F385</f>
        <v>167575.10000000003</v>
      </c>
      <c r="G384" s="64">
        <f t="shared" si="72"/>
        <v>142164.4</v>
      </c>
      <c r="H384" s="64">
        <f t="shared" si="72"/>
        <v>141289.3</v>
      </c>
    </row>
    <row r="385" spans="1:8" ht="49.5">
      <c r="A385" s="56" t="s">
        <v>41</v>
      </c>
      <c r="B385" s="56" t="s">
        <v>113</v>
      </c>
      <c r="C385" s="56" t="s">
        <v>165</v>
      </c>
      <c r="D385" s="38"/>
      <c r="E385" s="11" t="s">
        <v>163</v>
      </c>
      <c r="F385" s="64">
        <f t="shared" si="72"/>
        <v>167575.10000000003</v>
      </c>
      <c r="G385" s="64">
        <f t="shared" si="72"/>
        <v>142164.4</v>
      </c>
      <c r="H385" s="64">
        <f t="shared" si="72"/>
        <v>141289.3</v>
      </c>
    </row>
    <row r="386" spans="1:8" ht="33">
      <c r="A386" s="56" t="s">
        <v>41</v>
      </c>
      <c r="B386" s="56" t="s">
        <v>113</v>
      </c>
      <c r="C386" s="56" t="s">
        <v>166</v>
      </c>
      <c r="D386" s="38"/>
      <c r="E386" s="11" t="s">
        <v>164</v>
      </c>
      <c r="F386" s="64">
        <f>F387+F389+F391+F401+F393+F395+F397+F399</f>
        <v>167575.10000000003</v>
      </c>
      <c r="G386" s="64">
        <f>G387+G389+G391+G401+G393+G395</f>
        <v>142164.4</v>
      </c>
      <c r="H386" s="64">
        <f>H387+H389+H391+H401+H393+H395</f>
        <v>141289.3</v>
      </c>
    </row>
    <row r="387" spans="1:8" ht="54" customHeight="1">
      <c r="A387" s="56" t="s">
        <v>41</v>
      </c>
      <c r="B387" s="56" t="s">
        <v>113</v>
      </c>
      <c r="C387" s="10" t="s">
        <v>167</v>
      </c>
      <c r="D387" s="10"/>
      <c r="E387" s="70" t="s">
        <v>168</v>
      </c>
      <c r="F387" s="64">
        <f>F388</f>
        <v>66155.3</v>
      </c>
      <c r="G387" s="64">
        <f>G388</f>
        <v>52047.1</v>
      </c>
      <c r="H387" s="64">
        <f>H388</f>
        <v>53354.3</v>
      </c>
    </row>
    <row r="388" spans="1:8" ht="36" customHeight="1">
      <c r="A388" s="56" t="s">
        <v>41</v>
      </c>
      <c r="B388" s="56" t="s">
        <v>113</v>
      </c>
      <c r="C388" s="10" t="s">
        <v>167</v>
      </c>
      <c r="D388" s="17">
        <v>600</v>
      </c>
      <c r="E388" s="11" t="s">
        <v>171</v>
      </c>
      <c r="F388" s="64">
        <f>64473.4+2161.3-479.4</f>
        <v>66155.3</v>
      </c>
      <c r="G388" s="64">
        <v>52047.1</v>
      </c>
      <c r="H388" s="64">
        <v>53354.3</v>
      </c>
    </row>
    <row r="389" spans="1:8" ht="33">
      <c r="A389" s="56" t="s">
        <v>41</v>
      </c>
      <c r="B389" s="56" t="s">
        <v>113</v>
      </c>
      <c r="C389" s="10" t="s">
        <v>381</v>
      </c>
      <c r="D389" s="10"/>
      <c r="E389" s="70" t="s">
        <v>172</v>
      </c>
      <c r="F389" s="64">
        <f>F390</f>
        <v>4817.3</v>
      </c>
      <c r="G389" s="64">
        <f>G390</f>
        <v>1798.8</v>
      </c>
      <c r="H389" s="64">
        <f>H390</f>
        <v>0</v>
      </c>
    </row>
    <row r="390" spans="1:8" ht="36" customHeight="1">
      <c r="A390" s="56" t="s">
        <v>41</v>
      </c>
      <c r="B390" s="56" t="s">
        <v>113</v>
      </c>
      <c r="C390" s="10" t="s">
        <v>381</v>
      </c>
      <c r="D390" s="17">
        <v>600</v>
      </c>
      <c r="E390" s="11" t="s">
        <v>171</v>
      </c>
      <c r="F390" s="64">
        <f>1480.7+1760+1022.3+481-89.2+162.5</f>
        <v>4817.3</v>
      </c>
      <c r="G390" s="64">
        <v>1798.8</v>
      </c>
      <c r="H390" s="64">
        <v>0</v>
      </c>
    </row>
    <row r="391" spans="1:8" ht="37.15" customHeight="1">
      <c r="A391" s="56" t="s">
        <v>41</v>
      </c>
      <c r="B391" s="56" t="s">
        <v>113</v>
      </c>
      <c r="C391" s="10" t="s">
        <v>382</v>
      </c>
      <c r="D391" s="10"/>
      <c r="E391" s="70" t="s">
        <v>173</v>
      </c>
      <c r="F391" s="64">
        <f>F392</f>
        <v>235.8</v>
      </c>
      <c r="G391" s="64">
        <f>G392</f>
        <v>0</v>
      </c>
      <c r="H391" s="64">
        <f>H392</f>
        <v>0</v>
      </c>
    </row>
    <row r="392" spans="1:8" ht="37.15" customHeight="1">
      <c r="A392" s="56" t="s">
        <v>41</v>
      </c>
      <c r="B392" s="13" t="s">
        <v>113</v>
      </c>
      <c r="C392" s="10" t="s">
        <v>382</v>
      </c>
      <c r="D392" s="17">
        <v>600</v>
      </c>
      <c r="E392" s="11" t="s">
        <v>171</v>
      </c>
      <c r="F392" s="64">
        <v>235.8</v>
      </c>
      <c r="G392" s="64">
        <v>0</v>
      </c>
      <c r="H392" s="64">
        <v>0</v>
      </c>
    </row>
    <row r="393" spans="1:8" ht="49.5">
      <c r="A393" s="13" t="s">
        <v>41</v>
      </c>
      <c r="B393" s="13" t="s">
        <v>113</v>
      </c>
      <c r="C393" s="10" t="s">
        <v>383</v>
      </c>
      <c r="D393" s="10"/>
      <c r="E393" s="70" t="s">
        <v>182</v>
      </c>
      <c r="F393" s="64">
        <f>F394</f>
        <v>226.5</v>
      </c>
      <c r="G393" s="64">
        <f>G394</f>
        <v>383.5</v>
      </c>
      <c r="H393" s="64">
        <f>H394</f>
        <v>0</v>
      </c>
    </row>
    <row r="394" spans="1:8" ht="37.9" customHeight="1">
      <c r="A394" s="13" t="s">
        <v>41</v>
      </c>
      <c r="B394" s="13" t="s">
        <v>113</v>
      </c>
      <c r="C394" s="10" t="s">
        <v>383</v>
      </c>
      <c r="D394" s="17">
        <v>600</v>
      </c>
      <c r="E394" s="11" t="s">
        <v>171</v>
      </c>
      <c r="F394" s="64">
        <f>137.3+89.2</f>
        <v>226.5</v>
      </c>
      <c r="G394" s="64">
        <v>383.5</v>
      </c>
      <c r="H394" s="64">
        <v>0</v>
      </c>
    </row>
    <row r="395" spans="1:8" ht="37.9" customHeight="1">
      <c r="A395" s="13" t="s">
        <v>41</v>
      </c>
      <c r="B395" s="13" t="s">
        <v>113</v>
      </c>
      <c r="C395" s="10" t="s">
        <v>456</v>
      </c>
      <c r="D395" s="10"/>
      <c r="E395" s="11" t="s">
        <v>457</v>
      </c>
      <c r="F395" s="64">
        <f>F396</f>
        <v>532.7</v>
      </c>
      <c r="G395" s="64">
        <f>G396</f>
        <v>0</v>
      </c>
      <c r="H395" s="64">
        <f>H396</f>
        <v>0</v>
      </c>
    </row>
    <row r="396" spans="1:8" ht="37.9" customHeight="1">
      <c r="A396" s="13" t="s">
        <v>41</v>
      </c>
      <c r="B396" s="13" t="s">
        <v>113</v>
      </c>
      <c r="C396" s="10" t="s">
        <v>456</v>
      </c>
      <c r="D396" s="17">
        <v>600</v>
      </c>
      <c r="E396" s="11" t="s">
        <v>171</v>
      </c>
      <c r="F396" s="64">
        <v>532.7</v>
      </c>
      <c r="G396" s="64">
        <v>0</v>
      </c>
      <c r="H396" s="64">
        <v>0</v>
      </c>
    </row>
    <row r="397" spans="1:8" ht="66">
      <c r="A397" s="13" t="s">
        <v>41</v>
      </c>
      <c r="B397" s="13" t="s">
        <v>113</v>
      </c>
      <c r="C397" s="10" t="s">
        <v>519</v>
      </c>
      <c r="D397" s="17"/>
      <c r="E397" s="11" t="s">
        <v>520</v>
      </c>
      <c r="F397" s="133">
        <f>F398</f>
        <v>1747.4</v>
      </c>
      <c r="G397" s="133">
        <f aca="true" t="shared" si="73" ref="G397:H397">G398</f>
        <v>0</v>
      </c>
      <c r="H397" s="133">
        <f t="shared" si="73"/>
        <v>0</v>
      </c>
    </row>
    <row r="398" spans="1:8" ht="33">
      <c r="A398" s="13" t="s">
        <v>41</v>
      </c>
      <c r="B398" s="13" t="s">
        <v>113</v>
      </c>
      <c r="C398" s="10" t="s">
        <v>519</v>
      </c>
      <c r="D398" s="17">
        <v>600</v>
      </c>
      <c r="E398" s="11" t="s">
        <v>171</v>
      </c>
      <c r="F398" s="133">
        <f>1747.2+0.2</f>
        <v>1747.4</v>
      </c>
      <c r="G398" s="133">
        <v>0</v>
      </c>
      <c r="H398" s="133">
        <v>0</v>
      </c>
    </row>
    <row r="399" spans="1:8" ht="49.5">
      <c r="A399" s="13" t="s">
        <v>41</v>
      </c>
      <c r="B399" s="13" t="s">
        <v>113</v>
      </c>
      <c r="C399" s="10" t="s">
        <v>521</v>
      </c>
      <c r="D399" s="17"/>
      <c r="E399" s="11" t="s">
        <v>522</v>
      </c>
      <c r="F399" s="133">
        <f>F400</f>
        <v>5925.1</v>
      </c>
      <c r="G399" s="133">
        <f aca="true" t="shared" si="74" ref="G399:H399">G400</f>
        <v>0</v>
      </c>
      <c r="H399" s="133">
        <f t="shared" si="74"/>
        <v>0</v>
      </c>
    </row>
    <row r="400" spans="1:8" ht="33">
      <c r="A400" s="13" t="s">
        <v>41</v>
      </c>
      <c r="B400" s="13" t="s">
        <v>113</v>
      </c>
      <c r="C400" s="10" t="s">
        <v>521</v>
      </c>
      <c r="D400" s="17">
        <v>600</v>
      </c>
      <c r="E400" s="11" t="s">
        <v>171</v>
      </c>
      <c r="F400" s="133">
        <v>5925.1</v>
      </c>
      <c r="G400" s="133">
        <v>0</v>
      </c>
      <c r="H400" s="133">
        <v>0</v>
      </c>
    </row>
    <row r="401" spans="1:8" ht="66">
      <c r="A401" s="13" t="s">
        <v>41</v>
      </c>
      <c r="B401" s="13" t="s">
        <v>113</v>
      </c>
      <c r="C401" s="10" t="s">
        <v>169</v>
      </c>
      <c r="D401" s="10"/>
      <c r="E401" s="11" t="s">
        <v>170</v>
      </c>
      <c r="F401" s="64">
        <f>F402</f>
        <v>87935</v>
      </c>
      <c r="G401" s="64">
        <f>G402</f>
        <v>87935</v>
      </c>
      <c r="H401" s="64">
        <f>H402</f>
        <v>87935</v>
      </c>
    </row>
    <row r="402" spans="1:8" ht="38.45" customHeight="1">
      <c r="A402" s="13" t="s">
        <v>41</v>
      </c>
      <c r="B402" s="56" t="s">
        <v>113</v>
      </c>
      <c r="C402" s="10" t="s">
        <v>169</v>
      </c>
      <c r="D402" s="17">
        <v>600</v>
      </c>
      <c r="E402" s="11" t="s">
        <v>171</v>
      </c>
      <c r="F402" s="64">
        <f>87935</f>
        <v>87935</v>
      </c>
      <c r="G402" s="64">
        <v>87935</v>
      </c>
      <c r="H402" s="64">
        <v>87935</v>
      </c>
    </row>
    <row r="403" spans="1:8" ht="21.6" customHeight="1">
      <c r="A403" s="56" t="s">
        <v>41</v>
      </c>
      <c r="B403" s="56" t="s">
        <v>114</v>
      </c>
      <c r="C403" s="56"/>
      <c r="D403" s="38"/>
      <c r="E403" s="39" t="s">
        <v>44</v>
      </c>
      <c r="F403" s="64">
        <f aca="true" t="shared" si="75" ref="F403:H404">F404</f>
        <v>235924.9</v>
      </c>
      <c r="G403" s="64">
        <f t="shared" si="75"/>
        <v>227652</v>
      </c>
      <c r="H403" s="64">
        <f t="shared" si="75"/>
        <v>222315.5</v>
      </c>
    </row>
    <row r="404" spans="1:8" ht="49.5">
      <c r="A404" s="56" t="s">
        <v>41</v>
      </c>
      <c r="B404" s="56" t="s">
        <v>114</v>
      </c>
      <c r="C404" s="56" t="s">
        <v>165</v>
      </c>
      <c r="D404" s="38"/>
      <c r="E404" s="11" t="s">
        <v>163</v>
      </c>
      <c r="F404" s="64">
        <f t="shared" si="75"/>
        <v>235924.9</v>
      </c>
      <c r="G404" s="64">
        <f t="shared" si="75"/>
        <v>227652</v>
      </c>
      <c r="H404" s="64">
        <f t="shared" si="75"/>
        <v>222315.5</v>
      </c>
    </row>
    <row r="405" spans="1:8" ht="33">
      <c r="A405" s="56" t="s">
        <v>41</v>
      </c>
      <c r="B405" s="13" t="s">
        <v>114</v>
      </c>
      <c r="C405" s="56" t="s">
        <v>166</v>
      </c>
      <c r="D405" s="38"/>
      <c r="E405" s="11" t="s">
        <v>164</v>
      </c>
      <c r="F405" s="64">
        <f>F406+F408+F410+F412+F414+F416+F418+F424+F422+F420</f>
        <v>235924.9</v>
      </c>
      <c r="G405" s="141">
        <f aca="true" t="shared" si="76" ref="G405:H405">G406+G408+G410+G412+G414+G416+G418+G424+G422+G420</f>
        <v>227652</v>
      </c>
      <c r="H405" s="141">
        <f t="shared" si="76"/>
        <v>222315.5</v>
      </c>
    </row>
    <row r="406" spans="1:8" ht="70.9" customHeight="1">
      <c r="A406" s="56" t="s">
        <v>41</v>
      </c>
      <c r="B406" s="13" t="s">
        <v>114</v>
      </c>
      <c r="C406" s="10" t="s">
        <v>174</v>
      </c>
      <c r="D406" s="10"/>
      <c r="E406" s="70" t="s">
        <v>175</v>
      </c>
      <c r="F406" s="64">
        <f>F407</f>
        <v>36186.6</v>
      </c>
      <c r="G406" s="64">
        <f>G407</f>
        <v>35728.6</v>
      </c>
      <c r="H406" s="64">
        <f>H407</f>
        <v>35728.6</v>
      </c>
    </row>
    <row r="407" spans="1:8" ht="36" customHeight="1">
      <c r="A407" s="56" t="s">
        <v>41</v>
      </c>
      <c r="B407" s="13" t="s">
        <v>114</v>
      </c>
      <c r="C407" s="10" t="s">
        <v>174</v>
      </c>
      <c r="D407" s="17">
        <v>600</v>
      </c>
      <c r="E407" s="11" t="s">
        <v>171</v>
      </c>
      <c r="F407" s="64">
        <f>36261.2-157.5+570.3-487.4</f>
        <v>36186.6</v>
      </c>
      <c r="G407" s="64">
        <v>35728.6</v>
      </c>
      <c r="H407" s="64">
        <v>35728.6</v>
      </c>
    </row>
    <row r="408" spans="1:8" ht="33">
      <c r="A408" s="13" t="s">
        <v>41</v>
      </c>
      <c r="B408" s="13" t="s">
        <v>114</v>
      </c>
      <c r="C408" s="10" t="s">
        <v>176</v>
      </c>
      <c r="D408" s="10"/>
      <c r="E408" s="70" t="s">
        <v>177</v>
      </c>
      <c r="F408" s="64">
        <f>F409</f>
        <v>3618</v>
      </c>
      <c r="G408" s="64">
        <f>G409</f>
        <v>4870.2</v>
      </c>
      <c r="H408" s="64">
        <f>H409</f>
        <v>5177.5</v>
      </c>
    </row>
    <row r="409" spans="1:8" ht="35.45" customHeight="1">
      <c r="A409" s="13" t="s">
        <v>41</v>
      </c>
      <c r="B409" s="13" t="s">
        <v>114</v>
      </c>
      <c r="C409" s="10" t="s">
        <v>176</v>
      </c>
      <c r="D409" s="17">
        <v>600</v>
      </c>
      <c r="E409" s="11" t="s">
        <v>171</v>
      </c>
      <c r="F409" s="64">
        <f>4043.1-425.1</f>
        <v>3618</v>
      </c>
      <c r="G409" s="64">
        <v>4870.2</v>
      </c>
      <c r="H409" s="64">
        <v>5177.5</v>
      </c>
    </row>
    <row r="410" spans="1:8" ht="49.5">
      <c r="A410" s="13" t="s">
        <v>41</v>
      </c>
      <c r="B410" s="13" t="s">
        <v>114</v>
      </c>
      <c r="C410" s="10" t="s">
        <v>178</v>
      </c>
      <c r="D410" s="10"/>
      <c r="E410" s="70" t="s">
        <v>179</v>
      </c>
      <c r="F410" s="64">
        <f>F411</f>
        <v>7713.8</v>
      </c>
      <c r="G410" s="64">
        <f>G411</f>
        <v>8911.7</v>
      </c>
      <c r="H410" s="64">
        <f>H411</f>
        <v>9510.4</v>
      </c>
    </row>
    <row r="411" spans="1:8" ht="33">
      <c r="A411" s="13" t="s">
        <v>41</v>
      </c>
      <c r="B411" s="13" t="s">
        <v>114</v>
      </c>
      <c r="C411" s="10" t="s">
        <v>178</v>
      </c>
      <c r="D411" s="17">
        <v>600</v>
      </c>
      <c r="E411" s="11" t="s">
        <v>171</v>
      </c>
      <c r="F411" s="64">
        <f>7837.1+19.5-123.1-19.7</f>
        <v>7713.8</v>
      </c>
      <c r="G411" s="64">
        <v>8911.7</v>
      </c>
      <c r="H411" s="64">
        <v>9510.4</v>
      </c>
    </row>
    <row r="412" spans="1:8" ht="33">
      <c r="A412" s="13" t="s">
        <v>41</v>
      </c>
      <c r="B412" s="13" t="s">
        <v>114</v>
      </c>
      <c r="C412" s="10" t="s">
        <v>384</v>
      </c>
      <c r="D412" s="10"/>
      <c r="E412" s="70" t="s">
        <v>180</v>
      </c>
      <c r="F412" s="64">
        <f>F413</f>
        <v>3549.6000000000004</v>
      </c>
      <c r="G412" s="64">
        <f>G413</f>
        <v>312.6</v>
      </c>
      <c r="H412" s="64">
        <f>H413</f>
        <v>0</v>
      </c>
    </row>
    <row r="413" spans="1:8" ht="36" customHeight="1">
      <c r="A413" s="13" t="s">
        <v>41</v>
      </c>
      <c r="B413" s="13" t="s">
        <v>114</v>
      </c>
      <c r="C413" s="10" t="s">
        <v>384</v>
      </c>
      <c r="D413" s="17">
        <v>600</v>
      </c>
      <c r="E413" s="11" t="s">
        <v>171</v>
      </c>
      <c r="F413" s="64">
        <f>2030.3+563+394.1+508.4+53.8</f>
        <v>3549.6000000000004</v>
      </c>
      <c r="G413" s="64">
        <v>312.6</v>
      </c>
      <c r="H413" s="64">
        <v>0</v>
      </c>
    </row>
    <row r="414" spans="1:8" ht="39" customHeight="1">
      <c r="A414" s="13" t="s">
        <v>41</v>
      </c>
      <c r="B414" s="13" t="s">
        <v>114</v>
      </c>
      <c r="C414" s="10" t="s">
        <v>385</v>
      </c>
      <c r="D414" s="10"/>
      <c r="E414" s="70" t="s">
        <v>181</v>
      </c>
      <c r="F414" s="64">
        <f>F415</f>
        <v>464.5</v>
      </c>
      <c r="G414" s="64">
        <f>G415</f>
        <v>0</v>
      </c>
      <c r="H414" s="64">
        <f>H415</f>
        <v>0</v>
      </c>
    </row>
    <row r="415" spans="1:8" ht="33">
      <c r="A415" s="13" t="s">
        <v>41</v>
      </c>
      <c r="B415" s="13" t="s">
        <v>114</v>
      </c>
      <c r="C415" s="10" t="s">
        <v>385</v>
      </c>
      <c r="D415" s="17">
        <v>600</v>
      </c>
      <c r="E415" s="11" t="s">
        <v>171</v>
      </c>
      <c r="F415" s="64">
        <v>464.5</v>
      </c>
      <c r="G415" s="64">
        <v>0</v>
      </c>
      <c r="H415" s="64">
        <v>0</v>
      </c>
    </row>
    <row r="416" spans="1:8" ht="40.9" customHeight="1">
      <c r="A416" s="13" t="s">
        <v>41</v>
      </c>
      <c r="B416" s="13" t="s">
        <v>114</v>
      </c>
      <c r="C416" s="10" t="s">
        <v>386</v>
      </c>
      <c r="D416" s="10"/>
      <c r="E416" s="70" t="s">
        <v>183</v>
      </c>
      <c r="F416" s="64">
        <f>F417</f>
        <v>3147.5</v>
      </c>
      <c r="G416" s="64">
        <f>G417</f>
        <v>5929.9</v>
      </c>
      <c r="H416" s="64">
        <f>H417</f>
        <v>0</v>
      </c>
    </row>
    <row r="417" spans="1:8" ht="35.45" customHeight="1">
      <c r="A417" s="13" t="s">
        <v>41</v>
      </c>
      <c r="B417" s="13" t="s">
        <v>114</v>
      </c>
      <c r="C417" s="10" t="s">
        <v>386</v>
      </c>
      <c r="D417" s="17">
        <v>600</v>
      </c>
      <c r="E417" s="70" t="s">
        <v>171</v>
      </c>
      <c r="F417" s="64">
        <f>122.4+2967.5+111.4-53.8</f>
        <v>3147.5</v>
      </c>
      <c r="G417" s="64">
        <v>5929.9</v>
      </c>
      <c r="H417" s="64">
        <v>0</v>
      </c>
    </row>
    <row r="418" spans="1:8" ht="52.9" customHeight="1">
      <c r="A418" s="13" t="s">
        <v>41</v>
      </c>
      <c r="B418" s="13" t="s">
        <v>114</v>
      </c>
      <c r="C418" s="10" t="s">
        <v>184</v>
      </c>
      <c r="D418" s="10"/>
      <c r="E418" s="31" t="s">
        <v>185</v>
      </c>
      <c r="F418" s="64">
        <f>F419</f>
        <v>4959.8</v>
      </c>
      <c r="G418" s="64">
        <f>G419</f>
        <v>0</v>
      </c>
      <c r="H418" s="64">
        <f>H419</f>
        <v>0</v>
      </c>
    </row>
    <row r="419" spans="1:8" ht="38.45" customHeight="1">
      <c r="A419" s="13" t="s">
        <v>41</v>
      </c>
      <c r="B419" s="13" t="s">
        <v>114</v>
      </c>
      <c r="C419" s="10" t="s">
        <v>184</v>
      </c>
      <c r="D419" s="17">
        <v>600</v>
      </c>
      <c r="E419" s="70" t="s">
        <v>171</v>
      </c>
      <c r="F419" s="64">
        <v>4959.8</v>
      </c>
      <c r="G419" s="64">
        <v>0</v>
      </c>
      <c r="H419" s="64">
        <v>0</v>
      </c>
    </row>
    <row r="420" spans="1:8" ht="38.45" customHeight="1">
      <c r="A420" s="13" t="s">
        <v>41</v>
      </c>
      <c r="B420" s="13" t="s">
        <v>114</v>
      </c>
      <c r="C420" s="10" t="s">
        <v>456</v>
      </c>
      <c r="D420" s="10"/>
      <c r="E420" s="11" t="s">
        <v>457</v>
      </c>
      <c r="F420" s="141">
        <f>F421</f>
        <v>168.1</v>
      </c>
      <c r="G420" s="141">
        <f aca="true" t="shared" si="77" ref="G420:H420">G421</f>
        <v>0</v>
      </c>
      <c r="H420" s="141">
        <f t="shared" si="77"/>
        <v>0</v>
      </c>
    </row>
    <row r="421" spans="1:8" ht="38.45" customHeight="1">
      <c r="A421" s="13" t="s">
        <v>41</v>
      </c>
      <c r="B421" s="13" t="s">
        <v>114</v>
      </c>
      <c r="C421" s="10" t="s">
        <v>456</v>
      </c>
      <c r="D421" s="17">
        <v>600</v>
      </c>
      <c r="E421" s="11" t="s">
        <v>171</v>
      </c>
      <c r="F421" s="141">
        <v>168.1</v>
      </c>
      <c r="G421" s="141">
        <v>0</v>
      </c>
      <c r="H421" s="141">
        <v>0</v>
      </c>
    </row>
    <row r="422" spans="1:8" ht="38.45" customHeight="1">
      <c r="A422" s="13" t="s">
        <v>41</v>
      </c>
      <c r="B422" s="13" t="s">
        <v>114</v>
      </c>
      <c r="C422" s="10" t="s">
        <v>467</v>
      </c>
      <c r="D422" s="17"/>
      <c r="E422" s="31" t="s">
        <v>468</v>
      </c>
      <c r="F422" s="64">
        <f>F423</f>
        <v>4218</v>
      </c>
      <c r="G422" s="64">
        <f>G423</f>
        <v>0</v>
      </c>
      <c r="H422" s="64">
        <f>H423</f>
        <v>0</v>
      </c>
    </row>
    <row r="423" spans="1:8" ht="38.45" customHeight="1">
      <c r="A423" s="13" t="s">
        <v>41</v>
      </c>
      <c r="B423" s="13" t="s">
        <v>114</v>
      </c>
      <c r="C423" s="10" t="s">
        <v>467</v>
      </c>
      <c r="D423" s="17">
        <v>600</v>
      </c>
      <c r="E423" s="70" t="s">
        <v>171</v>
      </c>
      <c r="F423" s="64">
        <f>2233+1985</f>
        <v>4218</v>
      </c>
      <c r="G423" s="64">
        <v>0</v>
      </c>
      <c r="H423" s="64">
        <v>0</v>
      </c>
    </row>
    <row r="424" spans="1:8" ht="107.45" customHeight="1">
      <c r="A424" s="13" t="s">
        <v>41</v>
      </c>
      <c r="B424" s="13" t="s">
        <v>114</v>
      </c>
      <c r="C424" s="10" t="s">
        <v>197</v>
      </c>
      <c r="D424" s="10"/>
      <c r="E424" s="70" t="s">
        <v>198</v>
      </c>
      <c r="F424" s="64">
        <f>F425</f>
        <v>171899</v>
      </c>
      <c r="G424" s="64">
        <f>G425</f>
        <v>171899</v>
      </c>
      <c r="H424" s="64">
        <f>H425</f>
        <v>171899</v>
      </c>
    </row>
    <row r="425" spans="1:8" ht="37.15" customHeight="1">
      <c r="A425" s="13" t="s">
        <v>41</v>
      </c>
      <c r="B425" s="56" t="s">
        <v>114</v>
      </c>
      <c r="C425" s="10" t="s">
        <v>197</v>
      </c>
      <c r="D425" s="17">
        <v>600</v>
      </c>
      <c r="E425" s="70" t="s">
        <v>171</v>
      </c>
      <c r="F425" s="64">
        <f>171899</f>
        <v>171899</v>
      </c>
      <c r="G425" s="64">
        <v>171899</v>
      </c>
      <c r="H425" s="64">
        <v>171899</v>
      </c>
    </row>
    <row r="426" spans="1:8" ht="12.75">
      <c r="A426" s="13" t="s">
        <v>41</v>
      </c>
      <c r="B426" s="56" t="s">
        <v>99</v>
      </c>
      <c r="C426" s="56"/>
      <c r="D426" s="38"/>
      <c r="E426" s="11" t="s">
        <v>90</v>
      </c>
      <c r="F426" s="64">
        <f aca="true" t="shared" si="78" ref="F426:H427">F427</f>
        <v>2865.5</v>
      </c>
      <c r="G426" s="64">
        <f t="shared" si="78"/>
        <v>0</v>
      </c>
      <c r="H426" s="64">
        <f t="shared" si="78"/>
        <v>0</v>
      </c>
    </row>
    <row r="427" spans="1:8" ht="49.5">
      <c r="A427" s="13" t="s">
        <v>41</v>
      </c>
      <c r="B427" s="56" t="s">
        <v>99</v>
      </c>
      <c r="C427" s="56" t="s">
        <v>165</v>
      </c>
      <c r="D427" s="38"/>
      <c r="E427" s="11" t="s">
        <v>163</v>
      </c>
      <c r="F427" s="64">
        <f t="shared" si="78"/>
        <v>2865.5</v>
      </c>
      <c r="G427" s="64">
        <f t="shared" si="78"/>
        <v>0</v>
      </c>
      <c r="H427" s="64">
        <f t="shared" si="78"/>
        <v>0</v>
      </c>
    </row>
    <row r="428" spans="1:8" ht="33">
      <c r="A428" s="13" t="s">
        <v>41</v>
      </c>
      <c r="B428" s="56" t="s">
        <v>99</v>
      </c>
      <c r="C428" s="56" t="s">
        <v>166</v>
      </c>
      <c r="D428" s="38"/>
      <c r="E428" s="11" t="s">
        <v>164</v>
      </c>
      <c r="F428" s="64">
        <f>F429+F432</f>
        <v>2865.5</v>
      </c>
      <c r="G428" s="121">
        <f aca="true" t="shared" si="79" ref="G428:H428">G429+G432</f>
        <v>0</v>
      </c>
      <c r="H428" s="121">
        <f t="shared" si="79"/>
        <v>0</v>
      </c>
    </row>
    <row r="429" spans="1:8" ht="33">
      <c r="A429" s="13" t="s">
        <v>41</v>
      </c>
      <c r="B429" s="56" t="s">
        <v>99</v>
      </c>
      <c r="C429" s="56" t="s">
        <v>430</v>
      </c>
      <c r="D429" s="17"/>
      <c r="E429" s="70" t="s">
        <v>431</v>
      </c>
      <c r="F429" s="64">
        <f>F430+F431</f>
        <v>231.9</v>
      </c>
      <c r="G429" s="124">
        <f aca="true" t="shared" si="80" ref="G429:H429">G430+G431</f>
        <v>0</v>
      </c>
      <c r="H429" s="124">
        <f t="shared" si="80"/>
        <v>0</v>
      </c>
    </row>
    <row r="430" spans="1:8" ht="33">
      <c r="A430" s="13" t="s">
        <v>41</v>
      </c>
      <c r="B430" s="56" t="s">
        <v>99</v>
      </c>
      <c r="C430" s="56" t="s">
        <v>430</v>
      </c>
      <c r="D430" s="17" t="s">
        <v>144</v>
      </c>
      <c r="E430" s="11" t="s">
        <v>145</v>
      </c>
      <c r="F430" s="64">
        <v>157.5</v>
      </c>
      <c r="G430" s="64">
        <v>0</v>
      </c>
      <c r="H430" s="64">
        <v>0</v>
      </c>
    </row>
    <row r="431" spans="1:8" ht="33">
      <c r="A431" s="13" t="s">
        <v>41</v>
      </c>
      <c r="B431" s="125" t="s">
        <v>99</v>
      </c>
      <c r="C431" s="125" t="s">
        <v>430</v>
      </c>
      <c r="D431" s="17">
        <v>600</v>
      </c>
      <c r="E431" s="70" t="s">
        <v>171</v>
      </c>
      <c r="F431" s="124">
        <v>74.4</v>
      </c>
      <c r="G431" s="124">
        <v>0</v>
      </c>
      <c r="H431" s="124">
        <v>0</v>
      </c>
    </row>
    <row r="432" spans="1:8" ht="33">
      <c r="A432" s="13" t="s">
        <v>41</v>
      </c>
      <c r="B432" s="13" t="s">
        <v>99</v>
      </c>
      <c r="C432" s="13" t="s">
        <v>475</v>
      </c>
      <c r="D432" s="17"/>
      <c r="E432" s="11" t="s">
        <v>478</v>
      </c>
      <c r="F432" s="121">
        <f>SUM(F433:F434)</f>
        <v>2633.6</v>
      </c>
      <c r="G432" s="121">
        <f aca="true" t="shared" si="81" ref="G432:H432">SUM(G433:G434)</f>
        <v>0</v>
      </c>
      <c r="H432" s="121">
        <f t="shared" si="81"/>
        <v>0</v>
      </c>
    </row>
    <row r="433" spans="1:8" ht="33">
      <c r="A433" s="13" t="s">
        <v>41</v>
      </c>
      <c r="B433" s="13" t="s">
        <v>99</v>
      </c>
      <c r="C433" s="13" t="s">
        <v>475</v>
      </c>
      <c r="D433" s="17">
        <v>300</v>
      </c>
      <c r="E433" s="11" t="s">
        <v>145</v>
      </c>
      <c r="F433" s="121">
        <v>76.2</v>
      </c>
      <c r="G433" s="121">
        <v>0</v>
      </c>
      <c r="H433" s="121">
        <v>0</v>
      </c>
    </row>
    <row r="434" spans="1:8" ht="33">
      <c r="A434" s="13" t="s">
        <v>41</v>
      </c>
      <c r="B434" s="13" t="s">
        <v>99</v>
      </c>
      <c r="C434" s="13" t="s">
        <v>475</v>
      </c>
      <c r="D434" s="17">
        <v>600</v>
      </c>
      <c r="E434" s="70" t="s">
        <v>171</v>
      </c>
      <c r="F434" s="121">
        <v>2557.4</v>
      </c>
      <c r="G434" s="121">
        <v>0</v>
      </c>
      <c r="H434" s="121">
        <v>0</v>
      </c>
    </row>
    <row r="435" spans="1:8" ht="19.9" customHeight="1">
      <c r="A435" s="13" t="s">
        <v>41</v>
      </c>
      <c r="B435" s="56" t="s">
        <v>115</v>
      </c>
      <c r="C435" s="56"/>
      <c r="D435" s="38"/>
      <c r="E435" s="11" t="s">
        <v>47</v>
      </c>
      <c r="F435" s="64">
        <f aca="true" t="shared" si="82" ref="F435:H436">F436</f>
        <v>15891.599999999999</v>
      </c>
      <c r="G435" s="64">
        <f t="shared" si="82"/>
        <v>14350.399999999998</v>
      </c>
      <c r="H435" s="64">
        <f t="shared" si="82"/>
        <v>14280.900000000001</v>
      </c>
    </row>
    <row r="436" spans="1:8" ht="49.5">
      <c r="A436" s="13" t="s">
        <v>41</v>
      </c>
      <c r="B436" s="56" t="s">
        <v>115</v>
      </c>
      <c r="C436" s="56" t="s">
        <v>165</v>
      </c>
      <c r="D436" s="38"/>
      <c r="E436" s="11" t="s">
        <v>163</v>
      </c>
      <c r="F436" s="64">
        <f t="shared" si="82"/>
        <v>15891.599999999999</v>
      </c>
      <c r="G436" s="64">
        <f t="shared" si="82"/>
        <v>14350.399999999998</v>
      </c>
      <c r="H436" s="64">
        <f t="shared" si="82"/>
        <v>14280.900000000001</v>
      </c>
    </row>
    <row r="437" spans="1:8" ht="18" customHeight="1">
      <c r="A437" s="13" t="s">
        <v>41</v>
      </c>
      <c r="B437" s="56" t="s">
        <v>115</v>
      </c>
      <c r="C437" s="10" t="s">
        <v>186</v>
      </c>
      <c r="D437" s="10"/>
      <c r="E437" s="70" t="s">
        <v>9</v>
      </c>
      <c r="F437" s="64">
        <f>F438+F440+F444</f>
        <v>15891.599999999999</v>
      </c>
      <c r="G437" s="64">
        <f>G438+G440+G444</f>
        <v>14350.399999999998</v>
      </c>
      <c r="H437" s="64">
        <f>H438+H440+H444</f>
        <v>14280.900000000001</v>
      </c>
    </row>
    <row r="438" spans="1:8" ht="66">
      <c r="A438" s="13" t="s">
        <v>41</v>
      </c>
      <c r="B438" s="56" t="s">
        <v>115</v>
      </c>
      <c r="C438" s="10" t="s">
        <v>187</v>
      </c>
      <c r="D438" s="10"/>
      <c r="E438" s="31" t="s">
        <v>146</v>
      </c>
      <c r="F438" s="64">
        <f>F439</f>
        <v>1930.3</v>
      </c>
      <c r="G438" s="64">
        <f>G439</f>
        <v>1930.3</v>
      </c>
      <c r="H438" s="64">
        <f>H439</f>
        <v>1930.3</v>
      </c>
    </row>
    <row r="439" spans="1:8" ht="71.45" customHeight="1">
      <c r="A439" s="13" t="s">
        <v>41</v>
      </c>
      <c r="B439" s="56" t="s">
        <v>115</v>
      </c>
      <c r="C439" s="10" t="s">
        <v>187</v>
      </c>
      <c r="D439" s="100" t="s">
        <v>138</v>
      </c>
      <c r="E439" s="11" t="s">
        <v>12</v>
      </c>
      <c r="F439" s="64">
        <v>1930.3</v>
      </c>
      <c r="G439" s="64">
        <v>1930.3</v>
      </c>
      <c r="H439" s="64">
        <v>1930.3</v>
      </c>
    </row>
    <row r="440" spans="1:8" ht="54.6" customHeight="1">
      <c r="A440" s="13" t="s">
        <v>41</v>
      </c>
      <c r="B440" s="56" t="s">
        <v>115</v>
      </c>
      <c r="C440" s="10" t="s">
        <v>189</v>
      </c>
      <c r="D440" s="10"/>
      <c r="E440" s="31" t="s">
        <v>188</v>
      </c>
      <c r="F440" s="64">
        <f>F441+F442+F443</f>
        <v>8864.1</v>
      </c>
      <c r="G440" s="64">
        <f>G441+G442+G443</f>
        <v>7322.9</v>
      </c>
      <c r="H440" s="64">
        <f>H441+H442+H443</f>
        <v>7253.400000000001</v>
      </c>
    </row>
    <row r="441" spans="1:8" ht="67.9" customHeight="1">
      <c r="A441" s="13" t="s">
        <v>41</v>
      </c>
      <c r="B441" s="56" t="s">
        <v>115</v>
      </c>
      <c r="C441" s="10" t="s">
        <v>189</v>
      </c>
      <c r="D441" s="100" t="s">
        <v>138</v>
      </c>
      <c r="E441" s="11" t="s">
        <v>12</v>
      </c>
      <c r="F441" s="64">
        <v>6517.2</v>
      </c>
      <c r="G441" s="64">
        <v>6517.2</v>
      </c>
      <c r="H441" s="64">
        <v>6517.2</v>
      </c>
    </row>
    <row r="442" spans="1:8" ht="33">
      <c r="A442" s="13" t="s">
        <v>41</v>
      </c>
      <c r="B442" s="56" t="s">
        <v>115</v>
      </c>
      <c r="C442" s="10" t="s">
        <v>189</v>
      </c>
      <c r="D442" s="100" t="s">
        <v>139</v>
      </c>
      <c r="E442" s="11" t="s">
        <v>140</v>
      </c>
      <c r="F442" s="64">
        <f>1992.5+132.5</f>
        <v>2125</v>
      </c>
      <c r="G442" s="64">
        <f>620.5+132.5</f>
        <v>753</v>
      </c>
      <c r="H442" s="64">
        <f>597.1+132.5</f>
        <v>729.6</v>
      </c>
    </row>
    <row r="443" spans="1:8" ht="22.15" customHeight="1">
      <c r="A443" s="13" t="s">
        <v>41</v>
      </c>
      <c r="B443" s="56" t="s">
        <v>115</v>
      </c>
      <c r="C443" s="10" t="s">
        <v>189</v>
      </c>
      <c r="D443" s="100" t="s">
        <v>141</v>
      </c>
      <c r="E443" s="110" t="s">
        <v>142</v>
      </c>
      <c r="F443" s="64">
        <v>221.9</v>
      </c>
      <c r="G443" s="64">
        <v>52.7</v>
      </c>
      <c r="H443" s="64">
        <v>6.6</v>
      </c>
    </row>
    <row r="444" spans="1:8" ht="53.45" customHeight="1">
      <c r="A444" s="13" t="s">
        <v>41</v>
      </c>
      <c r="B444" s="56" t="s">
        <v>115</v>
      </c>
      <c r="C444" s="10" t="s">
        <v>191</v>
      </c>
      <c r="D444" s="10"/>
      <c r="E444" s="31" t="s">
        <v>190</v>
      </c>
      <c r="F444" s="64">
        <f>F445+F446</f>
        <v>5097.2</v>
      </c>
      <c r="G444" s="64">
        <f>G445+G446</f>
        <v>5097.2</v>
      </c>
      <c r="H444" s="64">
        <f>H445+H446</f>
        <v>5097.2</v>
      </c>
    </row>
    <row r="445" spans="1:8" ht="69.6" customHeight="1">
      <c r="A445" s="13" t="s">
        <v>41</v>
      </c>
      <c r="B445" s="56" t="s">
        <v>115</v>
      </c>
      <c r="C445" s="10" t="s">
        <v>191</v>
      </c>
      <c r="D445" s="100" t="s">
        <v>138</v>
      </c>
      <c r="E445" s="11" t="s">
        <v>12</v>
      </c>
      <c r="F445" s="64">
        <v>4111.7</v>
      </c>
      <c r="G445" s="64">
        <v>4111.7</v>
      </c>
      <c r="H445" s="64">
        <v>4111.7</v>
      </c>
    </row>
    <row r="446" spans="1:8" ht="33">
      <c r="A446" s="13" t="s">
        <v>41</v>
      </c>
      <c r="B446" s="56" t="s">
        <v>115</v>
      </c>
      <c r="C446" s="10" t="s">
        <v>191</v>
      </c>
      <c r="D446" s="100" t="s">
        <v>139</v>
      </c>
      <c r="E446" s="11" t="s">
        <v>140</v>
      </c>
      <c r="F446" s="64">
        <v>985.5</v>
      </c>
      <c r="G446" s="64">
        <v>985.5</v>
      </c>
      <c r="H446" s="64">
        <v>985.5</v>
      </c>
    </row>
    <row r="447" spans="1:8" ht="12.75">
      <c r="A447" s="13" t="s">
        <v>41</v>
      </c>
      <c r="B447" s="56" t="s">
        <v>100</v>
      </c>
      <c r="C447" s="56"/>
      <c r="D447" s="38"/>
      <c r="E447" s="39" t="s">
        <v>92</v>
      </c>
      <c r="F447" s="64">
        <f>F448+F453</f>
        <v>6272.1</v>
      </c>
      <c r="G447" s="64">
        <f>G448+G453</f>
        <v>6266.1</v>
      </c>
      <c r="H447" s="64">
        <f>H448+H453</f>
        <v>6210.5</v>
      </c>
    </row>
    <row r="448" spans="1:8" ht="12.75">
      <c r="A448" s="13" t="s">
        <v>41</v>
      </c>
      <c r="B448" s="56" t="s">
        <v>101</v>
      </c>
      <c r="C448" s="56"/>
      <c r="D448" s="38"/>
      <c r="E448" s="11" t="s">
        <v>95</v>
      </c>
      <c r="F448" s="64">
        <f>F449</f>
        <v>61.60000000000002</v>
      </c>
      <c r="G448" s="64">
        <f aca="true" t="shared" si="83" ref="G448:H451">G449</f>
        <v>55.6</v>
      </c>
      <c r="H448" s="64">
        <f t="shared" si="83"/>
        <v>0</v>
      </c>
    </row>
    <row r="449" spans="1:8" ht="49.5">
      <c r="A449" s="13" t="s">
        <v>41</v>
      </c>
      <c r="B449" s="56" t="s">
        <v>101</v>
      </c>
      <c r="C449" s="56" t="s">
        <v>165</v>
      </c>
      <c r="D449" s="38"/>
      <c r="E449" s="11" t="s">
        <v>163</v>
      </c>
      <c r="F449" s="64">
        <f>F450</f>
        <v>61.60000000000002</v>
      </c>
      <c r="G449" s="64">
        <f t="shared" si="83"/>
        <v>55.6</v>
      </c>
      <c r="H449" s="64">
        <f t="shared" si="83"/>
        <v>0</v>
      </c>
    </row>
    <row r="450" spans="1:8" ht="38.45" customHeight="1">
      <c r="A450" s="13" t="s">
        <v>41</v>
      </c>
      <c r="B450" s="56" t="s">
        <v>101</v>
      </c>
      <c r="C450" s="56" t="s">
        <v>166</v>
      </c>
      <c r="D450" s="38"/>
      <c r="E450" s="11" t="s">
        <v>164</v>
      </c>
      <c r="F450" s="64">
        <f>F451</f>
        <v>61.60000000000002</v>
      </c>
      <c r="G450" s="64">
        <f t="shared" si="83"/>
        <v>55.6</v>
      </c>
      <c r="H450" s="64">
        <f t="shared" si="83"/>
        <v>0</v>
      </c>
    </row>
    <row r="451" spans="1:8" ht="82.5">
      <c r="A451" s="13" t="s">
        <v>41</v>
      </c>
      <c r="B451" s="56" t="s">
        <v>101</v>
      </c>
      <c r="C451" s="10" t="s">
        <v>387</v>
      </c>
      <c r="D451" s="10"/>
      <c r="E451" s="70" t="s">
        <v>192</v>
      </c>
      <c r="F451" s="64">
        <f>F452</f>
        <v>61.60000000000002</v>
      </c>
      <c r="G451" s="64">
        <f t="shared" si="83"/>
        <v>55.6</v>
      </c>
      <c r="H451" s="64">
        <f t="shared" si="83"/>
        <v>0</v>
      </c>
    </row>
    <row r="452" spans="1:8" ht="20.45" customHeight="1">
      <c r="A452" s="13" t="s">
        <v>41</v>
      </c>
      <c r="B452" s="17">
        <v>1003</v>
      </c>
      <c r="C452" s="10" t="s">
        <v>387</v>
      </c>
      <c r="D452" s="38" t="s">
        <v>144</v>
      </c>
      <c r="E452" s="11" t="s">
        <v>145</v>
      </c>
      <c r="F452" s="64">
        <f>271.1-209.5</f>
        <v>61.60000000000002</v>
      </c>
      <c r="G452" s="64">
        <v>55.6</v>
      </c>
      <c r="H452" s="64">
        <v>0</v>
      </c>
    </row>
    <row r="453" spans="1:8" ht="20.45" customHeight="1">
      <c r="A453" s="56" t="s">
        <v>41</v>
      </c>
      <c r="B453" s="17">
        <v>1004</v>
      </c>
      <c r="C453" s="56"/>
      <c r="D453" s="38"/>
      <c r="E453" s="11" t="s">
        <v>194</v>
      </c>
      <c r="F453" s="64">
        <f>F454</f>
        <v>6210.5</v>
      </c>
      <c r="G453" s="64">
        <f aca="true" t="shared" si="84" ref="G453:H455">G454</f>
        <v>6210.5</v>
      </c>
      <c r="H453" s="64">
        <f t="shared" si="84"/>
        <v>6210.5</v>
      </c>
    </row>
    <row r="454" spans="1:8" ht="51.6" customHeight="1">
      <c r="A454" s="56" t="s">
        <v>41</v>
      </c>
      <c r="B454" s="17">
        <v>1004</v>
      </c>
      <c r="C454" s="56" t="s">
        <v>165</v>
      </c>
      <c r="D454" s="38"/>
      <c r="E454" s="11" t="s">
        <v>163</v>
      </c>
      <c r="F454" s="64">
        <f>F455</f>
        <v>6210.5</v>
      </c>
      <c r="G454" s="64">
        <f t="shared" si="84"/>
        <v>6210.5</v>
      </c>
      <c r="H454" s="64">
        <f t="shared" si="84"/>
        <v>6210.5</v>
      </c>
    </row>
    <row r="455" spans="1:8" ht="33">
      <c r="A455" s="56" t="s">
        <v>41</v>
      </c>
      <c r="B455" s="17">
        <v>1004</v>
      </c>
      <c r="C455" s="56" t="s">
        <v>166</v>
      </c>
      <c r="D455" s="38"/>
      <c r="E455" s="11" t="s">
        <v>164</v>
      </c>
      <c r="F455" s="64">
        <f>F456</f>
        <v>6210.5</v>
      </c>
      <c r="G455" s="64">
        <f t="shared" si="84"/>
        <v>6210.5</v>
      </c>
      <c r="H455" s="64">
        <f t="shared" si="84"/>
        <v>6210.5</v>
      </c>
    </row>
    <row r="456" spans="1:8" ht="70.9" customHeight="1">
      <c r="A456" s="56" t="s">
        <v>41</v>
      </c>
      <c r="B456" s="17">
        <v>1004</v>
      </c>
      <c r="C456" s="10" t="s">
        <v>195</v>
      </c>
      <c r="D456" s="10"/>
      <c r="E456" s="70" t="s">
        <v>196</v>
      </c>
      <c r="F456" s="64">
        <f>F458+F457</f>
        <v>6210.5</v>
      </c>
      <c r="G456" s="64">
        <f>G458+G457</f>
        <v>6210.5</v>
      </c>
      <c r="H456" s="64">
        <f>H458+H457</f>
        <v>6210.5</v>
      </c>
    </row>
    <row r="457" spans="1:8" ht="33">
      <c r="A457" s="56" t="s">
        <v>41</v>
      </c>
      <c r="B457" s="17">
        <v>1004</v>
      </c>
      <c r="C457" s="10" t="s">
        <v>195</v>
      </c>
      <c r="D457" s="100" t="s">
        <v>139</v>
      </c>
      <c r="E457" s="11" t="s">
        <v>140</v>
      </c>
      <c r="F457" s="64">
        <v>180.9</v>
      </c>
      <c r="G457" s="64">
        <v>180.9</v>
      </c>
      <c r="H457" s="64">
        <v>180.9</v>
      </c>
    </row>
    <row r="458" spans="1:8" ht="24.6" customHeight="1">
      <c r="A458" s="56" t="s">
        <v>41</v>
      </c>
      <c r="B458" s="56" t="s">
        <v>193</v>
      </c>
      <c r="C458" s="10" t="s">
        <v>195</v>
      </c>
      <c r="D458" s="38" t="s">
        <v>144</v>
      </c>
      <c r="E458" s="11" t="s">
        <v>145</v>
      </c>
      <c r="F458" s="64">
        <f>6210.5-180.9</f>
        <v>6029.6</v>
      </c>
      <c r="G458" s="64">
        <v>6029.6</v>
      </c>
      <c r="H458" s="64">
        <v>6029.6</v>
      </c>
    </row>
  </sheetData>
  <mergeCells count="12">
    <mergeCell ref="F1:H1"/>
    <mergeCell ref="C2:H2"/>
    <mergeCell ref="G6:H6"/>
    <mergeCell ref="F6:F7"/>
    <mergeCell ref="B5:B7"/>
    <mergeCell ref="C5:C7"/>
    <mergeCell ref="D5:D7"/>
    <mergeCell ref="E5:E7"/>
    <mergeCell ref="A4:H4"/>
    <mergeCell ref="F5:H5"/>
    <mergeCell ref="A5:A7"/>
    <mergeCell ref="B3:H3"/>
  </mergeCells>
  <printOptions/>
  <pageMargins left="0.5905511811023623" right="0.1968503937007874" top="0" bottom="0" header="0.5118110236220472" footer="0.5118110236220472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6"/>
  <sheetViews>
    <sheetView workbookViewId="0" topLeftCell="A1">
      <selection activeCell="I9" sqref="I9"/>
    </sheetView>
  </sheetViews>
  <sheetFormatPr defaultColWidth="9.125" defaultRowHeight="12.75"/>
  <cols>
    <col min="1" max="1" width="7.125" style="2" customWidth="1"/>
    <col min="2" max="2" width="10.125" style="51" customWidth="1"/>
    <col min="3" max="3" width="6.00390625" style="57" customWidth="1"/>
    <col min="4" max="4" width="75.75390625" style="2" customWidth="1"/>
    <col min="5" max="5" width="10.875" style="61" customWidth="1"/>
    <col min="6" max="6" width="11.125" style="61" customWidth="1"/>
    <col min="7" max="7" width="11.375" style="61" customWidth="1"/>
    <col min="8" max="16384" width="9.125" style="2" customWidth="1"/>
  </cols>
  <sheetData>
    <row r="1" spans="1:7" ht="12.75">
      <c r="A1" s="116"/>
      <c r="B1" s="117"/>
      <c r="C1" s="114"/>
      <c r="D1" s="116"/>
      <c r="E1" s="209" t="s">
        <v>440</v>
      </c>
      <c r="F1" s="209"/>
      <c r="G1" s="209"/>
    </row>
    <row r="2" spans="1:7" ht="12.75">
      <c r="A2" s="116"/>
      <c r="B2" s="216" t="s">
        <v>50</v>
      </c>
      <c r="C2" s="216"/>
      <c r="D2" s="216"/>
      <c r="E2" s="216"/>
      <c r="F2" s="216"/>
      <c r="G2" s="216"/>
    </row>
    <row r="3" spans="1:7" ht="12.75">
      <c r="A3" s="217" t="s">
        <v>760</v>
      </c>
      <c r="B3" s="217"/>
      <c r="C3" s="217"/>
      <c r="D3" s="217"/>
      <c r="E3" s="217"/>
      <c r="F3" s="217"/>
      <c r="G3" s="217"/>
    </row>
    <row r="4" spans="1:7" s="47" customFormat="1" ht="52.5" customHeight="1">
      <c r="A4" s="214" t="s">
        <v>393</v>
      </c>
      <c r="B4" s="214"/>
      <c r="C4" s="214"/>
      <c r="D4" s="214"/>
      <c r="E4" s="214"/>
      <c r="F4" s="214"/>
      <c r="G4" s="214"/>
    </row>
    <row r="5" spans="1:7" ht="12.75">
      <c r="A5" s="185" t="s">
        <v>97</v>
      </c>
      <c r="B5" s="182" t="s">
        <v>54</v>
      </c>
      <c r="C5" s="185" t="s">
        <v>55</v>
      </c>
      <c r="D5" s="185" t="s">
        <v>56</v>
      </c>
      <c r="E5" s="220" t="s">
        <v>122</v>
      </c>
      <c r="F5" s="222"/>
      <c r="G5" s="221"/>
    </row>
    <row r="6" spans="1:7" ht="12.75">
      <c r="A6" s="186"/>
      <c r="B6" s="183"/>
      <c r="C6" s="186"/>
      <c r="D6" s="186"/>
      <c r="E6" s="218" t="s">
        <v>136</v>
      </c>
      <c r="F6" s="220" t="s">
        <v>160</v>
      </c>
      <c r="G6" s="221"/>
    </row>
    <row r="7" spans="1:7" ht="33">
      <c r="A7" s="187"/>
      <c r="B7" s="184"/>
      <c r="C7" s="187"/>
      <c r="D7" s="187"/>
      <c r="E7" s="219"/>
      <c r="F7" s="64" t="s">
        <v>159</v>
      </c>
      <c r="G7" s="64" t="s">
        <v>390</v>
      </c>
    </row>
    <row r="8" spans="1:7" ht="12.75">
      <c r="A8" s="37">
        <v>1</v>
      </c>
      <c r="B8" s="54" t="s">
        <v>150</v>
      </c>
      <c r="C8" s="38">
        <v>3</v>
      </c>
      <c r="D8" s="37">
        <v>4</v>
      </c>
      <c r="E8" s="66">
        <v>5</v>
      </c>
      <c r="F8" s="66">
        <v>6</v>
      </c>
      <c r="G8" s="66">
        <v>7</v>
      </c>
    </row>
    <row r="9" spans="1:7" s="49" customFormat="1" ht="12.75">
      <c r="A9" s="48"/>
      <c r="B9" s="55"/>
      <c r="C9" s="60"/>
      <c r="D9" s="48" t="s">
        <v>7</v>
      </c>
      <c r="E9" s="65">
        <f>E10+E110+E124+E168+E215+E314+E343+E385+E406+E421</f>
        <v>690169.2999999999</v>
      </c>
      <c r="F9" s="65">
        <f>F10+F110+F124+F168+F215+F314+F343+F385+F406+F421</f>
        <v>572530.5</v>
      </c>
      <c r="G9" s="65">
        <f>G10+G110+G124+G168+G215+G314+G343+G385+G406+G421</f>
        <v>569436.6</v>
      </c>
    </row>
    <row r="10" spans="1:7" s="49" customFormat="1" ht="12.75">
      <c r="A10" s="34" t="s">
        <v>117</v>
      </c>
      <c r="B10" s="34"/>
      <c r="C10" s="34"/>
      <c r="D10" s="35" t="s">
        <v>58</v>
      </c>
      <c r="E10" s="65">
        <f>E11+E16+E29+E39+E44+E58+E62+E51</f>
        <v>72168.4</v>
      </c>
      <c r="F10" s="65">
        <f>F11+F16+F29+F39+F44+F58+F62+F51</f>
        <v>59751.8</v>
      </c>
      <c r="G10" s="65">
        <f>G11+G16+G29+G39+G44+G58+G62+G51</f>
        <v>57413.40000000001</v>
      </c>
    </row>
    <row r="11" spans="1:7" ht="33">
      <c r="A11" s="33" t="s">
        <v>104</v>
      </c>
      <c r="B11" s="33"/>
      <c r="C11" s="33"/>
      <c r="D11" s="31" t="s">
        <v>124</v>
      </c>
      <c r="E11" s="64">
        <f>E12</f>
        <v>1455.3</v>
      </c>
      <c r="F11" s="64">
        <f aca="true" t="shared" si="0" ref="F11:G14">F12</f>
        <v>1455.3</v>
      </c>
      <c r="G11" s="64">
        <f t="shared" si="0"/>
        <v>1455.3</v>
      </c>
    </row>
    <row r="12" spans="1:7" ht="49.5">
      <c r="A12" s="33" t="s">
        <v>104</v>
      </c>
      <c r="B12" s="56" t="s">
        <v>8</v>
      </c>
      <c r="C12" s="38"/>
      <c r="D12" s="31" t="s">
        <v>388</v>
      </c>
      <c r="E12" s="64">
        <f>E13</f>
        <v>1455.3</v>
      </c>
      <c r="F12" s="64">
        <f t="shared" si="0"/>
        <v>1455.3</v>
      </c>
      <c r="G12" s="64">
        <f t="shared" si="0"/>
        <v>1455.3</v>
      </c>
    </row>
    <row r="13" spans="1:7" ht="21" customHeight="1">
      <c r="A13" s="33" t="s">
        <v>104</v>
      </c>
      <c r="B13" s="56" t="s">
        <v>10</v>
      </c>
      <c r="C13" s="38"/>
      <c r="D13" s="31" t="s">
        <v>9</v>
      </c>
      <c r="E13" s="64">
        <f>E14</f>
        <v>1455.3</v>
      </c>
      <c r="F13" s="64">
        <f t="shared" si="0"/>
        <v>1455.3</v>
      </c>
      <c r="G13" s="64">
        <f t="shared" si="0"/>
        <v>1455.3</v>
      </c>
    </row>
    <row r="14" spans="1:7" ht="12.75">
      <c r="A14" s="33" t="s">
        <v>104</v>
      </c>
      <c r="B14" s="10" t="s">
        <v>378</v>
      </c>
      <c r="C14" s="10"/>
      <c r="D14" s="31" t="s">
        <v>79</v>
      </c>
      <c r="E14" s="64">
        <f>E15</f>
        <v>1455.3</v>
      </c>
      <c r="F14" s="64">
        <f t="shared" si="0"/>
        <v>1455.3</v>
      </c>
      <c r="G14" s="64">
        <f t="shared" si="0"/>
        <v>1455.3</v>
      </c>
    </row>
    <row r="15" spans="1:7" ht="66">
      <c r="A15" s="33" t="s">
        <v>104</v>
      </c>
      <c r="B15" s="10" t="s">
        <v>378</v>
      </c>
      <c r="C15" s="38">
        <v>100</v>
      </c>
      <c r="D15" s="27" t="s">
        <v>12</v>
      </c>
      <c r="E15" s="64">
        <f>'№4'!F16</f>
        <v>1455.3</v>
      </c>
      <c r="F15" s="64">
        <f>'№4'!G16</f>
        <v>1455.3</v>
      </c>
      <c r="G15" s="64">
        <f>'№4'!H16</f>
        <v>1455.3</v>
      </c>
    </row>
    <row r="16" spans="1:7" ht="49.5">
      <c r="A16" s="56" t="s">
        <v>105</v>
      </c>
      <c r="B16" s="71"/>
      <c r="C16" s="38"/>
      <c r="D16" s="11" t="s">
        <v>80</v>
      </c>
      <c r="E16" s="64">
        <f aca="true" t="shared" si="1" ref="E16:G17">E17</f>
        <v>4103.9</v>
      </c>
      <c r="F16" s="64">
        <f t="shared" si="1"/>
        <v>4017.7</v>
      </c>
      <c r="G16" s="64">
        <f t="shared" si="1"/>
        <v>4004</v>
      </c>
    </row>
    <row r="17" spans="1:7" ht="12.75">
      <c r="A17" s="56" t="s">
        <v>105</v>
      </c>
      <c r="B17" s="5">
        <v>9900000</v>
      </c>
      <c r="C17" s="101"/>
      <c r="D17" s="32" t="s">
        <v>19</v>
      </c>
      <c r="E17" s="64">
        <f t="shared" si="1"/>
        <v>4103.9</v>
      </c>
      <c r="F17" s="64">
        <f t="shared" si="1"/>
        <v>4017.7</v>
      </c>
      <c r="G17" s="64">
        <f t="shared" si="1"/>
        <v>4004</v>
      </c>
    </row>
    <row r="18" spans="1:7" ht="54.6" customHeight="1">
      <c r="A18" s="56" t="s">
        <v>105</v>
      </c>
      <c r="B18" s="5">
        <v>9990000</v>
      </c>
      <c r="C18" s="10" t="s">
        <v>135</v>
      </c>
      <c r="D18" s="32" t="s">
        <v>20</v>
      </c>
      <c r="E18" s="64">
        <f>E19+E21+E25</f>
        <v>4103.9</v>
      </c>
      <c r="F18" s="64">
        <f>F19+F21+F25</f>
        <v>4017.7</v>
      </c>
      <c r="G18" s="64">
        <f>G19+G21+G25</f>
        <v>4004</v>
      </c>
    </row>
    <row r="19" spans="1:7" ht="22.9" customHeight="1">
      <c r="A19" s="56" t="s">
        <v>105</v>
      </c>
      <c r="B19" s="5">
        <v>9999410</v>
      </c>
      <c r="C19" s="10" t="s">
        <v>135</v>
      </c>
      <c r="D19" s="32" t="s">
        <v>21</v>
      </c>
      <c r="E19" s="64">
        <f>E20</f>
        <v>1198.9</v>
      </c>
      <c r="F19" s="64">
        <f>F20</f>
        <v>1198.9</v>
      </c>
      <c r="G19" s="64">
        <f>G20</f>
        <v>1198.9</v>
      </c>
    </row>
    <row r="20" spans="1:7" ht="71.45" customHeight="1">
      <c r="A20" s="56" t="s">
        <v>105</v>
      </c>
      <c r="B20" s="42">
        <v>9999410</v>
      </c>
      <c r="C20" s="99" t="s">
        <v>138</v>
      </c>
      <c r="D20" s="72" t="s">
        <v>12</v>
      </c>
      <c r="E20" s="64">
        <f>'№4'!F309</f>
        <v>1198.9</v>
      </c>
      <c r="F20" s="64">
        <f>'№4'!G309</f>
        <v>1198.9</v>
      </c>
      <c r="G20" s="64">
        <f>'№4'!H309</f>
        <v>1198.9</v>
      </c>
    </row>
    <row r="21" spans="1:7" ht="36.6" customHeight="1">
      <c r="A21" s="56" t="s">
        <v>105</v>
      </c>
      <c r="B21" s="5">
        <v>9999420</v>
      </c>
      <c r="C21" s="10" t="s">
        <v>135</v>
      </c>
      <c r="D21" s="32" t="s">
        <v>22</v>
      </c>
      <c r="E21" s="64">
        <f>E22+E23+E24</f>
        <v>2539.1</v>
      </c>
      <c r="F21" s="64">
        <f>F22+F23+F24</f>
        <v>2452.8999999999996</v>
      </c>
      <c r="G21" s="64">
        <f>G22+G23+G24</f>
        <v>2439.2</v>
      </c>
    </row>
    <row r="22" spans="1:7" ht="67.9" customHeight="1">
      <c r="A22" s="56" t="s">
        <v>105</v>
      </c>
      <c r="B22" s="5">
        <v>9999420</v>
      </c>
      <c r="C22" s="98" t="s">
        <v>138</v>
      </c>
      <c r="D22" s="11" t="s">
        <v>12</v>
      </c>
      <c r="E22" s="64">
        <f>'№4'!F311</f>
        <v>1933</v>
      </c>
      <c r="F22" s="64">
        <f>'№4'!G311</f>
        <v>1933</v>
      </c>
      <c r="G22" s="64">
        <f>'№4'!H311</f>
        <v>1933</v>
      </c>
    </row>
    <row r="23" spans="1:7" ht="33">
      <c r="A23" s="56" t="s">
        <v>105</v>
      </c>
      <c r="B23" s="5">
        <v>9999420</v>
      </c>
      <c r="C23" s="98" t="s">
        <v>139</v>
      </c>
      <c r="D23" s="11" t="s">
        <v>140</v>
      </c>
      <c r="E23" s="64">
        <f>'№4'!F312</f>
        <v>604.6</v>
      </c>
      <c r="F23" s="64">
        <f>'№4'!G312</f>
        <v>519.2</v>
      </c>
      <c r="G23" s="64">
        <f>'№4'!H312</f>
        <v>505.5</v>
      </c>
    </row>
    <row r="24" spans="1:7" ht="18.6" customHeight="1">
      <c r="A24" s="56" t="s">
        <v>105</v>
      </c>
      <c r="B24" s="5">
        <v>9999420</v>
      </c>
      <c r="C24" s="98" t="s">
        <v>141</v>
      </c>
      <c r="D24" s="11" t="s">
        <v>142</v>
      </c>
      <c r="E24" s="64">
        <f>'№4'!F313</f>
        <v>1.5</v>
      </c>
      <c r="F24" s="64">
        <f>'№4'!G313</f>
        <v>0.7</v>
      </c>
      <c r="G24" s="64">
        <f>'№4'!H313</f>
        <v>0.7</v>
      </c>
    </row>
    <row r="25" spans="1:7" ht="19.9" customHeight="1">
      <c r="A25" s="56" t="s">
        <v>105</v>
      </c>
      <c r="B25" s="5">
        <v>9999430</v>
      </c>
      <c r="C25" s="102" t="s">
        <v>135</v>
      </c>
      <c r="D25" s="32" t="s">
        <v>23</v>
      </c>
      <c r="E25" s="64">
        <f>E26</f>
        <v>365.9</v>
      </c>
      <c r="F25" s="64">
        <f>F26</f>
        <v>365.9</v>
      </c>
      <c r="G25" s="64">
        <f>G26</f>
        <v>365.9</v>
      </c>
    </row>
    <row r="26" spans="1:7" ht="66">
      <c r="A26" s="56" t="s">
        <v>105</v>
      </c>
      <c r="B26" s="5">
        <v>9999430</v>
      </c>
      <c r="C26" s="99" t="s">
        <v>138</v>
      </c>
      <c r="D26" s="72" t="s">
        <v>12</v>
      </c>
      <c r="E26" s="64">
        <f>'№4'!F315</f>
        <v>365.9</v>
      </c>
      <c r="F26" s="64">
        <f>'№4'!G315</f>
        <v>365.9</v>
      </c>
      <c r="G26" s="64">
        <f>'№4'!H315</f>
        <v>365.9</v>
      </c>
    </row>
    <row r="27" spans="1:7" ht="55.9" customHeight="1">
      <c r="A27" s="33" t="s">
        <v>106</v>
      </c>
      <c r="B27" s="33"/>
      <c r="C27" s="33"/>
      <c r="D27" s="31" t="s">
        <v>81</v>
      </c>
      <c r="E27" s="64">
        <f aca="true" t="shared" si="2" ref="E27:G28">E28</f>
        <v>36409.1</v>
      </c>
      <c r="F27" s="64">
        <f t="shared" si="2"/>
        <v>33914.4</v>
      </c>
      <c r="G27" s="64">
        <f t="shared" si="2"/>
        <v>33754.600000000006</v>
      </c>
    </row>
    <row r="28" spans="1:7" ht="49.5">
      <c r="A28" s="33" t="s">
        <v>106</v>
      </c>
      <c r="B28" s="56" t="s">
        <v>8</v>
      </c>
      <c r="C28" s="38"/>
      <c r="D28" s="31" t="s">
        <v>388</v>
      </c>
      <c r="E28" s="64">
        <f t="shared" si="2"/>
        <v>36409.1</v>
      </c>
      <c r="F28" s="64">
        <f t="shared" si="2"/>
        <v>33914.4</v>
      </c>
      <c r="G28" s="64">
        <f t="shared" si="2"/>
        <v>33754.600000000006</v>
      </c>
    </row>
    <row r="29" spans="1:7" ht="18.75" customHeight="1">
      <c r="A29" s="33" t="s">
        <v>106</v>
      </c>
      <c r="B29" s="56" t="s">
        <v>10</v>
      </c>
      <c r="C29" s="38"/>
      <c r="D29" s="31" t="s">
        <v>9</v>
      </c>
      <c r="E29" s="64">
        <f>E30+E34+E36</f>
        <v>36409.1</v>
      </c>
      <c r="F29" s="64">
        <f>F30+F34+F36</f>
        <v>33914.4</v>
      </c>
      <c r="G29" s="64">
        <f>G30+G34+G36</f>
        <v>33754.600000000006</v>
      </c>
    </row>
    <row r="30" spans="1:7" ht="66">
      <c r="A30" s="33" t="s">
        <v>106</v>
      </c>
      <c r="B30" s="10" t="s">
        <v>379</v>
      </c>
      <c r="C30" s="10"/>
      <c r="D30" s="31" t="s">
        <v>146</v>
      </c>
      <c r="E30" s="64">
        <f>E31+E32+E33</f>
        <v>35682.7</v>
      </c>
      <c r="F30" s="64">
        <f>F31+F32+F33</f>
        <v>33188</v>
      </c>
      <c r="G30" s="64">
        <f>G31+G32+G33</f>
        <v>33028.200000000004</v>
      </c>
    </row>
    <row r="31" spans="1:7" ht="66">
      <c r="A31" s="36" t="s">
        <v>106</v>
      </c>
      <c r="B31" s="67" t="s">
        <v>379</v>
      </c>
      <c r="C31" s="99" t="s">
        <v>138</v>
      </c>
      <c r="D31" s="72" t="s">
        <v>12</v>
      </c>
      <c r="E31" s="128">
        <f>'№4'!F21</f>
        <v>30709.1</v>
      </c>
      <c r="F31" s="128">
        <f>'№4'!G21</f>
        <v>30709.1</v>
      </c>
      <c r="G31" s="128">
        <f>'№4'!H21</f>
        <v>30709.1</v>
      </c>
    </row>
    <row r="32" spans="1:7" ht="36.6" customHeight="1">
      <c r="A32" s="33" t="s">
        <v>106</v>
      </c>
      <c r="B32" s="10" t="s">
        <v>379</v>
      </c>
      <c r="C32" s="100" t="s">
        <v>139</v>
      </c>
      <c r="D32" s="11" t="s">
        <v>140</v>
      </c>
      <c r="E32" s="127">
        <f>'№4'!F22</f>
        <v>4724.900000000001</v>
      </c>
      <c r="F32" s="127">
        <f>'№4'!G22</f>
        <v>2240.6</v>
      </c>
      <c r="G32" s="127">
        <f>'№4'!H22</f>
        <v>2080.8</v>
      </c>
    </row>
    <row r="33" spans="1:7" ht="18.6" customHeight="1">
      <c r="A33" s="33" t="s">
        <v>106</v>
      </c>
      <c r="B33" s="10" t="s">
        <v>379</v>
      </c>
      <c r="C33" s="100" t="s">
        <v>141</v>
      </c>
      <c r="D33" s="110" t="s">
        <v>142</v>
      </c>
      <c r="E33" s="127">
        <f>'№4'!F23</f>
        <v>248.70000000000002</v>
      </c>
      <c r="F33" s="127">
        <f>'№4'!G23</f>
        <v>238.3</v>
      </c>
      <c r="G33" s="127">
        <f>'№4'!H23</f>
        <v>238.3</v>
      </c>
    </row>
    <row r="34" spans="1:7" ht="49.5">
      <c r="A34" s="33" t="s">
        <v>106</v>
      </c>
      <c r="B34" s="10" t="s">
        <v>14</v>
      </c>
      <c r="C34" s="10"/>
      <c r="D34" s="11" t="s">
        <v>147</v>
      </c>
      <c r="E34" s="64">
        <f>E35</f>
        <v>76.4</v>
      </c>
      <c r="F34" s="64">
        <f>F35</f>
        <v>76.4</v>
      </c>
      <c r="G34" s="64">
        <f>G35</f>
        <v>76.4</v>
      </c>
    </row>
    <row r="35" spans="1:7" ht="69.6" customHeight="1">
      <c r="A35" s="33" t="s">
        <v>106</v>
      </c>
      <c r="B35" s="10" t="s">
        <v>14</v>
      </c>
      <c r="C35" s="100" t="s">
        <v>138</v>
      </c>
      <c r="D35" s="11" t="s">
        <v>12</v>
      </c>
      <c r="E35" s="64">
        <f>'№4'!F25</f>
        <v>76.4</v>
      </c>
      <c r="F35" s="64">
        <f>'№4'!G25</f>
        <v>76.4</v>
      </c>
      <c r="G35" s="64">
        <f>'№4'!H25</f>
        <v>76.4</v>
      </c>
    </row>
    <row r="36" spans="1:7" ht="58.9" customHeight="1">
      <c r="A36" s="33" t="s">
        <v>106</v>
      </c>
      <c r="B36" s="10" t="s">
        <v>15</v>
      </c>
      <c r="C36" s="10"/>
      <c r="D36" s="70" t="s">
        <v>16</v>
      </c>
      <c r="E36" s="64">
        <f>E37+E38</f>
        <v>650</v>
      </c>
      <c r="F36" s="64">
        <f>F37+F38</f>
        <v>650</v>
      </c>
      <c r="G36" s="64">
        <f>G37+G38</f>
        <v>650</v>
      </c>
    </row>
    <row r="37" spans="1:7" ht="66">
      <c r="A37" s="33" t="s">
        <v>106</v>
      </c>
      <c r="B37" s="10" t="s">
        <v>15</v>
      </c>
      <c r="C37" s="100" t="s">
        <v>138</v>
      </c>
      <c r="D37" s="11" t="s">
        <v>12</v>
      </c>
      <c r="E37" s="64">
        <f>'№4'!F27</f>
        <v>580.2</v>
      </c>
      <c r="F37" s="64">
        <f>'№4'!G27</f>
        <v>575.6</v>
      </c>
      <c r="G37" s="64">
        <f>'№4'!H27</f>
        <v>575.6</v>
      </c>
    </row>
    <row r="38" spans="1:7" ht="36" customHeight="1">
      <c r="A38" s="33" t="s">
        <v>106</v>
      </c>
      <c r="B38" s="10" t="s">
        <v>15</v>
      </c>
      <c r="C38" s="100" t="s">
        <v>139</v>
      </c>
      <c r="D38" s="11" t="s">
        <v>140</v>
      </c>
      <c r="E38" s="64">
        <f>'№4'!F28</f>
        <v>69.80000000000001</v>
      </c>
      <c r="F38" s="64">
        <f>'№4'!G28</f>
        <v>74.4</v>
      </c>
      <c r="G38" s="64">
        <f>'№4'!H28</f>
        <v>74.4</v>
      </c>
    </row>
    <row r="39" spans="1:7" ht="21.6" customHeight="1">
      <c r="A39" s="33" t="s">
        <v>4</v>
      </c>
      <c r="B39" s="10"/>
      <c r="C39" s="100"/>
      <c r="D39" s="11" t="s">
        <v>5</v>
      </c>
      <c r="E39" s="64">
        <f>E40</f>
        <v>0</v>
      </c>
      <c r="F39" s="64">
        <f aca="true" t="shared" si="3" ref="F39:G42">F40</f>
        <v>43.6</v>
      </c>
      <c r="G39" s="64">
        <f t="shared" si="3"/>
        <v>0</v>
      </c>
    </row>
    <row r="40" spans="1:7" ht="52.9" customHeight="1">
      <c r="A40" s="33" t="s">
        <v>4</v>
      </c>
      <c r="B40" s="56" t="s">
        <v>8</v>
      </c>
      <c r="C40" s="100"/>
      <c r="D40" s="31" t="s">
        <v>388</v>
      </c>
      <c r="E40" s="64">
        <f>E41</f>
        <v>0</v>
      </c>
      <c r="F40" s="64">
        <f t="shared" si="3"/>
        <v>43.6</v>
      </c>
      <c r="G40" s="64">
        <f t="shared" si="3"/>
        <v>0</v>
      </c>
    </row>
    <row r="41" spans="1:7" ht="54.6" customHeight="1">
      <c r="A41" s="33" t="s">
        <v>4</v>
      </c>
      <c r="B41" s="56" t="s">
        <v>25</v>
      </c>
      <c r="C41" s="100"/>
      <c r="D41" s="11" t="s">
        <v>24</v>
      </c>
      <c r="E41" s="64">
        <f>E42</f>
        <v>0</v>
      </c>
      <c r="F41" s="64">
        <f t="shared" si="3"/>
        <v>43.6</v>
      </c>
      <c r="G41" s="64">
        <f t="shared" si="3"/>
        <v>0</v>
      </c>
    </row>
    <row r="42" spans="1:7" ht="52.15" customHeight="1">
      <c r="A42" s="33" t="s">
        <v>4</v>
      </c>
      <c r="B42" s="10" t="s">
        <v>26</v>
      </c>
      <c r="C42" s="10"/>
      <c r="D42" s="70" t="s">
        <v>27</v>
      </c>
      <c r="E42" s="64">
        <f>E43</f>
        <v>0</v>
      </c>
      <c r="F42" s="64">
        <f t="shared" si="3"/>
        <v>43.6</v>
      </c>
      <c r="G42" s="64">
        <f t="shared" si="3"/>
        <v>0</v>
      </c>
    </row>
    <row r="43" spans="1:7" ht="33">
      <c r="A43" s="33" t="s">
        <v>4</v>
      </c>
      <c r="B43" s="10" t="s">
        <v>26</v>
      </c>
      <c r="C43" s="100" t="s">
        <v>139</v>
      </c>
      <c r="D43" s="11" t="s">
        <v>140</v>
      </c>
      <c r="E43" s="64">
        <f>'№4'!F33</f>
        <v>0</v>
      </c>
      <c r="F43" s="64">
        <f>'№4'!G33</f>
        <v>43.6</v>
      </c>
      <c r="G43" s="64">
        <f>'№4'!H33</f>
        <v>0</v>
      </c>
    </row>
    <row r="44" spans="1:7" ht="44.45" customHeight="1">
      <c r="A44" s="33" t="s">
        <v>107</v>
      </c>
      <c r="B44" s="33"/>
      <c r="C44" s="33"/>
      <c r="D44" s="11" t="s">
        <v>38</v>
      </c>
      <c r="E44" s="64">
        <f>E45</f>
        <v>10596.5</v>
      </c>
      <c r="F44" s="64">
        <f aca="true" t="shared" si="4" ref="F44:G46">F45</f>
        <v>8878.9</v>
      </c>
      <c r="G44" s="64">
        <f t="shared" si="4"/>
        <v>8806.4</v>
      </c>
    </row>
    <row r="45" spans="1:7" ht="33">
      <c r="A45" s="33" t="s">
        <v>107</v>
      </c>
      <c r="B45" s="10" t="s">
        <v>29</v>
      </c>
      <c r="C45" s="100"/>
      <c r="D45" s="11" t="s">
        <v>28</v>
      </c>
      <c r="E45" s="64">
        <f>E46</f>
        <v>10596.5</v>
      </c>
      <c r="F45" s="64">
        <f t="shared" si="4"/>
        <v>8878.9</v>
      </c>
      <c r="G45" s="64">
        <f t="shared" si="4"/>
        <v>8806.4</v>
      </c>
    </row>
    <row r="46" spans="1:7" ht="19.9" customHeight="1">
      <c r="A46" s="33" t="s">
        <v>107</v>
      </c>
      <c r="B46" s="56" t="s">
        <v>30</v>
      </c>
      <c r="C46" s="38"/>
      <c r="D46" s="31" t="s">
        <v>9</v>
      </c>
      <c r="E46" s="64">
        <f>E47</f>
        <v>10596.5</v>
      </c>
      <c r="F46" s="64">
        <f t="shared" si="4"/>
        <v>8878.9</v>
      </c>
      <c r="G46" s="64">
        <f t="shared" si="4"/>
        <v>8806.4</v>
      </c>
    </row>
    <row r="47" spans="1:7" ht="70.15" customHeight="1">
      <c r="A47" s="33" t="s">
        <v>107</v>
      </c>
      <c r="B47" s="10" t="s">
        <v>380</v>
      </c>
      <c r="C47" s="10"/>
      <c r="D47" s="31" t="s">
        <v>146</v>
      </c>
      <c r="E47" s="64">
        <f>E48+E49+E50</f>
        <v>10596.5</v>
      </c>
      <c r="F47" s="64">
        <f>F48+F49+F50</f>
        <v>8878.9</v>
      </c>
      <c r="G47" s="64">
        <f>G48+G49+G50</f>
        <v>8806.4</v>
      </c>
    </row>
    <row r="48" spans="1:7" ht="66">
      <c r="A48" s="33" t="s">
        <v>107</v>
      </c>
      <c r="B48" s="10" t="s">
        <v>380</v>
      </c>
      <c r="C48" s="98" t="s">
        <v>138</v>
      </c>
      <c r="D48" s="11" t="s">
        <v>12</v>
      </c>
      <c r="E48" s="64">
        <f>'№4'!F236</f>
        <v>7954.6</v>
      </c>
      <c r="F48" s="64">
        <f>'№4'!G236</f>
        <v>7749.4</v>
      </c>
      <c r="G48" s="64">
        <f>'№4'!H236</f>
        <v>7749.4</v>
      </c>
    </row>
    <row r="49" spans="1:7" ht="36.6" customHeight="1">
      <c r="A49" s="36" t="s">
        <v>107</v>
      </c>
      <c r="B49" s="67" t="s">
        <v>380</v>
      </c>
      <c r="C49" s="98" t="s">
        <v>139</v>
      </c>
      <c r="D49" s="72" t="s">
        <v>140</v>
      </c>
      <c r="E49" s="64">
        <f>'№4'!F237</f>
        <v>2417.9</v>
      </c>
      <c r="F49" s="64">
        <f>'№4'!G237</f>
        <v>905.5</v>
      </c>
      <c r="G49" s="64">
        <f>'№4'!H237</f>
        <v>833</v>
      </c>
    </row>
    <row r="50" spans="1:7" ht="19.9" customHeight="1">
      <c r="A50" s="33" t="s">
        <v>107</v>
      </c>
      <c r="B50" s="67" t="s">
        <v>380</v>
      </c>
      <c r="C50" s="98" t="s">
        <v>141</v>
      </c>
      <c r="D50" s="72" t="s">
        <v>142</v>
      </c>
      <c r="E50" s="64">
        <f>'№4'!F238</f>
        <v>224</v>
      </c>
      <c r="F50" s="64">
        <f>'№4'!G238</f>
        <v>224</v>
      </c>
      <c r="G50" s="64">
        <f>'№4'!H238</f>
        <v>224</v>
      </c>
    </row>
    <row r="51" spans="1:7" ht="22.15" customHeight="1">
      <c r="A51" s="33" t="s">
        <v>398</v>
      </c>
      <c r="B51" s="67"/>
      <c r="C51" s="100"/>
      <c r="D51" s="11" t="s">
        <v>414</v>
      </c>
      <c r="E51" s="64">
        <f aca="true" t="shared" si="5" ref="E51:G52">E52</f>
        <v>1541.5</v>
      </c>
      <c r="F51" s="64">
        <f t="shared" si="5"/>
        <v>1971.5</v>
      </c>
      <c r="G51" s="64">
        <f t="shared" si="5"/>
        <v>0</v>
      </c>
    </row>
    <row r="52" spans="1:7" ht="19.15" customHeight="1">
      <c r="A52" s="33" t="s">
        <v>398</v>
      </c>
      <c r="B52" s="5">
        <v>9900000</v>
      </c>
      <c r="C52" s="101"/>
      <c r="D52" s="32" t="s">
        <v>19</v>
      </c>
      <c r="E52" s="64">
        <f t="shared" si="5"/>
        <v>1541.5</v>
      </c>
      <c r="F52" s="64">
        <f t="shared" si="5"/>
        <v>1971.5</v>
      </c>
      <c r="G52" s="64">
        <f t="shared" si="5"/>
        <v>0</v>
      </c>
    </row>
    <row r="53" spans="1:7" ht="36.6" customHeight="1">
      <c r="A53" s="33" t="s">
        <v>398</v>
      </c>
      <c r="B53" s="5">
        <v>9950000</v>
      </c>
      <c r="C53" s="101"/>
      <c r="D53" s="32" t="s">
        <v>415</v>
      </c>
      <c r="E53" s="64">
        <f>E54+E56</f>
        <v>1541.5</v>
      </c>
      <c r="F53" s="64">
        <f>F54+F56</f>
        <v>1971.5</v>
      </c>
      <c r="G53" s="64">
        <f>G54+G56</f>
        <v>0</v>
      </c>
    </row>
    <row r="54" spans="1:7" ht="33">
      <c r="A54" s="33" t="s">
        <v>398</v>
      </c>
      <c r="B54" s="5">
        <v>9951001</v>
      </c>
      <c r="C54" s="100"/>
      <c r="D54" s="11" t="s">
        <v>399</v>
      </c>
      <c r="E54" s="64">
        <f>E55</f>
        <v>1541.5</v>
      </c>
      <c r="F54" s="64">
        <f>F55</f>
        <v>0</v>
      </c>
      <c r="G54" s="64">
        <f>G55</f>
        <v>0</v>
      </c>
    </row>
    <row r="55" spans="1:7" ht="19.9" customHeight="1">
      <c r="A55" s="33" t="s">
        <v>398</v>
      </c>
      <c r="B55" s="5">
        <v>9951001</v>
      </c>
      <c r="C55" s="100">
        <v>800</v>
      </c>
      <c r="D55" s="11" t="s">
        <v>142</v>
      </c>
      <c r="E55" s="64">
        <f>'№4'!F263</f>
        <v>1541.5</v>
      </c>
      <c r="F55" s="64">
        <f>'№4'!G263</f>
        <v>0</v>
      </c>
      <c r="G55" s="64">
        <f>'№4'!H263</f>
        <v>0</v>
      </c>
    </row>
    <row r="56" spans="1:7" ht="12.75">
      <c r="A56" s="33" t="s">
        <v>398</v>
      </c>
      <c r="B56" s="5">
        <v>9951002</v>
      </c>
      <c r="C56" s="100"/>
      <c r="D56" s="11" t="s">
        <v>400</v>
      </c>
      <c r="E56" s="64">
        <f>E57</f>
        <v>0</v>
      </c>
      <c r="F56" s="64">
        <f>F57</f>
        <v>1971.5</v>
      </c>
      <c r="G56" s="64">
        <f>G57</f>
        <v>0</v>
      </c>
    </row>
    <row r="57" spans="1:7" ht="19.15" customHeight="1">
      <c r="A57" s="33" t="s">
        <v>398</v>
      </c>
      <c r="B57" s="5">
        <v>9951002</v>
      </c>
      <c r="C57" s="100">
        <v>800</v>
      </c>
      <c r="D57" s="11" t="s">
        <v>142</v>
      </c>
      <c r="E57" s="64">
        <f>'№4'!F265</f>
        <v>0</v>
      </c>
      <c r="F57" s="64">
        <f>'№4'!G265</f>
        <v>1971.5</v>
      </c>
      <c r="G57" s="64">
        <f>'№4'!H265</f>
        <v>0</v>
      </c>
    </row>
    <row r="58" spans="1:7" ht="18" customHeight="1">
      <c r="A58" s="33" t="s">
        <v>108</v>
      </c>
      <c r="B58" s="34"/>
      <c r="C58" s="34"/>
      <c r="D58" s="11" t="s">
        <v>40</v>
      </c>
      <c r="E58" s="64">
        <f>E59</f>
        <v>439.4</v>
      </c>
      <c r="F58" s="64">
        <f aca="true" t="shared" si="6" ref="F58:G60">F59</f>
        <v>454.5</v>
      </c>
      <c r="G58" s="64">
        <f t="shared" si="6"/>
        <v>429.6</v>
      </c>
    </row>
    <row r="59" spans="1:7" ht="21" customHeight="1">
      <c r="A59" s="33" t="s">
        <v>108</v>
      </c>
      <c r="B59" s="5">
        <v>9900000</v>
      </c>
      <c r="C59" s="101"/>
      <c r="D59" s="32" t="s">
        <v>19</v>
      </c>
      <c r="E59" s="64">
        <f>E60</f>
        <v>439.4</v>
      </c>
      <c r="F59" s="64">
        <f t="shared" si="6"/>
        <v>454.5</v>
      </c>
      <c r="G59" s="64">
        <f t="shared" si="6"/>
        <v>429.6</v>
      </c>
    </row>
    <row r="60" spans="1:7" ht="33">
      <c r="A60" s="33" t="s">
        <v>108</v>
      </c>
      <c r="B60" s="5">
        <v>9922000</v>
      </c>
      <c r="C60" s="10" t="s">
        <v>135</v>
      </c>
      <c r="D60" s="32" t="s">
        <v>202</v>
      </c>
      <c r="E60" s="64">
        <f>E61</f>
        <v>439.4</v>
      </c>
      <c r="F60" s="64">
        <f t="shared" si="6"/>
        <v>454.5</v>
      </c>
      <c r="G60" s="64">
        <f t="shared" si="6"/>
        <v>429.6</v>
      </c>
    </row>
    <row r="61" spans="1:7" ht="19.15" customHeight="1">
      <c r="A61" s="33" t="s">
        <v>108</v>
      </c>
      <c r="B61" s="5">
        <v>9922000</v>
      </c>
      <c r="C61" s="10" t="s">
        <v>141</v>
      </c>
      <c r="D61" s="32" t="s">
        <v>142</v>
      </c>
      <c r="E61" s="64">
        <f>'№4'!F242</f>
        <v>439.4</v>
      </c>
      <c r="F61" s="64">
        <f>'№4'!G242</f>
        <v>454.5</v>
      </c>
      <c r="G61" s="64">
        <f>'№4'!H242</f>
        <v>429.6</v>
      </c>
    </row>
    <row r="62" spans="1:7" ht="21" customHeight="1">
      <c r="A62" s="33" t="s">
        <v>125</v>
      </c>
      <c r="B62" s="34"/>
      <c r="C62" s="34"/>
      <c r="D62" s="11" t="s">
        <v>82</v>
      </c>
      <c r="E62" s="64">
        <f>E63+E85+E99+E106</f>
        <v>17622.699999999997</v>
      </c>
      <c r="F62" s="131">
        <f aca="true" t="shared" si="7" ref="F62:G62">F63+F85+F99+F106</f>
        <v>9015.900000000001</v>
      </c>
      <c r="G62" s="131">
        <f t="shared" si="7"/>
        <v>8963.5</v>
      </c>
    </row>
    <row r="63" spans="1:7" ht="52.15" customHeight="1">
      <c r="A63" s="33" t="s">
        <v>125</v>
      </c>
      <c r="B63" s="56" t="s">
        <v>8</v>
      </c>
      <c r="C63" s="100"/>
      <c r="D63" s="31" t="s">
        <v>388</v>
      </c>
      <c r="E63" s="64">
        <f>E64+E67+E72+E75+E79</f>
        <v>704.8</v>
      </c>
      <c r="F63" s="64">
        <f>F64+F67+F72+F75+F79</f>
        <v>686.0999999999999</v>
      </c>
      <c r="G63" s="64">
        <f>G64+G67+G72+G75+G79</f>
        <v>633.7</v>
      </c>
    </row>
    <row r="64" spans="1:7" ht="52.15" customHeight="1">
      <c r="A64" s="33" t="s">
        <v>125</v>
      </c>
      <c r="B64" s="56" t="s">
        <v>25</v>
      </c>
      <c r="C64" s="100"/>
      <c r="D64" s="11" t="s">
        <v>24</v>
      </c>
      <c r="E64" s="64">
        <f aca="true" t="shared" si="8" ref="E64:G65">E65</f>
        <v>147</v>
      </c>
      <c r="F64" s="64">
        <f t="shared" si="8"/>
        <v>157</v>
      </c>
      <c r="G64" s="64">
        <f t="shared" si="8"/>
        <v>157</v>
      </c>
    </row>
    <row r="65" spans="1:7" ht="36" customHeight="1">
      <c r="A65" s="33" t="s">
        <v>125</v>
      </c>
      <c r="B65" s="56" t="s">
        <v>285</v>
      </c>
      <c r="C65" s="100"/>
      <c r="D65" s="11" t="s">
        <v>286</v>
      </c>
      <c r="E65" s="64">
        <f t="shared" si="8"/>
        <v>147</v>
      </c>
      <c r="F65" s="64">
        <f t="shared" si="8"/>
        <v>157</v>
      </c>
      <c r="G65" s="64">
        <f t="shared" si="8"/>
        <v>157</v>
      </c>
    </row>
    <row r="66" spans="1:7" ht="34.15" customHeight="1">
      <c r="A66" s="33" t="s">
        <v>125</v>
      </c>
      <c r="B66" s="56" t="s">
        <v>285</v>
      </c>
      <c r="C66" s="100" t="s">
        <v>139</v>
      </c>
      <c r="D66" s="11" t="s">
        <v>140</v>
      </c>
      <c r="E66" s="64">
        <f>'№4'!F38</f>
        <v>147</v>
      </c>
      <c r="F66" s="64">
        <f>'№4'!G38</f>
        <v>157</v>
      </c>
      <c r="G66" s="64">
        <f>'№4'!H38</f>
        <v>157</v>
      </c>
    </row>
    <row r="67" spans="1:7" ht="84.6" customHeight="1">
      <c r="A67" s="33" t="s">
        <v>125</v>
      </c>
      <c r="B67" s="56" t="s">
        <v>287</v>
      </c>
      <c r="C67" s="100"/>
      <c r="D67" s="11" t="s">
        <v>288</v>
      </c>
      <c r="E67" s="64">
        <f>E68+E70</f>
        <v>75</v>
      </c>
      <c r="F67" s="64">
        <f>F68+F70</f>
        <v>68.7</v>
      </c>
      <c r="G67" s="64">
        <f>G68+G70</f>
        <v>44</v>
      </c>
    </row>
    <row r="68" spans="1:7" ht="51.6" customHeight="1">
      <c r="A68" s="33" t="s">
        <v>125</v>
      </c>
      <c r="B68" s="56" t="s">
        <v>290</v>
      </c>
      <c r="C68" s="100"/>
      <c r="D68" s="11" t="s">
        <v>289</v>
      </c>
      <c r="E68" s="64">
        <f>E69</f>
        <v>50</v>
      </c>
      <c r="F68" s="64">
        <f>F69</f>
        <v>45.5</v>
      </c>
      <c r="G68" s="64">
        <f>G69</f>
        <v>29</v>
      </c>
    </row>
    <row r="69" spans="1:7" ht="21" customHeight="1">
      <c r="A69" s="33" t="s">
        <v>125</v>
      </c>
      <c r="B69" s="56" t="s">
        <v>290</v>
      </c>
      <c r="C69" s="100" t="s">
        <v>141</v>
      </c>
      <c r="D69" s="110" t="s">
        <v>142</v>
      </c>
      <c r="E69" s="64">
        <f>'№4'!F41</f>
        <v>50</v>
      </c>
      <c r="F69" s="64">
        <f>'№4'!G41</f>
        <v>45.5</v>
      </c>
      <c r="G69" s="64">
        <f>'№4'!H41</f>
        <v>29</v>
      </c>
    </row>
    <row r="70" spans="1:7" ht="49.5">
      <c r="A70" s="33" t="s">
        <v>125</v>
      </c>
      <c r="B70" s="56" t="s">
        <v>292</v>
      </c>
      <c r="C70" s="100"/>
      <c r="D70" s="11" t="s">
        <v>291</v>
      </c>
      <c r="E70" s="64">
        <f>E71</f>
        <v>25</v>
      </c>
      <c r="F70" s="64">
        <f>F71</f>
        <v>23.2</v>
      </c>
      <c r="G70" s="64">
        <f>G71</f>
        <v>15</v>
      </c>
    </row>
    <row r="71" spans="1:7" ht="36" customHeight="1">
      <c r="A71" s="33" t="s">
        <v>125</v>
      </c>
      <c r="B71" s="56" t="s">
        <v>292</v>
      </c>
      <c r="C71" s="100" t="s">
        <v>139</v>
      </c>
      <c r="D71" s="11" t="s">
        <v>140</v>
      </c>
      <c r="E71" s="64">
        <f>'№4'!F43</f>
        <v>25</v>
      </c>
      <c r="F71" s="64">
        <f>'№4'!G43</f>
        <v>23.2</v>
      </c>
      <c r="G71" s="64">
        <f>'№4'!H43</f>
        <v>15</v>
      </c>
    </row>
    <row r="72" spans="1:7" ht="36.6" customHeight="1">
      <c r="A72" s="33" t="s">
        <v>125</v>
      </c>
      <c r="B72" s="56" t="s">
        <v>293</v>
      </c>
      <c r="C72" s="100"/>
      <c r="D72" s="11" t="s">
        <v>294</v>
      </c>
      <c r="E72" s="64">
        <f aca="true" t="shared" si="9" ref="E72:G73">E73</f>
        <v>121</v>
      </c>
      <c r="F72" s="64">
        <f t="shared" si="9"/>
        <v>105</v>
      </c>
      <c r="G72" s="64">
        <f t="shared" si="9"/>
        <v>105</v>
      </c>
    </row>
    <row r="73" spans="1:7" ht="33">
      <c r="A73" s="33" t="s">
        <v>125</v>
      </c>
      <c r="B73" s="56" t="s">
        <v>295</v>
      </c>
      <c r="C73" s="100"/>
      <c r="D73" s="11" t="s">
        <v>296</v>
      </c>
      <c r="E73" s="64">
        <f t="shared" si="9"/>
        <v>121</v>
      </c>
      <c r="F73" s="64">
        <f t="shared" si="9"/>
        <v>105</v>
      </c>
      <c r="G73" s="64">
        <f t="shared" si="9"/>
        <v>105</v>
      </c>
    </row>
    <row r="74" spans="1:7" ht="20.45" customHeight="1">
      <c r="A74" s="33" t="s">
        <v>125</v>
      </c>
      <c r="B74" s="56" t="s">
        <v>295</v>
      </c>
      <c r="C74" s="17" t="s">
        <v>144</v>
      </c>
      <c r="D74" s="11" t="s">
        <v>145</v>
      </c>
      <c r="E74" s="64">
        <f>'№4'!F46</f>
        <v>121</v>
      </c>
      <c r="F74" s="64">
        <f>'№4'!G46</f>
        <v>105</v>
      </c>
      <c r="G74" s="64">
        <f>'№4'!H46</f>
        <v>105</v>
      </c>
    </row>
    <row r="75" spans="1:7" ht="49.5">
      <c r="A75" s="33" t="s">
        <v>125</v>
      </c>
      <c r="B75" s="56" t="s">
        <v>279</v>
      </c>
      <c r="C75" s="100"/>
      <c r="D75" s="11" t="s">
        <v>280</v>
      </c>
      <c r="E75" s="64">
        <f>E76</f>
        <v>66.1</v>
      </c>
      <c r="F75" s="64">
        <f>F76</f>
        <v>59.7</v>
      </c>
      <c r="G75" s="64">
        <f>G76</f>
        <v>32</v>
      </c>
    </row>
    <row r="76" spans="1:7" ht="35.45" customHeight="1">
      <c r="A76" s="33" t="s">
        <v>125</v>
      </c>
      <c r="B76" s="56" t="s">
        <v>284</v>
      </c>
      <c r="C76" s="100"/>
      <c r="D76" s="11" t="s">
        <v>283</v>
      </c>
      <c r="E76" s="64">
        <f>E78+E77</f>
        <v>66.1</v>
      </c>
      <c r="F76" s="64">
        <f>F78+F77</f>
        <v>59.7</v>
      </c>
      <c r="G76" s="64">
        <f>G78+G77</f>
        <v>32</v>
      </c>
    </row>
    <row r="77" spans="1:7" ht="37.9" customHeight="1">
      <c r="A77" s="33" t="s">
        <v>125</v>
      </c>
      <c r="B77" s="56" t="s">
        <v>284</v>
      </c>
      <c r="C77" s="100" t="s">
        <v>139</v>
      </c>
      <c r="D77" s="11" t="s">
        <v>140</v>
      </c>
      <c r="E77" s="64">
        <f>'№4'!F49</f>
        <v>51.1</v>
      </c>
      <c r="F77" s="64">
        <f>'№4'!G49</f>
        <v>44.7</v>
      </c>
      <c r="G77" s="64">
        <f>'№4'!H49</f>
        <v>17</v>
      </c>
    </row>
    <row r="78" spans="1:7" ht="21" customHeight="1">
      <c r="A78" s="33" t="s">
        <v>125</v>
      </c>
      <c r="B78" s="56" t="s">
        <v>284</v>
      </c>
      <c r="C78" s="17" t="s">
        <v>144</v>
      </c>
      <c r="D78" s="11" t="s">
        <v>145</v>
      </c>
      <c r="E78" s="64">
        <f>'№4'!F50</f>
        <v>15</v>
      </c>
      <c r="F78" s="64">
        <f>'№4'!G50</f>
        <v>15</v>
      </c>
      <c r="G78" s="64">
        <f>'№4'!H50</f>
        <v>15</v>
      </c>
    </row>
    <row r="79" spans="1:7" ht="21" customHeight="1">
      <c r="A79" s="33" t="s">
        <v>125</v>
      </c>
      <c r="B79" s="56" t="s">
        <v>10</v>
      </c>
      <c r="C79" s="100"/>
      <c r="D79" s="11" t="s">
        <v>9</v>
      </c>
      <c r="E79" s="64">
        <f>E80+E82</f>
        <v>295.7</v>
      </c>
      <c r="F79" s="64">
        <f>F80+F82</f>
        <v>295.7</v>
      </c>
      <c r="G79" s="64">
        <f>G80+G82</f>
        <v>295.7</v>
      </c>
    </row>
    <row r="80" spans="1:7" ht="52.15" customHeight="1">
      <c r="A80" s="33" t="s">
        <v>125</v>
      </c>
      <c r="B80" s="56" t="s">
        <v>14</v>
      </c>
      <c r="C80" s="100"/>
      <c r="D80" s="11" t="s">
        <v>147</v>
      </c>
      <c r="E80" s="64">
        <f>E81</f>
        <v>31.7</v>
      </c>
      <c r="F80" s="64">
        <f>F81</f>
        <v>31.7</v>
      </c>
      <c r="G80" s="64">
        <f>G81</f>
        <v>31.7</v>
      </c>
    </row>
    <row r="81" spans="1:7" ht="70.9" customHeight="1">
      <c r="A81" s="33" t="s">
        <v>125</v>
      </c>
      <c r="B81" s="56" t="s">
        <v>14</v>
      </c>
      <c r="C81" s="100" t="s">
        <v>138</v>
      </c>
      <c r="D81" s="11" t="s">
        <v>12</v>
      </c>
      <c r="E81" s="64">
        <f>'№4'!F53</f>
        <v>31.7</v>
      </c>
      <c r="F81" s="64">
        <f>'№4'!G53</f>
        <v>31.7</v>
      </c>
      <c r="G81" s="64">
        <f>'№4'!H53</f>
        <v>31.7</v>
      </c>
    </row>
    <row r="82" spans="1:7" ht="70.15" customHeight="1">
      <c r="A82" s="33" t="s">
        <v>125</v>
      </c>
      <c r="B82" s="56" t="s">
        <v>370</v>
      </c>
      <c r="C82" s="100"/>
      <c r="D82" s="11" t="s">
        <v>371</v>
      </c>
      <c r="E82" s="64">
        <f>E83+E84</f>
        <v>264</v>
      </c>
      <c r="F82" s="64">
        <f>F83+F84</f>
        <v>264</v>
      </c>
      <c r="G82" s="64">
        <f>G83+G84</f>
        <v>264</v>
      </c>
    </row>
    <row r="83" spans="1:7" ht="69.6" customHeight="1">
      <c r="A83" s="33" t="s">
        <v>125</v>
      </c>
      <c r="B83" s="56" t="s">
        <v>370</v>
      </c>
      <c r="C83" s="100" t="s">
        <v>138</v>
      </c>
      <c r="D83" s="11" t="s">
        <v>12</v>
      </c>
      <c r="E83" s="64">
        <f>'№4'!F55</f>
        <v>240.1</v>
      </c>
      <c r="F83" s="64">
        <f>'№4'!G55</f>
        <v>240.1</v>
      </c>
      <c r="G83" s="64">
        <f>'№4'!H55</f>
        <v>240.1</v>
      </c>
    </row>
    <row r="84" spans="1:7" ht="35.45" customHeight="1">
      <c r="A84" s="33" t="s">
        <v>125</v>
      </c>
      <c r="B84" s="56" t="s">
        <v>370</v>
      </c>
      <c r="C84" s="100" t="s">
        <v>139</v>
      </c>
      <c r="D84" s="11" t="s">
        <v>140</v>
      </c>
      <c r="E84" s="64">
        <f>'№4'!F56</f>
        <v>23.9</v>
      </c>
      <c r="F84" s="64">
        <f>'№4'!G56</f>
        <v>23.9</v>
      </c>
      <c r="G84" s="64">
        <f>'№4'!H56</f>
        <v>23.9</v>
      </c>
    </row>
    <row r="85" spans="1:7" ht="49.5">
      <c r="A85" s="33" t="s">
        <v>125</v>
      </c>
      <c r="B85" s="33" t="s">
        <v>244</v>
      </c>
      <c r="C85" s="33"/>
      <c r="D85" s="31" t="s">
        <v>245</v>
      </c>
      <c r="E85" s="64">
        <f>E86</f>
        <v>15676</v>
      </c>
      <c r="F85" s="64">
        <f>F86</f>
        <v>7376.700000000001</v>
      </c>
      <c r="G85" s="64">
        <f>G86</f>
        <v>7376.700000000001</v>
      </c>
    </row>
    <row r="86" spans="1:7" ht="33.75" customHeight="1">
      <c r="A86" s="33" t="s">
        <v>125</v>
      </c>
      <c r="B86" s="33" t="s">
        <v>246</v>
      </c>
      <c r="C86" s="33"/>
      <c r="D86" s="31" t="s">
        <v>247</v>
      </c>
      <c r="E86" s="64">
        <f>E87+E89+E95+E91+E93</f>
        <v>15676</v>
      </c>
      <c r="F86" s="64">
        <f>F87+F89+F95+F91+F93</f>
        <v>7376.700000000001</v>
      </c>
      <c r="G86" s="64">
        <f>G87+G89+G95+G91+G93</f>
        <v>7376.700000000001</v>
      </c>
    </row>
    <row r="87" spans="1:7" ht="33">
      <c r="A87" s="33" t="s">
        <v>125</v>
      </c>
      <c r="B87" s="33" t="s">
        <v>248</v>
      </c>
      <c r="C87" s="33"/>
      <c r="D87" s="31" t="s">
        <v>249</v>
      </c>
      <c r="E87" s="64">
        <f>E88</f>
        <v>2360</v>
      </c>
      <c r="F87" s="64">
        <f>F88</f>
        <v>2186.5</v>
      </c>
      <c r="G87" s="64">
        <f>G88</f>
        <v>2186.5</v>
      </c>
    </row>
    <row r="88" spans="1:7" ht="33">
      <c r="A88" s="33" t="s">
        <v>125</v>
      </c>
      <c r="B88" s="33" t="s">
        <v>248</v>
      </c>
      <c r="C88" s="100" t="s">
        <v>139</v>
      </c>
      <c r="D88" s="11" t="s">
        <v>140</v>
      </c>
      <c r="E88" s="64">
        <f>'№4'!F272</f>
        <v>2360</v>
      </c>
      <c r="F88" s="64">
        <f>'№4'!G272</f>
        <v>2186.5</v>
      </c>
      <c r="G88" s="64">
        <f>'№4'!H272</f>
        <v>2186.5</v>
      </c>
    </row>
    <row r="89" spans="1:7" ht="33">
      <c r="A89" s="33" t="s">
        <v>125</v>
      </c>
      <c r="B89" s="33" t="s">
        <v>250</v>
      </c>
      <c r="C89" s="33"/>
      <c r="D89" s="31" t="s">
        <v>251</v>
      </c>
      <c r="E89" s="64">
        <f>E90</f>
        <v>240</v>
      </c>
      <c r="F89" s="64">
        <f>F90</f>
        <v>121</v>
      </c>
      <c r="G89" s="64">
        <f>G90</f>
        <v>121</v>
      </c>
    </row>
    <row r="90" spans="1:7" ht="33">
      <c r="A90" s="33" t="s">
        <v>125</v>
      </c>
      <c r="B90" s="33" t="s">
        <v>250</v>
      </c>
      <c r="C90" s="100" t="s">
        <v>139</v>
      </c>
      <c r="D90" s="11" t="s">
        <v>140</v>
      </c>
      <c r="E90" s="64">
        <f>'№4'!F274</f>
        <v>240</v>
      </c>
      <c r="F90" s="64">
        <f>'№4'!G274</f>
        <v>121</v>
      </c>
      <c r="G90" s="64">
        <f>'№4'!H274</f>
        <v>121</v>
      </c>
    </row>
    <row r="91" spans="1:7" ht="49.5">
      <c r="A91" s="33" t="s">
        <v>125</v>
      </c>
      <c r="B91" s="10" t="s">
        <v>424</v>
      </c>
      <c r="C91" s="10"/>
      <c r="D91" s="32" t="s">
        <v>425</v>
      </c>
      <c r="E91" s="64">
        <f>E92</f>
        <v>1710</v>
      </c>
      <c r="F91" s="64">
        <f>F92</f>
        <v>0</v>
      </c>
      <c r="G91" s="64">
        <f>G92</f>
        <v>0</v>
      </c>
    </row>
    <row r="92" spans="1:7" ht="33">
      <c r="A92" s="33" t="s">
        <v>125</v>
      </c>
      <c r="B92" s="10" t="s">
        <v>424</v>
      </c>
      <c r="C92" s="100" t="s">
        <v>139</v>
      </c>
      <c r="D92" s="11" t="s">
        <v>140</v>
      </c>
      <c r="E92" s="64">
        <f>'№4'!F276</f>
        <v>1710</v>
      </c>
      <c r="F92" s="64">
        <f>'№4'!G276</f>
        <v>0</v>
      </c>
      <c r="G92" s="64">
        <f>'№4'!H276</f>
        <v>0</v>
      </c>
    </row>
    <row r="93" spans="1:7" ht="82.5">
      <c r="A93" s="33" t="s">
        <v>125</v>
      </c>
      <c r="B93" s="10" t="s">
        <v>450</v>
      </c>
      <c r="C93" s="100"/>
      <c r="D93" s="11" t="s">
        <v>451</v>
      </c>
      <c r="E93" s="64">
        <f>E94</f>
        <v>5837.7</v>
      </c>
      <c r="F93" s="64">
        <f>F94</f>
        <v>0</v>
      </c>
      <c r="G93" s="64">
        <f>G94</f>
        <v>0</v>
      </c>
    </row>
    <row r="94" spans="1:7" ht="33">
      <c r="A94" s="33" t="s">
        <v>125</v>
      </c>
      <c r="B94" s="10" t="s">
        <v>450</v>
      </c>
      <c r="C94" s="100" t="s">
        <v>139</v>
      </c>
      <c r="D94" s="11" t="s">
        <v>140</v>
      </c>
      <c r="E94" s="64">
        <f>'№4'!F278</f>
        <v>5837.7</v>
      </c>
      <c r="F94" s="64">
        <f>'№4'!G278</f>
        <v>0</v>
      </c>
      <c r="G94" s="64">
        <f>'№4'!H278</f>
        <v>0</v>
      </c>
    </row>
    <row r="95" spans="1:7" ht="21" customHeight="1">
      <c r="A95" s="33" t="s">
        <v>125</v>
      </c>
      <c r="B95" s="10" t="s">
        <v>252</v>
      </c>
      <c r="C95" s="10"/>
      <c r="D95" s="32" t="s">
        <v>9</v>
      </c>
      <c r="E95" s="64">
        <f>E96</f>
        <v>5528.3</v>
      </c>
      <c r="F95" s="64">
        <f>F96</f>
        <v>5069.200000000001</v>
      </c>
      <c r="G95" s="64">
        <f>G96</f>
        <v>5069.200000000001</v>
      </c>
    </row>
    <row r="96" spans="1:7" ht="66">
      <c r="A96" s="33" t="s">
        <v>125</v>
      </c>
      <c r="B96" s="10" t="s">
        <v>253</v>
      </c>
      <c r="C96" s="10"/>
      <c r="D96" s="32" t="s">
        <v>146</v>
      </c>
      <c r="E96" s="64">
        <f>E97+E98</f>
        <v>5528.3</v>
      </c>
      <c r="F96" s="64">
        <f>F97+F98</f>
        <v>5069.200000000001</v>
      </c>
      <c r="G96" s="64">
        <f>G97+G98</f>
        <v>5069.200000000001</v>
      </c>
    </row>
    <row r="97" spans="1:7" ht="66">
      <c r="A97" s="33" t="s">
        <v>125</v>
      </c>
      <c r="B97" s="10" t="s">
        <v>253</v>
      </c>
      <c r="C97" s="100" t="s">
        <v>138</v>
      </c>
      <c r="D97" s="11" t="s">
        <v>12</v>
      </c>
      <c r="E97" s="64">
        <f>'№4'!F281</f>
        <v>5245.7</v>
      </c>
      <c r="F97" s="64">
        <f>'№4'!G281</f>
        <v>4975.1</v>
      </c>
      <c r="G97" s="64">
        <f>'№4'!H281</f>
        <v>4975.1</v>
      </c>
    </row>
    <row r="98" spans="1:7" ht="36" customHeight="1">
      <c r="A98" s="33" t="s">
        <v>125</v>
      </c>
      <c r="B98" s="10" t="s">
        <v>253</v>
      </c>
      <c r="C98" s="100" t="s">
        <v>139</v>
      </c>
      <c r="D98" s="11" t="s">
        <v>140</v>
      </c>
      <c r="E98" s="64">
        <f>'№4'!F282</f>
        <v>282.6</v>
      </c>
      <c r="F98" s="64">
        <f>'№4'!G282</f>
        <v>94.1</v>
      </c>
      <c r="G98" s="64">
        <f>'№4'!H282</f>
        <v>94.1</v>
      </c>
    </row>
    <row r="99" spans="1:7" ht="51.6" customHeight="1">
      <c r="A99" s="33" t="s">
        <v>125</v>
      </c>
      <c r="B99" s="10" t="s">
        <v>29</v>
      </c>
      <c r="C99" s="100"/>
      <c r="D99" s="103" t="s">
        <v>28</v>
      </c>
      <c r="E99" s="64">
        <f>E100+E103</f>
        <v>953.1</v>
      </c>
      <c r="F99" s="131">
        <f aca="true" t="shared" si="10" ref="F99:G99">F100+F103</f>
        <v>953.1</v>
      </c>
      <c r="G99" s="131">
        <f t="shared" si="10"/>
        <v>953.1</v>
      </c>
    </row>
    <row r="100" spans="1:7" ht="33">
      <c r="A100" s="33" t="s">
        <v>125</v>
      </c>
      <c r="B100" s="10" t="s">
        <v>360</v>
      </c>
      <c r="C100" s="100"/>
      <c r="D100" s="103" t="s">
        <v>357</v>
      </c>
      <c r="E100" s="64">
        <f aca="true" t="shared" si="11" ref="E100:G101">E101</f>
        <v>917.1</v>
      </c>
      <c r="F100" s="64">
        <f t="shared" si="11"/>
        <v>917.1</v>
      </c>
      <c r="G100" s="64">
        <f t="shared" si="11"/>
        <v>917.1</v>
      </c>
    </row>
    <row r="101" spans="1:7" ht="49.5">
      <c r="A101" s="33" t="s">
        <v>125</v>
      </c>
      <c r="B101" s="10" t="s">
        <v>368</v>
      </c>
      <c r="C101" s="10"/>
      <c r="D101" s="104" t="s">
        <v>369</v>
      </c>
      <c r="E101" s="64">
        <f t="shared" si="11"/>
        <v>917.1</v>
      </c>
      <c r="F101" s="64">
        <f t="shared" si="11"/>
        <v>917.1</v>
      </c>
      <c r="G101" s="64">
        <f t="shared" si="11"/>
        <v>917.1</v>
      </c>
    </row>
    <row r="102" spans="1:7" ht="34.15" customHeight="1">
      <c r="A102" s="33" t="s">
        <v>125</v>
      </c>
      <c r="B102" s="10" t="s">
        <v>368</v>
      </c>
      <c r="C102" s="98" t="s">
        <v>139</v>
      </c>
      <c r="D102" s="103" t="s">
        <v>140</v>
      </c>
      <c r="E102" s="64">
        <f>'№4'!F247</f>
        <v>917.1</v>
      </c>
      <c r="F102" s="64">
        <f>'№4'!G247</f>
        <v>917.1</v>
      </c>
      <c r="G102" s="64">
        <f>'№4'!H247</f>
        <v>917.1</v>
      </c>
    </row>
    <row r="103" spans="1:7" ht="20.45" customHeight="1">
      <c r="A103" s="33" t="s">
        <v>125</v>
      </c>
      <c r="B103" s="10" t="s">
        <v>375</v>
      </c>
      <c r="C103" s="10"/>
      <c r="D103" s="104" t="s">
        <v>199</v>
      </c>
      <c r="E103" s="64">
        <f aca="true" t="shared" si="12" ref="E103:G104">E104</f>
        <v>36</v>
      </c>
      <c r="F103" s="64">
        <f t="shared" si="12"/>
        <v>36</v>
      </c>
      <c r="G103" s="64">
        <f t="shared" si="12"/>
        <v>36</v>
      </c>
    </row>
    <row r="104" spans="1:7" ht="41.45" customHeight="1">
      <c r="A104" s="33" t="s">
        <v>125</v>
      </c>
      <c r="B104" s="10" t="s">
        <v>376</v>
      </c>
      <c r="C104" s="10"/>
      <c r="D104" s="104" t="s">
        <v>200</v>
      </c>
      <c r="E104" s="64">
        <f t="shared" si="12"/>
        <v>36</v>
      </c>
      <c r="F104" s="64">
        <f t="shared" si="12"/>
        <v>36</v>
      </c>
      <c r="G104" s="64">
        <f t="shared" si="12"/>
        <v>36</v>
      </c>
    </row>
    <row r="105" spans="1:7" ht="33">
      <c r="A105" s="33" t="s">
        <v>125</v>
      </c>
      <c r="B105" s="10" t="s">
        <v>376</v>
      </c>
      <c r="C105" s="98" t="s">
        <v>139</v>
      </c>
      <c r="D105" s="103" t="s">
        <v>140</v>
      </c>
      <c r="E105" s="64">
        <f>'№4'!F250</f>
        <v>36</v>
      </c>
      <c r="F105" s="64">
        <f>'№4'!G250</f>
        <v>36</v>
      </c>
      <c r="G105" s="64">
        <f>'№4'!H250</f>
        <v>36</v>
      </c>
    </row>
    <row r="106" spans="1:7" ht="12.75">
      <c r="A106" s="33" t="s">
        <v>125</v>
      </c>
      <c r="B106" s="5">
        <v>9900000</v>
      </c>
      <c r="C106" s="101"/>
      <c r="D106" s="32" t="s">
        <v>19</v>
      </c>
      <c r="E106" s="131">
        <f>E107</f>
        <v>288.8</v>
      </c>
      <c r="F106" s="131">
        <f aca="true" t="shared" si="13" ref="F106:G106">F107</f>
        <v>0</v>
      </c>
      <c r="G106" s="131">
        <f t="shared" si="13"/>
        <v>0</v>
      </c>
    </row>
    <row r="107" spans="1:7" ht="12.75">
      <c r="A107" s="33" t="s">
        <v>125</v>
      </c>
      <c r="B107" s="5">
        <v>9930000</v>
      </c>
      <c r="C107" s="10"/>
      <c r="D107" s="32" t="s">
        <v>470</v>
      </c>
      <c r="E107" s="64">
        <f aca="true" t="shared" si="14" ref="E107:G108">E108</f>
        <v>288.8</v>
      </c>
      <c r="F107" s="64">
        <f t="shared" si="14"/>
        <v>0</v>
      </c>
      <c r="G107" s="64">
        <f t="shared" si="14"/>
        <v>0</v>
      </c>
    </row>
    <row r="108" spans="1:7" ht="33">
      <c r="A108" s="36" t="s">
        <v>125</v>
      </c>
      <c r="B108" s="56" t="s">
        <v>464</v>
      </c>
      <c r="C108" s="38"/>
      <c r="D108" s="11" t="s">
        <v>465</v>
      </c>
      <c r="E108" s="64">
        <f t="shared" si="14"/>
        <v>288.8</v>
      </c>
      <c r="F108" s="64">
        <f t="shared" si="14"/>
        <v>0</v>
      </c>
      <c r="G108" s="64">
        <f t="shared" si="14"/>
        <v>0</v>
      </c>
    </row>
    <row r="109" spans="1:7" ht="33">
      <c r="A109" s="36" t="s">
        <v>125</v>
      </c>
      <c r="B109" s="56" t="s">
        <v>464</v>
      </c>
      <c r="C109" s="10" t="s">
        <v>141</v>
      </c>
      <c r="D109" s="104" t="s">
        <v>142</v>
      </c>
      <c r="E109" s="64">
        <f>'№4'!F60</f>
        <v>288.8</v>
      </c>
      <c r="F109" s="64">
        <f>'№4'!G60</f>
        <v>0</v>
      </c>
      <c r="G109" s="64">
        <f>'№4'!H60</f>
        <v>0</v>
      </c>
    </row>
    <row r="110" spans="1:7" s="49" customFormat="1" ht="20.45" customHeight="1">
      <c r="A110" s="34" t="s">
        <v>118</v>
      </c>
      <c r="B110" s="34"/>
      <c r="C110" s="34"/>
      <c r="D110" s="35" t="s">
        <v>83</v>
      </c>
      <c r="E110" s="65">
        <f>E111+E119</f>
        <v>8147</v>
      </c>
      <c r="F110" s="65">
        <f>F111+F119</f>
        <v>8085.400000000001</v>
      </c>
      <c r="G110" s="65">
        <f>G111+G119</f>
        <v>8176.2</v>
      </c>
    </row>
    <row r="111" spans="1:7" ht="12.75">
      <c r="A111" s="33" t="s">
        <v>148</v>
      </c>
      <c r="B111" s="56"/>
      <c r="C111" s="100"/>
      <c r="D111" s="11" t="s">
        <v>149</v>
      </c>
      <c r="E111" s="64">
        <f aca="true" t="shared" si="15" ref="E111:G112">E112</f>
        <v>1851.7</v>
      </c>
      <c r="F111" s="64">
        <f t="shared" si="15"/>
        <v>1961.3</v>
      </c>
      <c r="G111" s="64">
        <f t="shared" si="15"/>
        <v>2092.3</v>
      </c>
    </row>
    <row r="112" spans="1:7" ht="49.5">
      <c r="A112" s="33" t="s">
        <v>148</v>
      </c>
      <c r="B112" s="56" t="s">
        <v>8</v>
      </c>
      <c r="C112" s="100"/>
      <c r="D112" s="31" t="s">
        <v>388</v>
      </c>
      <c r="E112" s="64">
        <f t="shared" si="15"/>
        <v>1851.7</v>
      </c>
      <c r="F112" s="64">
        <f t="shared" si="15"/>
        <v>1961.3</v>
      </c>
      <c r="G112" s="64">
        <f t="shared" si="15"/>
        <v>2092.3</v>
      </c>
    </row>
    <row r="113" spans="1:7" ht="20.25" customHeight="1">
      <c r="A113" s="33" t="s">
        <v>148</v>
      </c>
      <c r="B113" s="56" t="s">
        <v>10</v>
      </c>
      <c r="C113" s="100"/>
      <c r="D113" s="11" t="s">
        <v>9</v>
      </c>
      <c r="E113" s="64">
        <f>E114+E116</f>
        <v>1851.7</v>
      </c>
      <c r="F113" s="64">
        <f>F114+F116</f>
        <v>1961.3</v>
      </c>
      <c r="G113" s="64">
        <f>G114+G116</f>
        <v>2092.3</v>
      </c>
    </row>
    <row r="114" spans="1:7" ht="53.45" customHeight="1">
      <c r="A114" s="33" t="s">
        <v>148</v>
      </c>
      <c r="B114" s="56" t="s">
        <v>14</v>
      </c>
      <c r="C114" s="100"/>
      <c r="D114" s="11" t="s">
        <v>147</v>
      </c>
      <c r="E114" s="64">
        <f>E115</f>
        <v>619.3</v>
      </c>
      <c r="F114" s="64">
        <f>F115</f>
        <v>619.3</v>
      </c>
      <c r="G114" s="64">
        <f>G115</f>
        <v>619.3</v>
      </c>
    </row>
    <row r="115" spans="1:7" ht="71.45" customHeight="1">
      <c r="A115" s="33" t="s">
        <v>148</v>
      </c>
      <c r="B115" s="56" t="s">
        <v>14</v>
      </c>
      <c r="C115" s="98" t="s">
        <v>138</v>
      </c>
      <c r="D115" s="11" t="s">
        <v>12</v>
      </c>
      <c r="E115" s="64">
        <f>'№4'!F66</f>
        <v>619.3</v>
      </c>
      <c r="F115" s="64">
        <f>'№4'!G66</f>
        <v>619.3</v>
      </c>
      <c r="G115" s="64">
        <f>'№4'!H66</f>
        <v>619.3</v>
      </c>
    </row>
    <row r="116" spans="1:7" ht="109.9" customHeight="1">
      <c r="A116" s="33" t="s">
        <v>148</v>
      </c>
      <c r="B116" s="56" t="s">
        <v>418</v>
      </c>
      <c r="C116" s="100"/>
      <c r="D116" s="11" t="s">
        <v>419</v>
      </c>
      <c r="E116" s="64">
        <f>E117+E118</f>
        <v>1232.4</v>
      </c>
      <c r="F116" s="64">
        <f>F117+F118</f>
        <v>1342</v>
      </c>
      <c r="G116" s="64">
        <f>G117+G118</f>
        <v>1473</v>
      </c>
    </row>
    <row r="117" spans="1:7" ht="71.45" customHeight="1">
      <c r="A117" s="33" t="s">
        <v>148</v>
      </c>
      <c r="B117" s="56" t="s">
        <v>418</v>
      </c>
      <c r="C117" s="98" t="s">
        <v>138</v>
      </c>
      <c r="D117" s="11" t="s">
        <v>12</v>
      </c>
      <c r="E117" s="64">
        <f>'№4'!F68</f>
        <v>1005.0000000000001</v>
      </c>
      <c r="F117" s="64">
        <f>'№4'!G68</f>
        <v>1141.9</v>
      </c>
      <c r="G117" s="64">
        <f>'№4'!H68</f>
        <v>1141.9</v>
      </c>
    </row>
    <row r="118" spans="1:7" ht="36" customHeight="1">
      <c r="A118" s="36" t="s">
        <v>148</v>
      </c>
      <c r="B118" s="56" t="s">
        <v>418</v>
      </c>
      <c r="C118" s="99" t="s">
        <v>139</v>
      </c>
      <c r="D118" s="72" t="s">
        <v>140</v>
      </c>
      <c r="E118" s="64">
        <f>'№4'!F69</f>
        <v>227.4</v>
      </c>
      <c r="F118" s="64">
        <f>'№4'!G69</f>
        <v>200.1</v>
      </c>
      <c r="G118" s="64">
        <f>'№4'!H69</f>
        <v>331.1</v>
      </c>
    </row>
    <row r="119" spans="1:7" ht="35.45" customHeight="1">
      <c r="A119" s="33" t="s">
        <v>109</v>
      </c>
      <c r="B119" s="56"/>
      <c r="C119" s="100"/>
      <c r="D119" s="11" t="s">
        <v>52</v>
      </c>
      <c r="E119" s="64">
        <f>E120</f>
        <v>6295.3</v>
      </c>
      <c r="F119" s="64">
        <f aca="true" t="shared" si="16" ref="F119:G122">F120</f>
        <v>6124.1</v>
      </c>
      <c r="G119" s="64">
        <f t="shared" si="16"/>
        <v>6083.9</v>
      </c>
    </row>
    <row r="120" spans="1:7" ht="51" customHeight="1">
      <c r="A120" s="33" t="s">
        <v>109</v>
      </c>
      <c r="B120" s="56" t="s">
        <v>8</v>
      </c>
      <c r="C120" s="100"/>
      <c r="D120" s="31" t="s">
        <v>388</v>
      </c>
      <c r="E120" s="64">
        <f>E121</f>
        <v>6295.3</v>
      </c>
      <c r="F120" s="64">
        <f t="shared" si="16"/>
        <v>6124.1</v>
      </c>
      <c r="G120" s="64">
        <f t="shared" si="16"/>
        <v>6083.9</v>
      </c>
    </row>
    <row r="121" spans="1:7" ht="33">
      <c r="A121" s="33" t="s">
        <v>109</v>
      </c>
      <c r="B121" s="56" t="s">
        <v>297</v>
      </c>
      <c r="C121" s="100"/>
      <c r="D121" s="11" t="s">
        <v>298</v>
      </c>
      <c r="E121" s="64">
        <f>E122</f>
        <v>6295.3</v>
      </c>
      <c r="F121" s="64">
        <f t="shared" si="16"/>
        <v>6124.1</v>
      </c>
      <c r="G121" s="64">
        <f t="shared" si="16"/>
        <v>6083.9</v>
      </c>
    </row>
    <row r="122" spans="1:7" ht="36.6" customHeight="1">
      <c r="A122" s="33" t="s">
        <v>109</v>
      </c>
      <c r="B122" s="56" t="s">
        <v>300</v>
      </c>
      <c r="C122" s="100"/>
      <c r="D122" s="11" t="s">
        <v>299</v>
      </c>
      <c r="E122" s="64">
        <f>E123</f>
        <v>6295.3</v>
      </c>
      <c r="F122" s="64">
        <f t="shared" si="16"/>
        <v>6124.1</v>
      </c>
      <c r="G122" s="64">
        <f t="shared" si="16"/>
        <v>6083.9</v>
      </c>
    </row>
    <row r="123" spans="1:7" ht="33">
      <c r="A123" s="33" t="s">
        <v>109</v>
      </c>
      <c r="B123" s="56" t="s">
        <v>300</v>
      </c>
      <c r="C123" s="17">
        <v>600</v>
      </c>
      <c r="D123" s="11" t="s">
        <v>171</v>
      </c>
      <c r="E123" s="64">
        <f>'№4'!F74</f>
        <v>6295.3</v>
      </c>
      <c r="F123" s="64">
        <f>'№4'!G74</f>
        <v>6124.1</v>
      </c>
      <c r="G123" s="64">
        <f>'№4'!H74</f>
        <v>6083.9</v>
      </c>
    </row>
    <row r="124" spans="1:7" s="49" customFormat="1" ht="19.15" customHeight="1">
      <c r="A124" s="34" t="s">
        <v>119</v>
      </c>
      <c r="B124" s="34"/>
      <c r="C124" s="34"/>
      <c r="D124" s="35" t="s">
        <v>84</v>
      </c>
      <c r="E124" s="65">
        <f>E125+E130+E150</f>
        <v>57152.700000000004</v>
      </c>
      <c r="F124" s="65">
        <f>F125+F130+F150</f>
        <v>4195.9</v>
      </c>
      <c r="G124" s="65">
        <f>G125+G130+G150</f>
        <v>8671.4</v>
      </c>
    </row>
    <row r="125" spans="1:7" ht="22.15" customHeight="1">
      <c r="A125" s="33" t="s">
        <v>342</v>
      </c>
      <c r="B125" s="56"/>
      <c r="C125" s="17"/>
      <c r="D125" s="39" t="s">
        <v>343</v>
      </c>
      <c r="E125" s="64">
        <f>E126</f>
        <v>467.4</v>
      </c>
      <c r="F125" s="64">
        <f aca="true" t="shared" si="17" ref="F125:G128">F126</f>
        <v>266.3</v>
      </c>
      <c r="G125" s="64">
        <f t="shared" si="17"/>
        <v>266.3</v>
      </c>
    </row>
    <row r="126" spans="1:7" ht="49.5">
      <c r="A126" s="33" t="s">
        <v>342</v>
      </c>
      <c r="B126" s="56" t="s">
        <v>324</v>
      </c>
      <c r="C126" s="17"/>
      <c r="D126" s="11" t="s">
        <v>323</v>
      </c>
      <c r="E126" s="64">
        <f>E127</f>
        <v>467.4</v>
      </c>
      <c r="F126" s="64">
        <f t="shared" si="17"/>
        <v>266.3</v>
      </c>
      <c r="G126" s="64">
        <f t="shared" si="17"/>
        <v>266.3</v>
      </c>
    </row>
    <row r="127" spans="1:7" ht="37.15" customHeight="1">
      <c r="A127" s="33" t="s">
        <v>342</v>
      </c>
      <c r="B127" s="56" t="s">
        <v>328</v>
      </c>
      <c r="C127" s="17"/>
      <c r="D127" s="11" t="s">
        <v>329</v>
      </c>
      <c r="E127" s="64">
        <f>E128</f>
        <v>467.4</v>
      </c>
      <c r="F127" s="64">
        <f t="shared" si="17"/>
        <v>266.3</v>
      </c>
      <c r="G127" s="64">
        <f t="shared" si="17"/>
        <v>266.3</v>
      </c>
    </row>
    <row r="128" spans="1:7" ht="86.45" customHeight="1">
      <c r="A128" s="33" t="s">
        <v>342</v>
      </c>
      <c r="B128" s="56" t="s">
        <v>344</v>
      </c>
      <c r="C128" s="17"/>
      <c r="D128" s="11" t="s">
        <v>345</v>
      </c>
      <c r="E128" s="64">
        <f>E129</f>
        <v>467.4</v>
      </c>
      <c r="F128" s="64">
        <f t="shared" si="17"/>
        <v>266.3</v>
      </c>
      <c r="G128" s="64">
        <f t="shared" si="17"/>
        <v>266.3</v>
      </c>
    </row>
    <row r="129" spans="1:7" ht="33">
      <c r="A129" s="33" t="s">
        <v>342</v>
      </c>
      <c r="B129" s="56" t="s">
        <v>344</v>
      </c>
      <c r="C129" s="98" t="s">
        <v>139</v>
      </c>
      <c r="D129" s="11" t="s">
        <v>140</v>
      </c>
      <c r="E129" s="64">
        <f>'№4'!F80</f>
        <v>467.4</v>
      </c>
      <c r="F129" s="64">
        <f>'№4'!G80</f>
        <v>266.3</v>
      </c>
      <c r="G129" s="64">
        <f>'№4'!H80</f>
        <v>266.3</v>
      </c>
    </row>
    <row r="130" spans="1:7" ht="22.15" customHeight="1">
      <c r="A130" s="33" t="s">
        <v>35</v>
      </c>
      <c r="B130" s="56"/>
      <c r="C130" s="17"/>
      <c r="D130" s="27" t="s">
        <v>36</v>
      </c>
      <c r="E130" s="64">
        <f>E131</f>
        <v>56144.700000000004</v>
      </c>
      <c r="F130" s="64">
        <f>F131</f>
        <v>3466.3999999999996</v>
      </c>
      <c r="G130" s="64">
        <f>G131</f>
        <v>7941.9</v>
      </c>
    </row>
    <row r="131" spans="1:7" ht="55.9" customHeight="1">
      <c r="A131" s="33" t="s">
        <v>35</v>
      </c>
      <c r="B131" s="56" t="s">
        <v>301</v>
      </c>
      <c r="C131" s="17"/>
      <c r="D131" s="11" t="s">
        <v>302</v>
      </c>
      <c r="E131" s="64">
        <f>E132+E143</f>
        <v>56144.700000000004</v>
      </c>
      <c r="F131" s="64">
        <f>F132+F143</f>
        <v>3466.3999999999996</v>
      </c>
      <c r="G131" s="64">
        <f>G132+G143</f>
        <v>7941.9</v>
      </c>
    </row>
    <row r="132" spans="1:7" ht="52.9" customHeight="1">
      <c r="A132" s="33" t="s">
        <v>35</v>
      </c>
      <c r="B132" s="56" t="s">
        <v>303</v>
      </c>
      <c r="C132" s="17"/>
      <c r="D132" s="11" t="s">
        <v>304</v>
      </c>
      <c r="E132" s="64">
        <f>E133+E137+E135+E139+E141</f>
        <v>55066.4</v>
      </c>
      <c r="F132" s="131">
        <f aca="true" t="shared" si="18" ref="F132:G132">F133+F137+F135+F139+F141</f>
        <v>3466.3999999999996</v>
      </c>
      <c r="G132" s="131">
        <f t="shared" si="18"/>
        <v>7941.9</v>
      </c>
    </row>
    <row r="133" spans="1:7" ht="53.45" customHeight="1">
      <c r="A133" s="33" t="s">
        <v>35</v>
      </c>
      <c r="B133" s="56" t="s">
        <v>305</v>
      </c>
      <c r="C133" s="17"/>
      <c r="D133" s="11" t="s">
        <v>306</v>
      </c>
      <c r="E133" s="64">
        <f>E134</f>
        <v>17663.4</v>
      </c>
      <c r="F133" s="64">
        <f>F134</f>
        <v>3466.3999999999996</v>
      </c>
      <c r="G133" s="64">
        <f>G134</f>
        <v>7941.9</v>
      </c>
    </row>
    <row r="134" spans="1:7" ht="35.45" customHeight="1">
      <c r="A134" s="33" t="s">
        <v>35</v>
      </c>
      <c r="B134" s="56" t="s">
        <v>305</v>
      </c>
      <c r="C134" s="98" t="s">
        <v>139</v>
      </c>
      <c r="D134" s="11" t="s">
        <v>140</v>
      </c>
      <c r="E134" s="64">
        <f>'№4'!F85</f>
        <v>17663.4</v>
      </c>
      <c r="F134" s="64">
        <f>'№4'!G85</f>
        <v>3466.3999999999996</v>
      </c>
      <c r="G134" s="64">
        <f>'№4'!H85</f>
        <v>7941.9</v>
      </c>
    </row>
    <row r="135" spans="1:7" ht="49.5">
      <c r="A135" s="33" t="s">
        <v>35</v>
      </c>
      <c r="B135" s="13" t="s">
        <v>472</v>
      </c>
      <c r="C135" s="100"/>
      <c r="D135" s="11" t="s">
        <v>473</v>
      </c>
      <c r="E135" s="64">
        <f>E136</f>
        <v>1690</v>
      </c>
      <c r="F135" s="64">
        <f>F136</f>
        <v>0</v>
      </c>
      <c r="G135" s="64">
        <f>G136</f>
        <v>0</v>
      </c>
    </row>
    <row r="136" spans="1:7" ht="33">
      <c r="A136" s="33" t="s">
        <v>35</v>
      </c>
      <c r="B136" s="13" t="s">
        <v>472</v>
      </c>
      <c r="C136" s="100" t="s">
        <v>139</v>
      </c>
      <c r="D136" s="11" t="s">
        <v>140</v>
      </c>
      <c r="E136" s="64">
        <f>'№4'!F87</f>
        <v>1690</v>
      </c>
      <c r="F136" s="64">
        <f>'№4'!G87</f>
        <v>0</v>
      </c>
      <c r="G136" s="64">
        <f>'№4'!H87</f>
        <v>0</v>
      </c>
    </row>
    <row r="137" spans="1:7" ht="33">
      <c r="A137" s="33" t="s">
        <v>35</v>
      </c>
      <c r="B137" s="56" t="s">
        <v>411</v>
      </c>
      <c r="C137" s="100"/>
      <c r="D137" s="11" t="s">
        <v>412</v>
      </c>
      <c r="E137" s="64">
        <f>E138</f>
        <v>7820.700000000001</v>
      </c>
      <c r="F137" s="64">
        <f>F138</f>
        <v>0</v>
      </c>
      <c r="G137" s="64">
        <f>G138</f>
        <v>0</v>
      </c>
    </row>
    <row r="138" spans="1:7" ht="33">
      <c r="A138" s="33" t="s">
        <v>35</v>
      </c>
      <c r="B138" s="56" t="s">
        <v>411</v>
      </c>
      <c r="C138" s="100" t="s">
        <v>139</v>
      </c>
      <c r="D138" s="11" t="s">
        <v>140</v>
      </c>
      <c r="E138" s="64">
        <f>'№4'!F89</f>
        <v>7820.700000000001</v>
      </c>
      <c r="F138" s="64">
        <f>'№4'!G89</f>
        <v>0</v>
      </c>
      <c r="G138" s="64">
        <f>'№4'!H89</f>
        <v>0</v>
      </c>
    </row>
    <row r="139" spans="1:7" ht="49.5">
      <c r="A139" s="33" t="s">
        <v>35</v>
      </c>
      <c r="B139" s="125" t="s">
        <v>485</v>
      </c>
      <c r="C139" s="100"/>
      <c r="D139" s="11" t="s">
        <v>486</v>
      </c>
      <c r="E139" s="124">
        <f>E140</f>
        <v>485</v>
      </c>
      <c r="F139" s="124">
        <f aca="true" t="shared" si="19" ref="F139:G139">F140</f>
        <v>0</v>
      </c>
      <c r="G139" s="124">
        <f t="shared" si="19"/>
        <v>0</v>
      </c>
    </row>
    <row r="140" spans="1:7" ht="33">
      <c r="A140" s="33" t="s">
        <v>35</v>
      </c>
      <c r="B140" s="125" t="s">
        <v>485</v>
      </c>
      <c r="C140" s="100" t="s">
        <v>139</v>
      </c>
      <c r="D140" s="11" t="s">
        <v>140</v>
      </c>
      <c r="E140" s="124">
        <f>'№4'!F91</f>
        <v>485</v>
      </c>
      <c r="F140" s="124">
        <f>'№4'!G91</f>
        <v>0</v>
      </c>
      <c r="G140" s="124">
        <f>'№4'!H91</f>
        <v>0</v>
      </c>
    </row>
    <row r="141" spans="1:7" ht="49.5">
      <c r="A141" s="33" t="s">
        <v>35</v>
      </c>
      <c r="B141" s="13" t="s">
        <v>511</v>
      </c>
      <c r="C141" s="100"/>
      <c r="D141" s="11" t="s">
        <v>512</v>
      </c>
      <c r="E141" s="131">
        <f>E142</f>
        <v>27407.3</v>
      </c>
      <c r="F141" s="131">
        <f aca="true" t="shared" si="20" ref="F141:G141">F142</f>
        <v>0</v>
      </c>
      <c r="G141" s="131">
        <f t="shared" si="20"/>
        <v>0</v>
      </c>
    </row>
    <row r="142" spans="1:7" ht="33">
      <c r="A142" s="33" t="s">
        <v>35</v>
      </c>
      <c r="B142" s="13" t="s">
        <v>511</v>
      </c>
      <c r="C142" s="100" t="s">
        <v>139</v>
      </c>
      <c r="D142" s="11" t="s">
        <v>140</v>
      </c>
      <c r="E142" s="131">
        <f>'№4'!F93</f>
        <v>27407.3</v>
      </c>
      <c r="F142" s="131">
        <f>'№4'!G93</f>
        <v>0</v>
      </c>
      <c r="G142" s="131">
        <f>'№4'!H93</f>
        <v>0</v>
      </c>
    </row>
    <row r="143" spans="1:7" ht="33">
      <c r="A143" s="33" t="s">
        <v>35</v>
      </c>
      <c r="B143" s="56" t="s">
        <v>444</v>
      </c>
      <c r="C143" s="100"/>
      <c r="D143" s="11" t="s">
        <v>445</v>
      </c>
      <c r="E143" s="64">
        <f>E144+E146+E148</f>
        <v>1078.3</v>
      </c>
      <c r="F143" s="64">
        <f>F144+F146+F148</f>
        <v>0</v>
      </c>
      <c r="G143" s="64">
        <f>G144+G146+G148</f>
        <v>0</v>
      </c>
    </row>
    <row r="144" spans="1:7" ht="33">
      <c r="A144" s="33" t="s">
        <v>35</v>
      </c>
      <c r="B144" s="13" t="s">
        <v>446</v>
      </c>
      <c r="C144" s="100"/>
      <c r="D144" s="11" t="s">
        <v>447</v>
      </c>
      <c r="E144" s="64">
        <f>E145</f>
        <v>659.3</v>
      </c>
      <c r="F144" s="64">
        <f>F145</f>
        <v>0</v>
      </c>
      <c r="G144" s="64">
        <f>G145</f>
        <v>0</v>
      </c>
    </row>
    <row r="145" spans="1:7" ht="33">
      <c r="A145" s="33" t="s">
        <v>35</v>
      </c>
      <c r="B145" s="13" t="s">
        <v>446</v>
      </c>
      <c r="C145" s="100" t="s">
        <v>139</v>
      </c>
      <c r="D145" s="11" t="s">
        <v>140</v>
      </c>
      <c r="E145" s="64">
        <f>'№4'!F96</f>
        <v>659.3</v>
      </c>
      <c r="F145" s="64">
        <f>'№4'!G96</f>
        <v>0</v>
      </c>
      <c r="G145" s="64">
        <f>'№4'!H96</f>
        <v>0</v>
      </c>
    </row>
    <row r="146" spans="1:7" ht="33">
      <c r="A146" s="33" t="s">
        <v>35</v>
      </c>
      <c r="B146" s="13" t="s">
        <v>448</v>
      </c>
      <c r="C146" s="100"/>
      <c r="D146" s="11" t="s">
        <v>449</v>
      </c>
      <c r="E146" s="64">
        <f>E147</f>
        <v>267.3</v>
      </c>
      <c r="F146" s="64">
        <f>F147</f>
        <v>0</v>
      </c>
      <c r="G146" s="64">
        <f>G147</f>
        <v>0</v>
      </c>
    </row>
    <row r="147" spans="1:7" ht="33">
      <c r="A147" s="33" t="s">
        <v>35</v>
      </c>
      <c r="B147" s="13" t="s">
        <v>448</v>
      </c>
      <c r="C147" s="100" t="s">
        <v>139</v>
      </c>
      <c r="D147" s="11" t="s">
        <v>140</v>
      </c>
      <c r="E147" s="64">
        <f>'№4'!F98</f>
        <v>267.3</v>
      </c>
      <c r="F147" s="64">
        <f>'№4'!G98</f>
        <v>0</v>
      </c>
      <c r="G147" s="64">
        <f>'№4'!H98</f>
        <v>0</v>
      </c>
    </row>
    <row r="148" spans="1:7" ht="33">
      <c r="A148" s="33" t="s">
        <v>35</v>
      </c>
      <c r="B148" s="13" t="s">
        <v>460</v>
      </c>
      <c r="C148" s="100"/>
      <c r="D148" s="11" t="s">
        <v>461</v>
      </c>
      <c r="E148" s="64">
        <f>E149</f>
        <v>151.70000000000002</v>
      </c>
      <c r="F148" s="64">
        <f>F149</f>
        <v>0</v>
      </c>
      <c r="G148" s="64">
        <f>G149</f>
        <v>0</v>
      </c>
    </row>
    <row r="149" spans="1:7" ht="33">
      <c r="A149" s="33" t="s">
        <v>35</v>
      </c>
      <c r="B149" s="13" t="s">
        <v>460</v>
      </c>
      <c r="C149" s="100" t="s">
        <v>139</v>
      </c>
      <c r="D149" s="11" t="s">
        <v>140</v>
      </c>
      <c r="E149" s="64">
        <f>'№4'!F100</f>
        <v>151.70000000000002</v>
      </c>
      <c r="F149" s="64">
        <f>'№4'!G100</f>
        <v>0</v>
      </c>
      <c r="G149" s="64">
        <f>'№4'!H100</f>
        <v>0</v>
      </c>
    </row>
    <row r="150" spans="1:7" ht="21.6" customHeight="1">
      <c r="A150" s="33" t="s">
        <v>110</v>
      </c>
      <c r="B150" s="56"/>
      <c r="C150" s="17"/>
      <c r="D150" s="11" t="s">
        <v>85</v>
      </c>
      <c r="E150" s="64">
        <f>E151+E164</f>
        <v>540.6</v>
      </c>
      <c r="F150" s="64">
        <f>F151+F164</f>
        <v>463.2</v>
      </c>
      <c r="G150" s="64">
        <f>G151+G164</f>
        <v>463.2</v>
      </c>
    </row>
    <row r="151" spans="1:7" ht="54.6" customHeight="1">
      <c r="A151" s="33" t="s">
        <v>110</v>
      </c>
      <c r="B151" s="56" t="s">
        <v>307</v>
      </c>
      <c r="C151" s="17"/>
      <c r="D151" s="11" t="s">
        <v>308</v>
      </c>
      <c r="E151" s="64">
        <f>E152+E159</f>
        <v>233.10000000000002</v>
      </c>
      <c r="F151" s="64">
        <f>F152+F159</f>
        <v>171.7</v>
      </c>
      <c r="G151" s="64">
        <f>G152+G159</f>
        <v>171.7</v>
      </c>
    </row>
    <row r="152" spans="1:7" ht="33">
      <c r="A152" s="33" t="s">
        <v>110</v>
      </c>
      <c r="B152" s="56" t="s">
        <v>310</v>
      </c>
      <c r="C152" s="17"/>
      <c r="D152" s="11" t="s">
        <v>309</v>
      </c>
      <c r="E152" s="64">
        <f>E155+E157+E153</f>
        <v>73.7</v>
      </c>
      <c r="F152" s="121">
        <f aca="true" t="shared" si="21" ref="F152:G152">F155+F157+F153</f>
        <v>64</v>
      </c>
      <c r="G152" s="121">
        <f t="shared" si="21"/>
        <v>64</v>
      </c>
    </row>
    <row r="153" spans="1:7" ht="33">
      <c r="A153" s="33" t="s">
        <v>110</v>
      </c>
      <c r="B153" s="10" t="s">
        <v>476</v>
      </c>
      <c r="C153" s="10"/>
      <c r="D153" s="70" t="s">
        <v>477</v>
      </c>
      <c r="E153" s="121">
        <f>E154</f>
        <v>23.7</v>
      </c>
      <c r="F153" s="121">
        <f aca="true" t="shared" si="22" ref="F153:G153">F154</f>
        <v>0</v>
      </c>
      <c r="G153" s="121">
        <f t="shared" si="22"/>
        <v>0</v>
      </c>
    </row>
    <row r="154" spans="1:7" ht="33">
      <c r="A154" s="33" t="s">
        <v>110</v>
      </c>
      <c r="B154" s="10" t="s">
        <v>476</v>
      </c>
      <c r="C154" s="100" t="s">
        <v>139</v>
      </c>
      <c r="D154" s="11" t="s">
        <v>140</v>
      </c>
      <c r="E154" s="121">
        <f>'№4'!F105</f>
        <v>23.7</v>
      </c>
      <c r="F154" s="121">
        <f>'№4'!G105</f>
        <v>0</v>
      </c>
      <c r="G154" s="121">
        <f>'№4'!H105</f>
        <v>0</v>
      </c>
    </row>
    <row r="155" spans="1:7" ht="42.6" customHeight="1">
      <c r="A155" s="33" t="s">
        <v>110</v>
      </c>
      <c r="B155" s="10" t="s">
        <v>312</v>
      </c>
      <c r="C155" s="10"/>
      <c r="D155" s="70" t="s">
        <v>311</v>
      </c>
      <c r="E155" s="64">
        <f>E156</f>
        <v>20</v>
      </c>
      <c r="F155" s="64">
        <f>F156</f>
        <v>17.5</v>
      </c>
      <c r="G155" s="64">
        <f>G156</f>
        <v>17.5</v>
      </c>
    </row>
    <row r="156" spans="1:7" ht="33">
      <c r="A156" s="33" t="s">
        <v>110</v>
      </c>
      <c r="B156" s="10" t="s">
        <v>312</v>
      </c>
      <c r="C156" s="98" t="s">
        <v>139</v>
      </c>
      <c r="D156" s="11" t="s">
        <v>140</v>
      </c>
      <c r="E156" s="64">
        <f>'№4'!F107</f>
        <v>20</v>
      </c>
      <c r="F156" s="64">
        <f>'№4'!G107</f>
        <v>17.5</v>
      </c>
      <c r="G156" s="64">
        <f>'№4'!H107</f>
        <v>17.5</v>
      </c>
    </row>
    <row r="157" spans="1:7" ht="103.9" customHeight="1">
      <c r="A157" s="33" t="s">
        <v>110</v>
      </c>
      <c r="B157" s="10" t="s">
        <v>407</v>
      </c>
      <c r="C157" s="10"/>
      <c r="D157" s="70" t="s">
        <v>408</v>
      </c>
      <c r="E157" s="64">
        <f>E158</f>
        <v>30.000000000000004</v>
      </c>
      <c r="F157" s="64">
        <f>F158</f>
        <v>46.5</v>
      </c>
      <c r="G157" s="64">
        <f>G158</f>
        <v>46.5</v>
      </c>
    </row>
    <row r="158" spans="1:7" ht="35.45" customHeight="1">
      <c r="A158" s="33" t="s">
        <v>110</v>
      </c>
      <c r="B158" s="67" t="s">
        <v>407</v>
      </c>
      <c r="C158" s="99" t="s">
        <v>139</v>
      </c>
      <c r="D158" s="72" t="s">
        <v>140</v>
      </c>
      <c r="E158" s="64">
        <f>'№4'!F109</f>
        <v>30.000000000000004</v>
      </c>
      <c r="F158" s="64">
        <f>'№4'!G109</f>
        <v>46.5</v>
      </c>
      <c r="G158" s="64">
        <f>'№4'!H109</f>
        <v>46.5</v>
      </c>
    </row>
    <row r="159" spans="1:7" ht="33">
      <c r="A159" s="33" t="s">
        <v>110</v>
      </c>
      <c r="B159" s="10" t="s">
        <v>313</v>
      </c>
      <c r="C159" s="10"/>
      <c r="D159" s="70" t="s">
        <v>314</v>
      </c>
      <c r="E159" s="64">
        <f>E160+E162</f>
        <v>159.4</v>
      </c>
      <c r="F159" s="64">
        <f>F160+F162</f>
        <v>107.7</v>
      </c>
      <c r="G159" s="64">
        <f>G160+G162</f>
        <v>107.7</v>
      </c>
    </row>
    <row r="160" spans="1:7" ht="37.15" customHeight="1">
      <c r="A160" s="33" t="s">
        <v>110</v>
      </c>
      <c r="B160" s="10" t="s">
        <v>315</v>
      </c>
      <c r="C160" s="10"/>
      <c r="D160" s="70" t="s">
        <v>316</v>
      </c>
      <c r="E160" s="64">
        <f>E161</f>
        <v>5</v>
      </c>
      <c r="F160" s="64">
        <f>F161</f>
        <v>5.2</v>
      </c>
      <c r="G160" s="64">
        <f>G161</f>
        <v>5.2</v>
      </c>
    </row>
    <row r="161" spans="1:7" ht="33">
      <c r="A161" s="33" t="s">
        <v>110</v>
      </c>
      <c r="B161" s="10" t="s">
        <v>315</v>
      </c>
      <c r="C161" s="98" t="s">
        <v>139</v>
      </c>
      <c r="D161" s="11" t="s">
        <v>140</v>
      </c>
      <c r="E161" s="64">
        <f>'№4'!F112</f>
        <v>5</v>
      </c>
      <c r="F161" s="64">
        <f>'№4'!G112</f>
        <v>5.2</v>
      </c>
      <c r="G161" s="64">
        <f>'№4'!H112</f>
        <v>5.2</v>
      </c>
    </row>
    <row r="162" spans="1:7" ht="35.45" customHeight="1">
      <c r="A162" s="33" t="s">
        <v>110</v>
      </c>
      <c r="B162" s="10" t="s">
        <v>318</v>
      </c>
      <c r="C162" s="10"/>
      <c r="D162" s="70" t="s">
        <v>317</v>
      </c>
      <c r="E162" s="64">
        <f>E163</f>
        <v>154.4</v>
      </c>
      <c r="F162" s="64">
        <f>F163</f>
        <v>102.5</v>
      </c>
      <c r="G162" s="64">
        <f>G163</f>
        <v>102.5</v>
      </c>
    </row>
    <row r="163" spans="1:7" ht="22.9" customHeight="1">
      <c r="A163" s="33" t="s">
        <v>110</v>
      </c>
      <c r="B163" s="10" t="s">
        <v>318</v>
      </c>
      <c r="C163" s="100" t="s">
        <v>141</v>
      </c>
      <c r="D163" s="110" t="s">
        <v>142</v>
      </c>
      <c r="E163" s="64">
        <f>'№4'!F114</f>
        <v>154.4</v>
      </c>
      <c r="F163" s="64">
        <f>'№4'!G114</f>
        <v>102.5</v>
      </c>
      <c r="G163" s="64">
        <f>'№4'!H114</f>
        <v>102.5</v>
      </c>
    </row>
    <row r="164" spans="1:7" ht="49.5">
      <c r="A164" s="33" t="s">
        <v>110</v>
      </c>
      <c r="B164" s="10" t="s">
        <v>244</v>
      </c>
      <c r="C164" s="98"/>
      <c r="D164" s="11" t="s">
        <v>245</v>
      </c>
      <c r="E164" s="64">
        <f>E165</f>
        <v>307.5</v>
      </c>
      <c r="F164" s="64">
        <f aca="true" t="shared" si="23" ref="F164:G166">F165</f>
        <v>291.5</v>
      </c>
      <c r="G164" s="64">
        <f t="shared" si="23"/>
        <v>291.5</v>
      </c>
    </row>
    <row r="165" spans="1:7" ht="39" customHeight="1">
      <c r="A165" s="33" t="s">
        <v>110</v>
      </c>
      <c r="B165" s="10" t="s">
        <v>246</v>
      </c>
      <c r="C165" s="98"/>
      <c r="D165" s="11" t="s">
        <v>247</v>
      </c>
      <c r="E165" s="64">
        <f>E166</f>
        <v>307.5</v>
      </c>
      <c r="F165" s="64">
        <f t="shared" si="23"/>
        <v>291.5</v>
      </c>
      <c r="G165" s="64">
        <f t="shared" si="23"/>
        <v>291.5</v>
      </c>
    </row>
    <row r="166" spans="1:7" ht="36" customHeight="1">
      <c r="A166" s="33" t="s">
        <v>110</v>
      </c>
      <c r="B166" s="10" t="s">
        <v>255</v>
      </c>
      <c r="C166" s="98"/>
      <c r="D166" s="11" t="s">
        <v>254</v>
      </c>
      <c r="E166" s="64">
        <f>E167</f>
        <v>307.5</v>
      </c>
      <c r="F166" s="64">
        <f t="shared" si="23"/>
        <v>291.5</v>
      </c>
      <c r="G166" s="64">
        <f t="shared" si="23"/>
        <v>291.5</v>
      </c>
    </row>
    <row r="167" spans="1:7" ht="35.45" customHeight="1">
      <c r="A167" s="33" t="s">
        <v>110</v>
      </c>
      <c r="B167" s="67" t="s">
        <v>255</v>
      </c>
      <c r="C167" s="99" t="s">
        <v>139</v>
      </c>
      <c r="D167" s="72" t="s">
        <v>140</v>
      </c>
      <c r="E167" s="64">
        <f>'№4'!F287</f>
        <v>307.5</v>
      </c>
      <c r="F167" s="64">
        <f>'№4'!G287</f>
        <v>291.5</v>
      </c>
      <c r="G167" s="64">
        <f>'№4'!H287</f>
        <v>291.5</v>
      </c>
    </row>
    <row r="168" spans="1:7" s="49" customFormat="1" ht="19.15" customHeight="1">
      <c r="A168" s="34" t="s">
        <v>120</v>
      </c>
      <c r="B168" s="34"/>
      <c r="C168" s="34"/>
      <c r="D168" s="35" t="s">
        <v>86</v>
      </c>
      <c r="E168" s="65">
        <f>E169+E182+E193</f>
        <v>20551.600000000002</v>
      </c>
      <c r="F168" s="65">
        <f>F169+F182+F193</f>
        <v>24325.699999999997</v>
      </c>
      <c r="G168" s="65">
        <f>G169+G182+G193</f>
        <v>24325.6</v>
      </c>
    </row>
    <row r="169" spans="1:7" ht="19.9" customHeight="1">
      <c r="A169" s="33" t="s">
        <v>33</v>
      </c>
      <c r="B169" s="10"/>
      <c r="C169" s="10"/>
      <c r="D169" s="70" t="s">
        <v>34</v>
      </c>
      <c r="E169" s="64">
        <f>E178+E174+E170</f>
        <v>1970.7</v>
      </c>
      <c r="F169" s="138">
        <f aca="true" t="shared" si="24" ref="F169:G169">F178+F174+F170</f>
        <v>465.5</v>
      </c>
      <c r="G169" s="138">
        <f t="shared" si="24"/>
        <v>465.5</v>
      </c>
    </row>
    <row r="170" spans="1:7" ht="49.5">
      <c r="A170" s="33" t="s">
        <v>33</v>
      </c>
      <c r="B170" s="10" t="s">
        <v>257</v>
      </c>
      <c r="C170" s="100"/>
      <c r="D170" s="11" t="s">
        <v>256</v>
      </c>
      <c r="E170" s="138">
        <f>E171</f>
        <v>30</v>
      </c>
      <c r="F170" s="138">
        <f aca="true" t="shared" si="25" ref="F170:G172">F171</f>
        <v>0</v>
      </c>
      <c r="G170" s="138">
        <f t="shared" si="25"/>
        <v>0</v>
      </c>
    </row>
    <row r="171" spans="1:7" ht="49.5">
      <c r="A171" s="33" t="s">
        <v>33</v>
      </c>
      <c r="B171" s="10" t="s">
        <v>527</v>
      </c>
      <c r="C171" s="100"/>
      <c r="D171" s="11" t="s">
        <v>528</v>
      </c>
      <c r="E171" s="138">
        <f>E172</f>
        <v>30</v>
      </c>
      <c r="F171" s="138">
        <f t="shared" si="25"/>
        <v>0</v>
      </c>
      <c r="G171" s="138">
        <f t="shared" si="25"/>
        <v>0</v>
      </c>
    </row>
    <row r="172" spans="1:7" ht="49.5">
      <c r="A172" s="33" t="s">
        <v>33</v>
      </c>
      <c r="B172" s="10" t="s">
        <v>529</v>
      </c>
      <c r="C172" s="10"/>
      <c r="D172" s="70" t="s">
        <v>530</v>
      </c>
      <c r="E172" s="138">
        <f>E173</f>
        <v>30</v>
      </c>
      <c r="F172" s="138">
        <f t="shared" si="25"/>
        <v>0</v>
      </c>
      <c r="G172" s="138">
        <f t="shared" si="25"/>
        <v>0</v>
      </c>
    </row>
    <row r="173" spans="1:7" ht="33">
      <c r="A173" s="33" t="s">
        <v>33</v>
      </c>
      <c r="B173" s="10" t="s">
        <v>529</v>
      </c>
      <c r="C173" s="100" t="s">
        <v>139</v>
      </c>
      <c r="D173" s="11" t="s">
        <v>140</v>
      </c>
      <c r="E173" s="138">
        <f>'№4'!F120</f>
        <v>30</v>
      </c>
      <c r="F173" s="138">
        <f>'№4'!G120</f>
        <v>0</v>
      </c>
      <c r="G173" s="138">
        <f>'№4'!H120</f>
        <v>0</v>
      </c>
    </row>
    <row r="174" spans="1:7" ht="49.5">
      <c r="A174" s="33" t="s">
        <v>33</v>
      </c>
      <c r="B174" s="10" t="s">
        <v>324</v>
      </c>
      <c r="C174" s="10"/>
      <c r="D174" s="70" t="s">
        <v>323</v>
      </c>
      <c r="E174" s="124">
        <f>E175</f>
        <v>334</v>
      </c>
      <c r="F174" s="124">
        <f aca="true" t="shared" si="26" ref="F174:G176">F175</f>
        <v>0</v>
      </c>
      <c r="G174" s="124">
        <f t="shared" si="26"/>
        <v>0</v>
      </c>
    </row>
    <row r="175" spans="1:7" ht="33">
      <c r="A175" s="33" t="s">
        <v>33</v>
      </c>
      <c r="B175" s="10" t="s">
        <v>482</v>
      </c>
      <c r="C175" s="10"/>
      <c r="D175" s="70" t="s">
        <v>483</v>
      </c>
      <c r="E175" s="124">
        <f>E176</f>
        <v>334</v>
      </c>
      <c r="F175" s="124">
        <f t="shared" si="26"/>
        <v>0</v>
      </c>
      <c r="G175" s="124">
        <f t="shared" si="26"/>
        <v>0</v>
      </c>
    </row>
    <row r="176" spans="1:7" ht="66">
      <c r="A176" s="33" t="s">
        <v>33</v>
      </c>
      <c r="B176" s="10" t="s">
        <v>508</v>
      </c>
      <c r="C176" s="10"/>
      <c r="D176" s="70" t="s">
        <v>507</v>
      </c>
      <c r="E176" s="124">
        <f>E177</f>
        <v>334</v>
      </c>
      <c r="F176" s="124">
        <f t="shared" si="26"/>
        <v>0</v>
      </c>
      <c r="G176" s="124">
        <f t="shared" si="26"/>
        <v>0</v>
      </c>
    </row>
    <row r="177" spans="1:7" ht="33">
      <c r="A177" s="33" t="s">
        <v>33</v>
      </c>
      <c r="B177" s="10" t="s">
        <v>508</v>
      </c>
      <c r="C177" s="10" t="s">
        <v>484</v>
      </c>
      <c r="D177" s="11" t="s">
        <v>171</v>
      </c>
      <c r="E177" s="124">
        <f>'№4'!F124</f>
        <v>334</v>
      </c>
      <c r="F177" s="124">
        <f>'№4'!G124</f>
        <v>0</v>
      </c>
      <c r="G177" s="124">
        <f>'№4'!H124</f>
        <v>0</v>
      </c>
    </row>
    <row r="178" spans="1:7" ht="52.9" customHeight="1">
      <c r="A178" s="33" t="s">
        <v>33</v>
      </c>
      <c r="B178" s="33" t="s">
        <v>244</v>
      </c>
      <c r="C178" s="33"/>
      <c r="D178" s="31" t="s">
        <v>245</v>
      </c>
      <c r="E178" s="64">
        <f>E179</f>
        <v>1606.7</v>
      </c>
      <c r="F178" s="64">
        <f aca="true" t="shared" si="27" ref="F178:G180">F179</f>
        <v>465.5</v>
      </c>
      <c r="G178" s="64">
        <f t="shared" si="27"/>
        <v>465.5</v>
      </c>
    </row>
    <row r="179" spans="1:7" ht="55.15" customHeight="1">
      <c r="A179" s="33" t="s">
        <v>33</v>
      </c>
      <c r="B179" s="33" t="s">
        <v>246</v>
      </c>
      <c r="C179" s="33"/>
      <c r="D179" s="31" t="s">
        <v>247</v>
      </c>
      <c r="E179" s="64">
        <f>E180</f>
        <v>1606.7</v>
      </c>
      <c r="F179" s="64">
        <f t="shared" si="27"/>
        <v>465.5</v>
      </c>
      <c r="G179" s="64">
        <f t="shared" si="27"/>
        <v>465.5</v>
      </c>
    </row>
    <row r="180" spans="1:7" ht="52.9" customHeight="1">
      <c r="A180" s="33" t="s">
        <v>33</v>
      </c>
      <c r="B180" s="33" t="s">
        <v>421</v>
      </c>
      <c r="C180" s="33"/>
      <c r="D180" s="31" t="s">
        <v>420</v>
      </c>
      <c r="E180" s="64">
        <f>E181</f>
        <v>1606.7</v>
      </c>
      <c r="F180" s="64">
        <f t="shared" si="27"/>
        <v>465.5</v>
      </c>
      <c r="G180" s="64">
        <f t="shared" si="27"/>
        <v>465.5</v>
      </c>
    </row>
    <row r="181" spans="1:7" ht="33">
      <c r="A181" s="33" t="s">
        <v>33</v>
      </c>
      <c r="B181" s="33" t="s">
        <v>421</v>
      </c>
      <c r="C181" s="100" t="s">
        <v>139</v>
      </c>
      <c r="D181" s="11" t="s">
        <v>140</v>
      </c>
      <c r="E181" s="64">
        <f>'№4'!F294</f>
        <v>1606.7</v>
      </c>
      <c r="F181" s="64">
        <f>'№4'!G294</f>
        <v>465.5</v>
      </c>
      <c r="G181" s="64">
        <f>'№4'!H294</f>
        <v>465.5</v>
      </c>
    </row>
    <row r="182" spans="1:7" ht="22.15" customHeight="1">
      <c r="A182" s="33" t="s">
        <v>111</v>
      </c>
      <c r="B182" s="10"/>
      <c r="C182" s="10"/>
      <c r="D182" s="12" t="s">
        <v>87</v>
      </c>
      <c r="E182" s="64">
        <f>E183+E190</f>
        <v>1444.5</v>
      </c>
      <c r="F182" s="133">
        <f aca="true" t="shared" si="28" ref="F182:G182">F183+F190</f>
        <v>14442.5</v>
      </c>
      <c r="G182" s="133">
        <f t="shared" si="28"/>
        <v>14442.4</v>
      </c>
    </row>
    <row r="183" spans="1:7" ht="49.5">
      <c r="A183" s="33" t="s">
        <v>111</v>
      </c>
      <c r="B183" s="10" t="s">
        <v>324</v>
      </c>
      <c r="C183" s="10"/>
      <c r="D183" s="70" t="s">
        <v>323</v>
      </c>
      <c r="E183" s="64">
        <f>E184+E187</f>
        <v>1398</v>
      </c>
      <c r="F183" s="64">
        <f>F184+F187</f>
        <v>14442.5</v>
      </c>
      <c r="G183" s="64">
        <f>G184+G187</f>
        <v>14442.4</v>
      </c>
    </row>
    <row r="184" spans="1:7" ht="49.5">
      <c r="A184" s="33" t="s">
        <v>111</v>
      </c>
      <c r="B184" s="20" t="s">
        <v>325</v>
      </c>
      <c r="C184" s="20"/>
      <c r="D184" s="39" t="s">
        <v>326</v>
      </c>
      <c r="E184" s="64">
        <f>E185</f>
        <v>0</v>
      </c>
      <c r="F184" s="64">
        <f aca="true" t="shared" si="29" ref="F184:G184">F185</f>
        <v>14442.5</v>
      </c>
      <c r="G184" s="64">
        <f t="shared" si="29"/>
        <v>14442.4</v>
      </c>
    </row>
    <row r="185" spans="1:7" ht="33">
      <c r="A185" s="33" t="s">
        <v>111</v>
      </c>
      <c r="B185" s="20" t="s">
        <v>413</v>
      </c>
      <c r="C185" s="20"/>
      <c r="D185" s="39" t="s">
        <v>327</v>
      </c>
      <c r="E185" s="64">
        <f>E186</f>
        <v>0</v>
      </c>
      <c r="F185" s="64">
        <f>F186</f>
        <v>14442.5</v>
      </c>
      <c r="G185" s="64">
        <f>G186</f>
        <v>14442.4</v>
      </c>
    </row>
    <row r="186" spans="1:7" ht="35.45" customHeight="1">
      <c r="A186" s="33" t="s">
        <v>111</v>
      </c>
      <c r="B186" s="20" t="s">
        <v>413</v>
      </c>
      <c r="C186" s="33" t="s">
        <v>143</v>
      </c>
      <c r="D186" s="11" t="s">
        <v>273</v>
      </c>
      <c r="E186" s="64">
        <f>'№4'!F129</f>
        <v>0</v>
      </c>
      <c r="F186" s="64">
        <f>'№4'!G129</f>
        <v>14442.5</v>
      </c>
      <c r="G186" s="64">
        <f>'№4'!H129</f>
        <v>14442.4</v>
      </c>
    </row>
    <row r="187" spans="1:7" ht="35.45" customHeight="1">
      <c r="A187" s="33" t="s">
        <v>111</v>
      </c>
      <c r="B187" s="20" t="s">
        <v>426</v>
      </c>
      <c r="C187" s="20"/>
      <c r="D187" s="39" t="s">
        <v>427</v>
      </c>
      <c r="E187" s="64">
        <f aca="true" t="shared" si="30" ref="E187:G188">E188</f>
        <v>1398</v>
      </c>
      <c r="F187" s="64">
        <f t="shared" si="30"/>
        <v>0</v>
      </c>
      <c r="G187" s="64">
        <f t="shared" si="30"/>
        <v>0</v>
      </c>
    </row>
    <row r="188" spans="1:7" ht="35.45" customHeight="1">
      <c r="A188" s="33" t="s">
        <v>111</v>
      </c>
      <c r="B188" s="20" t="s">
        <v>428</v>
      </c>
      <c r="C188" s="20"/>
      <c r="D188" s="39" t="s">
        <v>429</v>
      </c>
      <c r="E188" s="64">
        <f t="shared" si="30"/>
        <v>1398</v>
      </c>
      <c r="F188" s="64">
        <f t="shared" si="30"/>
        <v>0</v>
      </c>
      <c r="G188" s="64">
        <f t="shared" si="30"/>
        <v>0</v>
      </c>
    </row>
    <row r="189" spans="1:7" ht="35.45" customHeight="1">
      <c r="A189" s="33" t="s">
        <v>111</v>
      </c>
      <c r="B189" s="20" t="s">
        <v>428</v>
      </c>
      <c r="C189" s="100">
        <v>400</v>
      </c>
      <c r="D189" s="11" t="s">
        <v>273</v>
      </c>
      <c r="E189" s="64">
        <f>'№4'!F132</f>
        <v>1398</v>
      </c>
      <c r="F189" s="64">
        <f>'№4'!G132</f>
        <v>0</v>
      </c>
      <c r="G189" s="64">
        <f>'№4'!H132</f>
        <v>0</v>
      </c>
    </row>
    <row r="190" spans="1:7" ht="12.75">
      <c r="A190" s="33" t="s">
        <v>111</v>
      </c>
      <c r="B190" s="5">
        <v>9900000</v>
      </c>
      <c r="C190" s="101"/>
      <c r="D190" s="104" t="s">
        <v>19</v>
      </c>
      <c r="E190" s="133">
        <f>E191</f>
        <v>46.5</v>
      </c>
      <c r="F190" s="133">
        <f aca="true" t="shared" si="31" ref="F190:G191">F191</f>
        <v>0</v>
      </c>
      <c r="G190" s="133">
        <f t="shared" si="31"/>
        <v>0</v>
      </c>
    </row>
    <row r="191" spans="1:7" ht="35.45" customHeight="1">
      <c r="A191" s="33" t="s">
        <v>111</v>
      </c>
      <c r="B191" s="5">
        <v>9911000</v>
      </c>
      <c r="C191" s="10" t="s">
        <v>135</v>
      </c>
      <c r="D191" s="104" t="s">
        <v>203</v>
      </c>
      <c r="E191" s="133">
        <f>E192</f>
        <v>46.5</v>
      </c>
      <c r="F191" s="133">
        <f t="shared" si="31"/>
        <v>0</v>
      </c>
      <c r="G191" s="133">
        <f t="shared" si="31"/>
        <v>0</v>
      </c>
    </row>
    <row r="192" spans="1:7" ht="35.45" customHeight="1">
      <c r="A192" s="33" t="s">
        <v>111</v>
      </c>
      <c r="B192" s="5">
        <v>9911000</v>
      </c>
      <c r="C192" s="10" t="s">
        <v>139</v>
      </c>
      <c r="D192" s="70" t="s">
        <v>140</v>
      </c>
      <c r="E192" s="133">
        <f>'№4'!F135</f>
        <v>46.5</v>
      </c>
      <c r="F192" s="133">
        <f>'№4'!G135</f>
        <v>0</v>
      </c>
      <c r="G192" s="133">
        <f>'№4'!H135</f>
        <v>0</v>
      </c>
    </row>
    <row r="193" spans="1:7" ht="19.9" customHeight="1">
      <c r="A193" s="33" t="s">
        <v>112</v>
      </c>
      <c r="B193" s="10"/>
      <c r="C193" s="17"/>
      <c r="D193" s="11" t="s">
        <v>88</v>
      </c>
      <c r="E193" s="64">
        <f>E194+E212</f>
        <v>17136.4</v>
      </c>
      <c r="F193" s="129">
        <f aca="true" t="shared" si="32" ref="F193:G193">F194+F212</f>
        <v>9417.699999999999</v>
      </c>
      <c r="G193" s="129">
        <f t="shared" si="32"/>
        <v>9417.699999999999</v>
      </c>
    </row>
    <row r="194" spans="1:7" ht="49.5">
      <c r="A194" s="33" t="s">
        <v>112</v>
      </c>
      <c r="B194" s="10" t="s">
        <v>324</v>
      </c>
      <c r="C194" s="10"/>
      <c r="D194" s="70" t="s">
        <v>323</v>
      </c>
      <c r="E194" s="64">
        <f aca="true" t="shared" si="33" ref="E194:G194">E195</f>
        <v>16682.9</v>
      </c>
      <c r="F194" s="64">
        <f t="shared" si="33"/>
        <v>9417.699999999999</v>
      </c>
      <c r="G194" s="64">
        <f t="shared" si="33"/>
        <v>9417.699999999999</v>
      </c>
    </row>
    <row r="195" spans="1:7" ht="33">
      <c r="A195" s="33" t="s">
        <v>112</v>
      </c>
      <c r="B195" s="10" t="s">
        <v>328</v>
      </c>
      <c r="C195" s="10"/>
      <c r="D195" s="70" t="s">
        <v>329</v>
      </c>
      <c r="E195" s="64">
        <f>E196+E198+E200+E202+E204+E206+E208+E210</f>
        <v>16682.9</v>
      </c>
      <c r="F195" s="124">
        <f aca="true" t="shared" si="34" ref="F195:G195">F196+F198+F200+F202+F204+F206+F208+F210</f>
        <v>9417.699999999999</v>
      </c>
      <c r="G195" s="124">
        <f t="shared" si="34"/>
        <v>9417.699999999999</v>
      </c>
    </row>
    <row r="196" spans="1:7" ht="19.9" customHeight="1">
      <c r="A196" s="33" t="s">
        <v>112</v>
      </c>
      <c r="B196" s="10" t="s">
        <v>330</v>
      </c>
      <c r="C196" s="10"/>
      <c r="D196" s="70" t="s">
        <v>331</v>
      </c>
      <c r="E196" s="64">
        <f>E197</f>
        <v>11024</v>
      </c>
      <c r="F196" s="64">
        <f>F197</f>
        <v>6633.5</v>
      </c>
      <c r="G196" s="64">
        <f>G197</f>
        <v>6633.5</v>
      </c>
    </row>
    <row r="197" spans="1:7" ht="33">
      <c r="A197" s="33" t="s">
        <v>112</v>
      </c>
      <c r="B197" s="10" t="s">
        <v>330</v>
      </c>
      <c r="C197" s="10" t="s">
        <v>139</v>
      </c>
      <c r="D197" s="70" t="s">
        <v>140</v>
      </c>
      <c r="E197" s="64">
        <f>'№4'!F140</f>
        <v>11024</v>
      </c>
      <c r="F197" s="64">
        <f>'№4'!G140</f>
        <v>6633.5</v>
      </c>
      <c r="G197" s="64">
        <f>'№4'!H140</f>
        <v>6633.5</v>
      </c>
    </row>
    <row r="198" spans="1:7" ht="37.15" customHeight="1">
      <c r="A198" s="33" t="s">
        <v>112</v>
      </c>
      <c r="B198" s="10" t="s">
        <v>332</v>
      </c>
      <c r="C198" s="10"/>
      <c r="D198" s="70" t="s">
        <v>333</v>
      </c>
      <c r="E198" s="64">
        <f>E199</f>
        <v>105.19999999999993</v>
      </c>
      <c r="F198" s="64">
        <f>F199</f>
        <v>723.4</v>
      </c>
      <c r="G198" s="64">
        <f>G199</f>
        <v>723.4</v>
      </c>
    </row>
    <row r="199" spans="1:7" ht="33">
      <c r="A199" s="33" t="s">
        <v>112</v>
      </c>
      <c r="B199" s="10" t="s">
        <v>332</v>
      </c>
      <c r="C199" s="10" t="s">
        <v>139</v>
      </c>
      <c r="D199" s="70" t="s">
        <v>140</v>
      </c>
      <c r="E199" s="64">
        <f>'№4'!F142</f>
        <v>105.19999999999993</v>
      </c>
      <c r="F199" s="64">
        <f>'№4'!G142</f>
        <v>723.4</v>
      </c>
      <c r="G199" s="64">
        <f>'№4'!H142</f>
        <v>723.4</v>
      </c>
    </row>
    <row r="200" spans="1:7" ht="12.75">
      <c r="A200" s="33" t="s">
        <v>112</v>
      </c>
      <c r="B200" s="10" t="s">
        <v>334</v>
      </c>
      <c r="C200" s="10"/>
      <c r="D200" s="70" t="s">
        <v>335</v>
      </c>
      <c r="E200" s="64">
        <f>E201</f>
        <v>1906.1999999999998</v>
      </c>
      <c r="F200" s="64">
        <f>F201</f>
        <v>1425.1</v>
      </c>
      <c r="G200" s="64">
        <f>G201</f>
        <v>1425.1</v>
      </c>
    </row>
    <row r="201" spans="1:7" ht="33">
      <c r="A201" s="33" t="s">
        <v>112</v>
      </c>
      <c r="B201" s="10" t="s">
        <v>334</v>
      </c>
      <c r="C201" s="10" t="s">
        <v>139</v>
      </c>
      <c r="D201" s="70" t="s">
        <v>140</v>
      </c>
      <c r="E201" s="64">
        <f>'№4'!F144</f>
        <v>1906.1999999999998</v>
      </c>
      <c r="F201" s="64">
        <f>'№4'!G144</f>
        <v>1425.1</v>
      </c>
      <c r="G201" s="64">
        <f>'№4'!H144</f>
        <v>1425.1</v>
      </c>
    </row>
    <row r="202" spans="1:7" ht="12.75">
      <c r="A202" s="33" t="s">
        <v>112</v>
      </c>
      <c r="B202" s="10" t="s">
        <v>336</v>
      </c>
      <c r="C202" s="10"/>
      <c r="D202" s="70" t="s">
        <v>337</v>
      </c>
      <c r="E202" s="64">
        <f>E203</f>
        <v>166.79999999999998</v>
      </c>
      <c r="F202" s="64">
        <f>F203</f>
        <v>145.9</v>
      </c>
      <c r="G202" s="64">
        <f>G203</f>
        <v>145.9</v>
      </c>
    </row>
    <row r="203" spans="1:7" ht="33">
      <c r="A203" s="33" t="s">
        <v>112</v>
      </c>
      <c r="B203" s="10" t="s">
        <v>336</v>
      </c>
      <c r="C203" s="10" t="s">
        <v>139</v>
      </c>
      <c r="D203" s="70" t="s">
        <v>140</v>
      </c>
      <c r="E203" s="64">
        <f>'№4'!F146</f>
        <v>166.79999999999998</v>
      </c>
      <c r="F203" s="64">
        <f>'№4'!G146</f>
        <v>145.9</v>
      </c>
      <c r="G203" s="64">
        <f>'№4'!H146</f>
        <v>145.9</v>
      </c>
    </row>
    <row r="204" spans="1:7" ht="24.6" customHeight="1">
      <c r="A204" s="33" t="s">
        <v>112</v>
      </c>
      <c r="B204" s="10" t="s">
        <v>338</v>
      </c>
      <c r="C204" s="10"/>
      <c r="D204" s="70" t="s">
        <v>339</v>
      </c>
      <c r="E204" s="64">
        <f>E205</f>
        <v>257</v>
      </c>
      <c r="F204" s="64">
        <f>F205</f>
        <v>224</v>
      </c>
      <c r="G204" s="64">
        <f>G205</f>
        <v>224</v>
      </c>
    </row>
    <row r="205" spans="1:7" ht="33">
      <c r="A205" s="33" t="s">
        <v>112</v>
      </c>
      <c r="B205" s="10" t="s">
        <v>338</v>
      </c>
      <c r="C205" s="10" t="s">
        <v>139</v>
      </c>
      <c r="D205" s="70" t="s">
        <v>140</v>
      </c>
      <c r="E205" s="64">
        <f>'№4'!F148</f>
        <v>257</v>
      </c>
      <c r="F205" s="64">
        <f>'№4'!G148</f>
        <v>224</v>
      </c>
      <c r="G205" s="64">
        <f>'№4'!H148</f>
        <v>224</v>
      </c>
    </row>
    <row r="206" spans="1:7" ht="33">
      <c r="A206" s="33" t="s">
        <v>112</v>
      </c>
      <c r="B206" s="10" t="s">
        <v>340</v>
      </c>
      <c r="C206" s="10"/>
      <c r="D206" s="70" t="s">
        <v>341</v>
      </c>
      <c r="E206" s="64">
        <f>E207</f>
        <v>306</v>
      </c>
      <c r="F206" s="64">
        <f>F207</f>
        <v>265.8</v>
      </c>
      <c r="G206" s="64">
        <f>G207</f>
        <v>265.8</v>
      </c>
    </row>
    <row r="207" spans="1:7" ht="33">
      <c r="A207" s="33" t="s">
        <v>112</v>
      </c>
      <c r="B207" s="10" t="s">
        <v>340</v>
      </c>
      <c r="C207" s="10" t="s">
        <v>139</v>
      </c>
      <c r="D207" s="70" t="s">
        <v>140</v>
      </c>
      <c r="E207" s="64">
        <f>'№4'!F149</f>
        <v>306</v>
      </c>
      <c r="F207" s="64">
        <f>'№4'!G149</f>
        <v>265.8</v>
      </c>
      <c r="G207" s="64">
        <f>'№4'!H149</f>
        <v>265.8</v>
      </c>
    </row>
    <row r="208" spans="1:7" ht="49.5">
      <c r="A208" s="33" t="s">
        <v>112</v>
      </c>
      <c r="B208" s="10" t="s">
        <v>497</v>
      </c>
      <c r="C208" s="10"/>
      <c r="D208" s="70" t="s">
        <v>498</v>
      </c>
      <c r="E208" s="124">
        <f>E209</f>
        <v>2724.8</v>
      </c>
      <c r="F208" s="124">
        <f aca="true" t="shared" si="35" ref="F208:G208">F209</f>
        <v>0</v>
      </c>
      <c r="G208" s="124">
        <f t="shared" si="35"/>
        <v>0</v>
      </c>
    </row>
    <row r="209" spans="1:7" ht="33">
      <c r="A209" s="33" t="s">
        <v>112</v>
      </c>
      <c r="B209" s="10" t="s">
        <v>497</v>
      </c>
      <c r="C209" s="10" t="s">
        <v>139</v>
      </c>
      <c r="D209" s="70" t="s">
        <v>140</v>
      </c>
      <c r="E209" s="124">
        <f>'№4'!F152</f>
        <v>2724.8</v>
      </c>
      <c r="F209" s="124">
        <f>'№4'!G152</f>
        <v>0</v>
      </c>
      <c r="G209" s="124">
        <f>'№4'!H152</f>
        <v>0</v>
      </c>
    </row>
    <row r="210" spans="1:7" ht="33">
      <c r="A210" s="33" t="s">
        <v>112</v>
      </c>
      <c r="B210" s="10" t="s">
        <v>480</v>
      </c>
      <c r="C210" s="10"/>
      <c r="D210" s="70" t="s">
        <v>501</v>
      </c>
      <c r="E210" s="124">
        <f>E211</f>
        <v>192.9</v>
      </c>
      <c r="F210" s="124">
        <f aca="true" t="shared" si="36" ref="F210:G210">F211</f>
        <v>0</v>
      </c>
      <c r="G210" s="124">
        <f t="shared" si="36"/>
        <v>0</v>
      </c>
    </row>
    <row r="211" spans="1:7" ht="33">
      <c r="A211" s="33" t="s">
        <v>112</v>
      </c>
      <c r="B211" s="10" t="s">
        <v>480</v>
      </c>
      <c r="C211" s="10" t="s">
        <v>139</v>
      </c>
      <c r="D211" s="70" t="s">
        <v>140</v>
      </c>
      <c r="E211" s="124">
        <f>'№4'!F154</f>
        <v>192.9</v>
      </c>
      <c r="F211" s="124">
        <f>'№4'!G154</f>
        <v>0</v>
      </c>
      <c r="G211" s="124">
        <f>'№4'!H154</f>
        <v>0</v>
      </c>
    </row>
    <row r="212" spans="1:7" ht="12.75">
      <c r="A212" s="33" t="s">
        <v>112</v>
      </c>
      <c r="B212" s="5">
        <v>9900000</v>
      </c>
      <c r="C212" s="101"/>
      <c r="D212" s="104" t="s">
        <v>19</v>
      </c>
      <c r="E212" s="129">
        <f>E213</f>
        <v>453.5</v>
      </c>
      <c r="F212" s="129">
        <f aca="true" t="shared" si="37" ref="F212:G213">F213</f>
        <v>0</v>
      </c>
      <c r="G212" s="129">
        <f t="shared" si="37"/>
        <v>0</v>
      </c>
    </row>
    <row r="213" spans="1:7" ht="33">
      <c r="A213" s="33" t="s">
        <v>112</v>
      </c>
      <c r="B213" s="5">
        <v>9911000</v>
      </c>
      <c r="C213" s="10" t="s">
        <v>135</v>
      </c>
      <c r="D213" s="104" t="s">
        <v>203</v>
      </c>
      <c r="E213" s="129">
        <f>E214</f>
        <v>453.5</v>
      </c>
      <c r="F213" s="129">
        <f t="shared" si="37"/>
        <v>0</v>
      </c>
      <c r="G213" s="129">
        <f t="shared" si="37"/>
        <v>0</v>
      </c>
    </row>
    <row r="214" spans="1:7" ht="33">
      <c r="A214" s="33" t="s">
        <v>112</v>
      </c>
      <c r="B214" s="5">
        <v>9911000</v>
      </c>
      <c r="C214" s="10" t="s">
        <v>139</v>
      </c>
      <c r="D214" s="70" t="s">
        <v>140</v>
      </c>
      <c r="E214" s="129">
        <f>'№4'!F157</f>
        <v>453.5</v>
      </c>
      <c r="F214" s="129">
        <f>'№4'!G157</f>
        <v>0</v>
      </c>
      <c r="G214" s="129">
        <f>'№4'!H157</f>
        <v>0</v>
      </c>
    </row>
    <row r="215" spans="1:7" s="49" customFormat="1" ht="12.75">
      <c r="A215" s="34" t="s">
        <v>98</v>
      </c>
      <c r="B215" s="34"/>
      <c r="C215" s="34"/>
      <c r="D215" s="35" t="s">
        <v>89</v>
      </c>
      <c r="E215" s="65">
        <f>E216+E235+E274+E302</f>
        <v>457563.7</v>
      </c>
      <c r="F215" s="65">
        <f>F216+F235+F274+F302</f>
        <v>420529.70000000007</v>
      </c>
      <c r="G215" s="65">
        <f>G216+G235+G274+G302</f>
        <v>414053.4</v>
      </c>
    </row>
    <row r="216" spans="1:7" ht="24" customHeight="1">
      <c r="A216" s="56" t="s">
        <v>113</v>
      </c>
      <c r="B216" s="56"/>
      <c r="C216" s="38"/>
      <c r="D216" s="103" t="s">
        <v>43</v>
      </c>
      <c r="E216" s="64">
        <f aca="true" t="shared" si="38" ref="E216:G217">E217</f>
        <v>167575.10000000003</v>
      </c>
      <c r="F216" s="64">
        <f t="shared" si="38"/>
        <v>142164.4</v>
      </c>
      <c r="G216" s="64">
        <f t="shared" si="38"/>
        <v>141289.3</v>
      </c>
    </row>
    <row r="217" spans="1:7" ht="40.15" customHeight="1">
      <c r="A217" s="56" t="s">
        <v>113</v>
      </c>
      <c r="B217" s="56" t="s">
        <v>165</v>
      </c>
      <c r="C217" s="38"/>
      <c r="D217" s="103" t="s">
        <v>163</v>
      </c>
      <c r="E217" s="64">
        <f t="shared" si="38"/>
        <v>167575.10000000003</v>
      </c>
      <c r="F217" s="64">
        <f t="shared" si="38"/>
        <v>142164.4</v>
      </c>
      <c r="G217" s="64">
        <f t="shared" si="38"/>
        <v>141289.3</v>
      </c>
    </row>
    <row r="218" spans="1:7" ht="36" customHeight="1">
      <c r="A218" s="56" t="s">
        <v>113</v>
      </c>
      <c r="B218" s="56" t="s">
        <v>166</v>
      </c>
      <c r="C218" s="38"/>
      <c r="D218" s="103" t="s">
        <v>164</v>
      </c>
      <c r="E218" s="64">
        <f>E219+E221+E223+E225+E233+E227+E229+E231</f>
        <v>167575.10000000003</v>
      </c>
      <c r="F218" s="133">
        <f>F219+F221+F223+F225+F233+F227+F229+F231</f>
        <v>142164.4</v>
      </c>
      <c r="G218" s="133">
        <f>G219+G221+G223+G225+G233+G227+G229+G231</f>
        <v>141289.3</v>
      </c>
    </row>
    <row r="219" spans="1:7" ht="49.5">
      <c r="A219" s="56" t="s">
        <v>113</v>
      </c>
      <c r="B219" s="10" t="s">
        <v>167</v>
      </c>
      <c r="C219" s="10"/>
      <c r="D219" s="105" t="s">
        <v>168</v>
      </c>
      <c r="E219" s="64">
        <f>E220</f>
        <v>66155.3</v>
      </c>
      <c r="F219" s="64">
        <f>F220</f>
        <v>52047.1</v>
      </c>
      <c r="G219" s="64">
        <f>G220</f>
        <v>53354.3</v>
      </c>
    </row>
    <row r="220" spans="1:7" ht="33">
      <c r="A220" s="56" t="s">
        <v>113</v>
      </c>
      <c r="B220" s="10" t="s">
        <v>167</v>
      </c>
      <c r="C220" s="17">
        <v>600</v>
      </c>
      <c r="D220" s="103" t="s">
        <v>171</v>
      </c>
      <c r="E220" s="64">
        <f>'№4'!F388</f>
        <v>66155.3</v>
      </c>
      <c r="F220" s="64">
        <f>'№4'!G388</f>
        <v>52047.1</v>
      </c>
      <c r="G220" s="64">
        <f>'№4'!H388</f>
        <v>53354.3</v>
      </c>
    </row>
    <row r="221" spans="1:7" ht="33">
      <c r="A221" s="56" t="s">
        <v>113</v>
      </c>
      <c r="B221" s="10" t="s">
        <v>381</v>
      </c>
      <c r="C221" s="10"/>
      <c r="D221" s="105" t="s">
        <v>172</v>
      </c>
      <c r="E221" s="64">
        <f>E222</f>
        <v>4817.3</v>
      </c>
      <c r="F221" s="64">
        <f>F222</f>
        <v>1798.8</v>
      </c>
      <c r="G221" s="64">
        <f>G222</f>
        <v>0</v>
      </c>
    </row>
    <row r="222" spans="1:7" ht="33">
      <c r="A222" s="56" t="s">
        <v>113</v>
      </c>
      <c r="B222" s="10" t="s">
        <v>381</v>
      </c>
      <c r="C222" s="17">
        <v>600</v>
      </c>
      <c r="D222" s="103" t="s">
        <v>171</v>
      </c>
      <c r="E222" s="64">
        <f>'№4'!F390</f>
        <v>4817.3</v>
      </c>
      <c r="F222" s="64">
        <f>'№4'!G390</f>
        <v>1798.8</v>
      </c>
      <c r="G222" s="64">
        <f>'№4'!H390</f>
        <v>0</v>
      </c>
    </row>
    <row r="223" spans="1:7" ht="33">
      <c r="A223" s="56" t="s">
        <v>113</v>
      </c>
      <c r="B223" s="10" t="s">
        <v>382</v>
      </c>
      <c r="C223" s="10"/>
      <c r="D223" s="105" t="s">
        <v>173</v>
      </c>
      <c r="E223" s="64">
        <f>E224</f>
        <v>235.8</v>
      </c>
      <c r="F223" s="64">
        <f>F224</f>
        <v>0</v>
      </c>
      <c r="G223" s="64">
        <f>G224</f>
        <v>0</v>
      </c>
    </row>
    <row r="224" spans="1:7" ht="33">
      <c r="A224" s="13" t="s">
        <v>113</v>
      </c>
      <c r="B224" s="10" t="s">
        <v>382</v>
      </c>
      <c r="C224" s="17">
        <v>600</v>
      </c>
      <c r="D224" s="103" t="s">
        <v>171</v>
      </c>
      <c r="E224" s="64">
        <f>'№4'!F392</f>
        <v>235.8</v>
      </c>
      <c r="F224" s="64">
        <f>'№4'!G392</f>
        <v>0</v>
      </c>
      <c r="G224" s="64">
        <f>'№4'!H392</f>
        <v>0</v>
      </c>
    </row>
    <row r="225" spans="1:7" ht="52.9" customHeight="1">
      <c r="A225" s="13" t="s">
        <v>113</v>
      </c>
      <c r="B225" s="10" t="s">
        <v>383</v>
      </c>
      <c r="C225" s="10"/>
      <c r="D225" s="105" t="s">
        <v>182</v>
      </c>
      <c r="E225" s="64">
        <f>E226</f>
        <v>226.5</v>
      </c>
      <c r="F225" s="64">
        <f>F226</f>
        <v>383.5</v>
      </c>
      <c r="G225" s="64">
        <f>G226</f>
        <v>0</v>
      </c>
    </row>
    <row r="226" spans="1:7" ht="34.15" customHeight="1">
      <c r="A226" s="13" t="s">
        <v>113</v>
      </c>
      <c r="B226" s="10" t="s">
        <v>383</v>
      </c>
      <c r="C226" s="17">
        <v>600</v>
      </c>
      <c r="D226" s="103" t="s">
        <v>171</v>
      </c>
      <c r="E226" s="64">
        <f>'№4'!F394</f>
        <v>226.5</v>
      </c>
      <c r="F226" s="64">
        <f>'№4'!G394</f>
        <v>383.5</v>
      </c>
      <c r="G226" s="64">
        <f>'№4'!H394</f>
        <v>0</v>
      </c>
    </row>
    <row r="227" spans="1:7" ht="34.15" customHeight="1">
      <c r="A227" s="13" t="s">
        <v>113</v>
      </c>
      <c r="B227" s="10" t="s">
        <v>456</v>
      </c>
      <c r="C227" s="10"/>
      <c r="D227" s="11" t="s">
        <v>457</v>
      </c>
      <c r="E227" s="64">
        <f>E228</f>
        <v>532.7</v>
      </c>
      <c r="F227" s="64">
        <f>F228</f>
        <v>0</v>
      </c>
      <c r="G227" s="64">
        <f>G228</f>
        <v>0</v>
      </c>
    </row>
    <row r="228" spans="1:7" ht="34.15" customHeight="1">
      <c r="A228" s="13" t="s">
        <v>113</v>
      </c>
      <c r="B228" s="10" t="s">
        <v>456</v>
      </c>
      <c r="C228" s="17">
        <v>600</v>
      </c>
      <c r="D228" s="11" t="s">
        <v>171</v>
      </c>
      <c r="E228" s="64">
        <f>'№4'!F396</f>
        <v>532.7</v>
      </c>
      <c r="F228" s="64">
        <f>'№4'!G396</f>
        <v>0</v>
      </c>
      <c r="G228" s="64">
        <f>'№4'!H396</f>
        <v>0</v>
      </c>
    </row>
    <row r="229" spans="1:7" ht="66">
      <c r="A229" s="13" t="s">
        <v>113</v>
      </c>
      <c r="B229" s="10" t="s">
        <v>519</v>
      </c>
      <c r="C229" s="17"/>
      <c r="D229" s="11" t="s">
        <v>520</v>
      </c>
      <c r="E229" s="133">
        <f>E230</f>
        <v>1747.4</v>
      </c>
      <c r="F229" s="133">
        <f aca="true" t="shared" si="39" ref="F229:G229">F230</f>
        <v>0</v>
      </c>
      <c r="G229" s="133">
        <f t="shared" si="39"/>
        <v>0</v>
      </c>
    </row>
    <row r="230" spans="1:7" ht="34.15" customHeight="1">
      <c r="A230" s="13" t="s">
        <v>113</v>
      </c>
      <c r="B230" s="10" t="s">
        <v>519</v>
      </c>
      <c r="C230" s="17">
        <v>600</v>
      </c>
      <c r="D230" s="11" t="s">
        <v>171</v>
      </c>
      <c r="E230" s="133">
        <f>'№4'!F398</f>
        <v>1747.4</v>
      </c>
      <c r="F230" s="133">
        <f>'№4'!G398</f>
        <v>0</v>
      </c>
      <c r="G230" s="133">
        <f>'№4'!H398</f>
        <v>0</v>
      </c>
    </row>
    <row r="231" spans="1:7" ht="34.15" customHeight="1">
      <c r="A231" s="13" t="s">
        <v>113</v>
      </c>
      <c r="B231" s="10" t="s">
        <v>521</v>
      </c>
      <c r="C231" s="17"/>
      <c r="D231" s="11" t="s">
        <v>522</v>
      </c>
      <c r="E231" s="133">
        <f>E232</f>
        <v>5925.1</v>
      </c>
      <c r="F231" s="133">
        <f aca="true" t="shared" si="40" ref="F231:G231">F232</f>
        <v>0</v>
      </c>
      <c r="G231" s="133">
        <f t="shared" si="40"/>
        <v>0</v>
      </c>
    </row>
    <row r="232" spans="1:7" ht="34.15" customHeight="1">
      <c r="A232" s="13" t="s">
        <v>113</v>
      </c>
      <c r="B232" s="10" t="s">
        <v>521</v>
      </c>
      <c r="C232" s="17">
        <v>600</v>
      </c>
      <c r="D232" s="11" t="s">
        <v>171</v>
      </c>
      <c r="E232" s="133">
        <f>'№4'!F400</f>
        <v>5925.1</v>
      </c>
      <c r="F232" s="133">
        <f>'№4'!G400</f>
        <v>0</v>
      </c>
      <c r="G232" s="133">
        <f>'№4'!H400</f>
        <v>0</v>
      </c>
    </row>
    <row r="233" spans="1:7" ht="54.75" customHeight="1">
      <c r="A233" s="13" t="s">
        <v>113</v>
      </c>
      <c r="B233" s="10" t="s">
        <v>169</v>
      </c>
      <c r="C233" s="10"/>
      <c r="D233" s="103" t="s">
        <v>170</v>
      </c>
      <c r="E233" s="64">
        <f>E234</f>
        <v>87935</v>
      </c>
      <c r="F233" s="64">
        <f>F234</f>
        <v>87935</v>
      </c>
      <c r="G233" s="64">
        <f>G234</f>
        <v>87935</v>
      </c>
    </row>
    <row r="234" spans="1:7" ht="33">
      <c r="A234" s="56" t="s">
        <v>113</v>
      </c>
      <c r="B234" s="10" t="s">
        <v>169</v>
      </c>
      <c r="C234" s="17">
        <v>600</v>
      </c>
      <c r="D234" s="103" t="s">
        <v>171</v>
      </c>
      <c r="E234" s="64">
        <f>'№4'!F402</f>
        <v>87935</v>
      </c>
      <c r="F234" s="64">
        <f>'№4'!G402</f>
        <v>87935</v>
      </c>
      <c r="G234" s="64">
        <f>'№4'!H402</f>
        <v>87935</v>
      </c>
    </row>
    <row r="235" spans="1:7" ht="12.75">
      <c r="A235" s="56" t="s">
        <v>114</v>
      </c>
      <c r="B235" s="56"/>
      <c r="C235" s="38"/>
      <c r="D235" s="106" t="s">
        <v>44</v>
      </c>
      <c r="E235" s="64">
        <f>E236+E258+E266</f>
        <v>264766.6</v>
      </c>
      <c r="F235" s="64">
        <f>F236+F258+F266</f>
        <v>259319.40000000002</v>
      </c>
      <c r="G235" s="64">
        <f>G236+G258+G266</f>
        <v>254003.30000000002</v>
      </c>
    </row>
    <row r="236" spans="1:7" ht="43.9" customHeight="1">
      <c r="A236" s="56" t="s">
        <v>114</v>
      </c>
      <c r="B236" s="56" t="s">
        <v>165</v>
      </c>
      <c r="C236" s="38"/>
      <c r="D236" s="103" t="s">
        <v>163</v>
      </c>
      <c r="E236" s="64">
        <f>E237</f>
        <v>235924.9</v>
      </c>
      <c r="F236" s="64">
        <f>F237</f>
        <v>227652</v>
      </c>
      <c r="G236" s="64">
        <f>G237</f>
        <v>222315.5</v>
      </c>
    </row>
    <row r="237" spans="1:7" ht="33">
      <c r="A237" s="13" t="s">
        <v>114</v>
      </c>
      <c r="B237" s="56" t="s">
        <v>166</v>
      </c>
      <c r="C237" s="38"/>
      <c r="D237" s="103" t="s">
        <v>164</v>
      </c>
      <c r="E237" s="64">
        <f>E238+E240+E242+E244+E246+E248+E250+E256+E254+E252</f>
        <v>235924.9</v>
      </c>
      <c r="F237" s="141">
        <f aca="true" t="shared" si="41" ref="F237:G237">F238+F240+F242+F244+F246+F248+F250+F256+F254+F252</f>
        <v>227652</v>
      </c>
      <c r="G237" s="141">
        <f t="shared" si="41"/>
        <v>222315.5</v>
      </c>
    </row>
    <row r="238" spans="1:7" ht="56.45" customHeight="1">
      <c r="A238" s="13" t="s">
        <v>114</v>
      </c>
      <c r="B238" s="10" t="s">
        <v>174</v>
      </c>
      <c r="C238" s="10"/>
      <c r="D238" s="105" t="s">
        <v>175</v>
      </c>
      <c r="E238" s="64">
        <f>E239</f>
        <v>36186.6</v>
      </c>
      <c r="F238" s="64">
        <f>F239</f>
        <v>35728.6</v>
      </c>
      <c r="G238" s="64">
        <f>G239</f>
        <v>35728.6</v>
      </c>
    </row>
    <row r="239" spans="1:7" ht="36" customHeight="1">
      <c r="A239" s="13" t="s">
        <v>114</v>
      </c>
      <c r="B239" s="10" t="s">
        <v>174</v>
      </c>
      <c r="C239" s="17">
        <v>600</v>
      </c>
      <c r="D239" s="103" t="s">
        <v>171</v>
      </c>
      <c r="E239" s="64">
        <f>'№4'!F407</f>
        <v>36186.6</v>
      </c>
      <c r="F239" s="64">
        <f>'№4'!G407</f>
        <v>35728.6</v>
      </c>
      <c r="G239" s="64">
        <f>'№4'!H407</f>
        <v>35728.6</v>
      </c>
    </row>
    <row r="240" spans="1:7" ht="33">
      <c r="A240" s="13" t="s">
        <v>114</v>
      </c>
      <c r="B240" s="10" t="s">
        <v>176</v>
      </c>
      <c r="C240" s="10"/>
      <c r="D240" s="105" t="s">
        <v>177</v>
      </c>
      <c r="E240" s="64">
        <f>E241</f>
        <v>3618</v>
      </c>
      <c r="F240" s="64">
        <f>F241</f>
        <v>4870.2</v>
      </c>
      <c r="G240" s="64">
        <f>G241</f>
        <v>5177.5</v>
      </c>
    </row>
    <row r="241" spans="1:7" ht="33">
      <c r="A241" s="13" t="s">
        <v>114</v>
      </c>
      <c r="B241" s="10" t="s">
        <v>176</v>
      </c>
      <c r="C241" s="17">
        <v>600</v>
      </c>
      <c r="D241" s="103" t="s">
        <v>171</v>
      </c>
      <c r="E241" s="64">
        <f>'№4'!F409</f>
        <v>3618</v>
      </c>
      <c r="F241" s="64">
        <f>'№4'!G409</f>
        <v>4870.2</v>
      </c>
      <c r="G241" s="64">
        <f>'№4'!H409</f>
        <v>5177.5</v>
      </c>
    </row>
    <row r="242" spans="1:7" ht="49.5">
      <c r="A242" s="13" t="s">
        <v>114</v>
      </c>
      <c r="B242" s="10" t="s">
        <v>178</v>
      </c>
      <c r="C242" s="10"/>
      <c r="D242" s="105" t="s">
        <v>179</v>
      </c>
      <c r="E242" s="64">
        <f>E243</f>
        <v>7713.8</v>
      </c>
      <c r="F242" s="64">
        <f>F243</f>
        <v>8911.7</v>
      </c>
      <c r="G242" s="64">
        <f>G243</f>
        <v>9510.4</v>
      </c>
    </row>
    <row r="243" spans="1:7" ht="33">
      <c r="A243" s="13" t="s">
        <v>114</v>
      </c>
      <c r="B243" s="10" t="s">
        <v>178</v>
      </c>
      <c r="C243" s="17">
        <v>600</v>
      </c>
      <c r="D243" s="103" t="s">
        <v>171</v>
      </c>
      <c r="E243" s="64">
        <f>'№4'!F411</f>
        <v>7713.8</v>
      </c>
      <c r="F243" s="64">
        <f>'№4'!G411</f>
        <v>8911.7</v>
      </c>
      <c r="G243" s="64">
        <f>'№4'!H411</f>
        <v>9510.4</v>
      </c>
    </row>
    <row r="244" spans="1:7" ht="33">
      <c r="A244" s="13" t="s">
        <v>114</v>
      </c>
      <c r="B244" s="10" t="s">
        <v>384</v>
      </c>
      <c r="C244" s="10"/>
      <c r="D244" s="105" t="s">
        <v>180</v>
      </c>
      <c r="E244" s="64">
        <f>E245</f>
        <v>3549.6000000000004</v>
      </c>
      <c r="F244" s="64">
        <f>F245</f>
        <v>312.6</v>
      </c>
      <c r="G244" s="64">
        <f>G245</f>
        <v>0</v>
      </c>
    </row>
    <row r="245" spans="1:7" ht="33">
      <c r="A245" s="13" t="s">
        <v>114</v>
      </c>
      <c r="B245" s="10" t="s">
        <v>384</v>
      </c>
      <c r="C245" s="17">
        <v>600</v>
      </c>
      <c r="D245" s="103" t="s">
        <v>171</v>
      </c>
      <c r="E245" s="64">
        <f>'№4'!F413</f>
        <v>3549.6000000000004</v>
      </c>
      <c r="F245" s="64">
        <f>'№4'!G413</f>
        <v>312.6</v>
      </c>
      <c r="G245" s="64">
        <f>'№4'!H413</f>
        <v>0</v>
      </c>
    </row>
    <row r="246" spans="1:7" ht="33">
      <c r="A246" s="13" t="s">
        <v>114</v>
      </c>
      <c r="B246" s="10" t="s">
        <v>385</v>
      </c>
      <c r="C246" s="10"/>
      <c r="D246" s="105" t="s">
        <v>181</v>
      </c>
      <c r="E246" s="64">
        <f>E247</f>
        <v>464.5</v>
      </c>
      <c r="F246" s="64">
        <f>F247</f>
        <v>0</v>
      </c>
      <c r="G246" s="64">
        <f>G247</f>
        <v>0</v>
      </c>
    </row>
    <row r="247" spans="1:7" ht="33">
      <c r="A247" s="13" t="s">
        <v>114</v>
      </c>
      <c r="B247" s="10" t="s">
        <v>385</v>
      </c>
      <c r="C247" s="17">
        <v>600</v>
      </c>
      <c r="D247" s="103" t="s">
        <v>171</v>
      </c>
      <c r="E247" s="64">
        <f>'№4'!F415</f>
        <v>464.5</v>
      </c>
      <c r="F247" s="64">
        <f>'№4'!G415</f>
        <v>0</v>
      </c>
      <c r="G247" s="64">
        <f>'№4'!H415</f>
        <v>0</v>
      </c>
    </row>
    <row r="248" spans="1:7" ht="33">
      <c r="A248" s="13" t="s">
        <v>114</v>
      </c>
      <c r="B248" s="10" t="s">
        <v>386</v>
      </c>
      <c r="C248" s="10"/>
      <c r="D248" s="105" t="s">
        <v>183</v>
      </c>
      <c r="E248" s="64">
        <f>E249</f>
        <v>3147.5</v>
      </c>
      <c r="F248" s="64">
        <f>F249</f>
        <v>5929.9</v>
      </c>
      <c r="G248" s="64">
        <f>G249</f>
        <v>0</v>
      </c>
    </row>
    <row r="249" spans="1:7" ht="33">
      <c r="A249" s="13" t="s">
        <v>114</v>
      </c>
      <c r="B249" s="10" t="s">
        <v>386</v>
      </c>
      <c r="C249" s="17">
        <v>600</v>
      </c>
      <c r="D249" s="105" t="s">
        <v>171</v>
      </c>
      <c r="E249" s="64">
        <f>'№4'!F417</f>
        <v>3147.5</v>
      </c>
      <c r="F249" s="64">
        <f>'№4'!G417</f>
        <v>5929.9</v>
      </c>
      <c r="G249" s="64">
        <f>'№4'!H417</f>
        <v>0</v>
      </c>
    </row>
    <row r="250" spans="1:7" ht="49.5">
      <c r="A250" s="13" t="s">
        <v>114</v>
      </c>
      <c r="B250" s="10" t="s">
        <v>184</v>
      </c>
      <c r="C250" s="10"/>
      <c r="D250" s="107" t="s">
        <v>185</v>
      </c>
      <c r="E250" s="64">
        <f>E251</f>
        <v>4959.8</v>
      </c>
      <c r="F250" s="64">
        <f>F251</f>
        <v>0</v>
      </c>
      <c r="G250" s="64">
        <f>G251</f>
        <v>0</v>
      </c>
    </row>
    <row r="251" spans="1:7" ht="33">
      <c r="A251" s="13" t="s">
        <v>114</v>
      </c>
      <c r="B251" s="10" t="s">
        <v>184</v>
      </c>
      <c r="C251" s="17">
        <v>600</v>
      </c>
      <c r="D251" s="105" t="s">
        <v>171</v>
      </c>
      <c r="E251" s="64">
        <f>'№4'!F419</f>
        <v>4959.8</v>
      </c>
      <c r="F251" s="64">
        <f>'№4'!G419</f>
        <v>0</v>
      </c>
      <c r="G251" s="64">
        <f>'№4'!H419</f>
        <v>0</v>
      </c>
    </row>
    <row r="252" spans="1:7" ht="33">
      <c r="A252" s="13" t="s">
        <v>114</v>
      </c>
      <c r="B252" s="10" t="s">
        <v>456</v>
      </c>
      <c r="C252" s="10"/>
      <c r="D252" s="11" t="s">
        <v>457</v>
      </c>
      <c r="E252" s="141">
        <f>E253</f>
        <v>168.1</v>
      </c>
      <c r="F252" s="141">
        <f aca="true" t="shared" si="42" ref="F252:G252">F253</f>
        <v>0</v>
      </c>
      <c r="G252" s="141">
        <f t="shared" si="42"/>
        <v>0</v>
      </c>
    </row>
    <row r="253" spans="1:7" ht="33">
      <c r="A253" s="13" t="s">
        <v>114</v>
      </c>
      <c r="B253" s="10" t="s">
        <v>456</v>
      </c>
      <c r="C253" s="17">
        <v>600</v>
      </c>
      <c r="D253" s="11" t="s">
        <v>171</v>
      </c>
      <c r="E253" s="141">
        <f>'№4'!F421</f>
        <v>168.1</v>
      </c>
      <c r="F253" s="141">
        <f>'№4'!G421</f>
        <v>0</v>
      </c>
      <c r="G253" s="141">
        <f>'№4'!H421</f>
        <v>0</v>
      </c>
    </row>
    <row r="254" spans="1:7" ht="49.5">
      <c r="A254" s="13" t="s">
        <v>114</v>
      </c>
      <c r="B254" s="10" t="s">
        <v>467</v>
      </c>
      <c r="C254" s="17"/>
      <c r="D254" s="31" t="s">
        <v>468</v>
      </c>
      <c r="E254" s="64">
        <f>E255</f>
        <v>4218</v>
      </c>
      <c r="F254" s="64">
        <f>F255</f>
        <v>0</v>
      </c>
      <c r="G254" s="64">
        <f>G255</f>
        <v>0</v>
      </c>
    </row>
    <row r="255" spans="1:7" ht="33">
      <c r="A255" s="13" t="s">
        <v>114</v>
      </c>
      <c r="B255" s="10" t="s">
        <v>467</v>
      </c>
      <c r="C255" s="17">
        <v>600</v>
      </c>
      <c r="D255" s="70" t="s">
        <v>171</v>
      </c>
      <c r="E255" s="64">
        <f>'№4'!F423</f>
        <v>4218</v>
      </c>
      <c r="F255" s="64">
        <f>'№4'!G423</f>
        <v>0</v>
      </c>
      <c r="G255" s="64">
        <f>'№4'!H423</f>
        <v>0</v>
      </c>
    </row>
    <row r="256" spans="1:7" ht="99">
      <c r="A256" s="13" t="s">
        <v>114</v>
      </c>
      <c r="B256" s="10" t="s">
        <v>197</v>
      </c>
      <c r="C256" s="10"/>
      <c r="D256" s="105" t="s">
        <v>198</v>
      </c>
      <c r="E256" s="64">
        <f>E257</f>
        <v>171899</v>
      </c>
      <c r="F256" s="64">
        <f>F257</f>
        <v>171899</v>
      </c>
      <c r="G256" s="64">
        <f>G257</f>
        <v>171899</v>
      </c>
    </row>
    <row r="257" spans="1:7" ht="33">
      <c r="A257" s="56" t="s">
        <v>114</v>
      </c>
      <c r="B257" s="10" t="s">
        <v>197</v>
      </c>
      <c r="C257" s="17">
        <v>600</v>
      </c>
      <c r="D257" s="105" t="s">
        <v>171</v>
      </c>
      <c r="E257" s="64">
        <f>'№4'!F425</f>
        <v>171899</v>
      </c>
      <c r="F257" s="64">
        <f>'№4'!G425</f>
        <v>171899</v>
      </c>
      <c r="G257" s="64">
        <f>'№4'!H425</f>
        <v>171899</v>
      </c>
    </row>
    <row r="258" spans="1:7" ht="42.6" customHeight="1">
      <c r="A258" s="33" t="s">
        <v>114</v>
      </c>
      <c r="B258" s="10" t="s">
        <v>261</v>
      </c>
      <c r="C258" s="10"/>
      <c r="D258" s="70" t="s">
        <v>262</v>
      </c>
      <c r="E258" s="64">
        <f>E259</f>
        <v>15522.2</v>
      </c>
      <c r="F258" s="64">
        <f aca="true" t="shared" si="43" ref="F258:G260">F259</f>
        <v>17979.7</v>
      </c>
      <c r="G258" s="64">
        <f t="shared" si="43"/>
        <v>18234.1</v>
      </c>
    </row>
    <row r="259" spans="1:7" ht="33">
      <c r="A259" s="33" t="s">
        <v>114</v>
      </c>
      <c r="B259" s="10" t="s">
        <v>263</v>
      </c>
      <c r="C259" s="10"/>
      <c r="D259" s="70" t="s">
        <v>264</v>
      </c>
      <c r="E259" s="64">
        <f>E260+E262+E264</f>
        <v>15522.2</v>
      </c>
      <c r="F259" s="124">
        <f aca="true" t="shared" si="44" ref="F259:G259">F260+F262+F264</f>
        <v>17979.7</v>
      </c>
      <c r="G259" s="124">
        <f t="shared" si="44"/>
        <v>18234.1</v>
      </c>
    </row>
    <row r="260" spans="1:7" ht="33">
      <c r="A260" s="33" t="s">
        <v>114</v>
      </c>
      <c r="B260" s="10" t="s">
        <v>346</v>
      </c>
      <c r="C260" s="10"/>
      <c r="D260" s="70" t="s">
        <v>347</v>
      </c>
      <c r="E260" s="64">
        <f>E261</f>
        <v>15129</v>
      </c>
      <c r="F260" s="64">
        <f t="shared" si="43"/>
        <v>17979.7</v>
      </c>
      <c r="G260" s="64">
        <f t="shared" si="43"/>
        <v>18234.1</v>
      </c>
    </row>
    <row r="261" spans="1:7" ht="33">
      <c r="A261" s="33" t="s">
        <v>114</v>
      </c>
      <c r="B261" s="10" t="s">
        <v>346</v>
      </c>
      <c r="C261" s="17">
        <v>600</v>
      </c>
      <c r="D261" s="11" t="s">
        <v>171</v>
      </c>
      <c r="E261" s="64">
        <f>'№4'!F163</f>
        <v>15129</v>
      </c>
      <c r="F261" s="64">
        <f>'№4'!G163</f>
        <v>17979.7</v>
      </c>
      <c r="G261" s="64">
        <f>'№4'!H163</f>
        <v>18234.1</v>
      </c>
    </row>
    <row r="262" spans="1:7" ht="33">
      <c r="A262" s="33" t="s">
        <v>114</v>
      </c>
      <c r="B262" s="10" t="s">
        <v>409</v>
      </c>
      <c r="C262" s="17"/>
      <c r="D262" s="11" t="s">
        <v>410</v>
      </c>
      <c r="E262" s="64">
        <f>E263</f>
        <v>47.5</v>
      </c>
      <c r="F262" s="64">
        <f>F263</f>
        <v>0</v>
      </c>
      <c r="G262" s="64">
        <f>G263</f>
        <v>0</v>
      </c>
    </row>
    <row r="263" spans="1:7" ht="33">
      <c r="A263" s="33" t="s">
        <v>114</v>
      </c>
      <c r="B263" s="10" t="s">
        <v>409</v>
      </c>
      <c r="C263" s="17">
        <v>600</v>
      </c>
      <c r="D263" s="11" t="s">
        <v>171</v>
      </c>
      <c r="E263" s="64">
        <f>'№4'!F165</f>
        <v>47.5</v>
      </c>
      <c r="F263" s="64">
        <f>'№4'!G165</f>
        <v>0</v>
      </c>
      <c r="G263" s="64">
        <f>'№4'!H165</f>
        <v>0</v>
      </c>
    </row>
    <row r="264" spans="1:7" ht="33">
      <c r="A264" s="33" t="s">
        <v>114</v>
      </c>
      <c r="B264" s="10" t="s">
        <v>489</v>
      </c>
      <c r="C264" s="17"/>
      <c r="D264" s="11" t="s">
        <v>491</v>
      </c>
      <c r="E264" s="124">
        <f>E265</f>
        <v>345.70000000000005</v>
      </c>
      <c r="F264" s="124">
        <f aca="true" t="shared" si="45" ref="F264:G264">F265</f>
        <v>0</v>
      </c>
      <c r="G264" s="124">
        <f t="shared" si="45"/>
        <v>0</v>
      </c>
    </row>
    <row r="265" spans="1:7" ht="33">
      <c r="A265" s="33" t="s">
        <v>114</v>
      </c>
      <c r="B265" s="10" t="s">
        <v>489</v>
      </c>
      <c r="C265" s="17">
        <v>600</v>
      </c>
      <c r="D265" s="11" t="s">
        <v>171</v>
      </c>
      <c r="E265" s="124">
        <f>'№4'!F167</f>
        <v>345.70000000000005</v>
      </c>
      <c r="F265" s="124">
        <f>'№4'!G167</f>
        <v>0</v>
      </c>
      <c r="G265" s="124">
        <f>'№4'!H167</f>
        <v>0</v>
      </c>
    </row>
    <row r="266" spans="1:7" ht="49.5">
      <c r="A266" s="56" t="s">
        <v>114</v>
      </c>
      <c r="B266" s="56" t="s">
        <v>228</v>
      </c>
      <c r="C266" s="38"/>
      <c r="D266" s="11" t="s">
        <v>227</v>
      </c>
      <c r="E266" s="64">
        <f>E267</f>
        <v>13319.499999999998</v>
      </c>
      <c r="F266" s="64">
        <f aca="true" t="shared" si="46" ref="F266:G268">F267</f>
        <v>13687.7</v>
      </c>
      <c r="G266" s="64">
        <f t="shared" si="46"/>
        <v>13453.7</v>
      </c>
    </row>
    <row r="267" spans="1:7" ht="33">
      <c r="A267" s="56" t="s">
        <v>114</v>
      </c>
      <c r="B267" s="56" t="s">
        <v>230</v>
      </c>
      <c r="C267" s="38"/>
      <c r="D267" s="11" t="s">
        <v>229</v>
      </c>
      <c r="E267" s="64">
        <f>E268+E270+E272</f>
        <v>13319.499999999998</v>
      </c>
      <c r="F267" s="138">
        <f aca="true" t="shared" si="47" ref="F267:G267">F268+F270+F272</f>
        <v>13687.7</v>
      </c>
      <c r="G267" s="138">
        <f t="shared" si="47"/>
        <v>13453.7</v>
      </c>
    </row>
    <row r="268" spans="1:7" ht="49.5">
      <c r="A268" s="56" t="s">
        <v>114</v>
      </c>
      <c r="B268" s="56" t="s">
        <v>232</v>
      </c>
      <c r="C268" s="38"/>
      <c r="D268" s="11" t="s">
        <v>231</v>
      </c>
      <c r="E268" s="64">
        <f>E269</f>
        <v>12457.199999999997</v>
      </c>
      <c r="F268" s="64">
        <f t="shared" si="46"/>
        <v>13687.7</v>
      </c>
      <c r="G268" s="64">
        <f t="shared" si="46"/>
        <v>13453.7</v>
      </c>
    </row>
    <row r="269" spans="1:7" ht="33">
      <c r="A269" s="56" t="s">
        <v>114</v>
      </c>
      <c r="B269" s="56" t="s">
        <v>232</v>
      </c>
      <c r="C269" s="17">
        <v>600</v>
      </c>
      <c r="D269" s="11" t="s">
        <v>171</v>
      </c>
      <c r="E269" s="64">
        <f>'№4'!F322</f>
        <v>12457.199999999997</v>
      </c>
      <c r="F269" s="64">
        <f>'№4'!G322</f>
        <v>13687.7</v>
      </c>
      <c r="G269" s="64">
        <f>'№4'!H322</f>
        <v>13453.7</v>
      </c>
    </row>
    <row r="270" spans="1:7" ht="49.5">
      <c r="A270" s="125" t="s">
        <v>114</v>
      </c>
      <c r="B270" s="125" t="s">
        <v>494</v>
      </c>
      <c r="C270" s="126"/>
      <c r="D270" s="11" t="s">
        <v>490</v>
      </c>
      <c r="E270" s="124">
        <f>E271</f>
        <v>533.6</v>
      </c>
      <c r="F270" s="124">
        <f aca="true" t="shared" si="48" ref="F270:G270">F271</f>
        <v>0</v>
      </c>
      <c r="G270" s="124">
        <f t="shared" si="48"/>
        <v>0</v>
      </c>
    </row>
    <row r="271" spans="1:7" ht="33">
      <c r="A271" s="125" t="s">
        <v>114</v>
      </c>
      <c r="B271" s="125" t="s">
        <v>494</v>
      </c>
      <c r="C271" s="17">
        <v>600</v>
      </c>
      <c r="D271" s="11" t="s">
        <v>171</v>
      </c>
      <c r="E271" s="124">
        <f>'№4'!F324</f>
        <v>533.6</v>
      </c>
      <c r="F271" s="124">
        <f>'№4'!G324</f>
        <v>0</v>
      </c>
      <c r="G271" s="124">
        <f>'№4'!H324</f>
        <v>0</v>
      </c>
    </row>
    <row r="272" spans="1:7" ht="66">
      <c r="A272" s="139" t="s">
        <v>114</v>
      </c>
      <c r="B272" s="139" t="s">
        <v>525</v>
      </c>
      <c r="C272" s="140"/>
      <c r="D272" s="11" t="s">
        <v>526</v>
      </c>
      <c r="E272" s="138">
        <f>E273</f>
        <v>328.7</v>
      </c>
      <c r="F272" s="138">
        <f aca="true" t="shared" si="49" ref="F272:G272">F273</f>
        <v>0</v>
      </c>
      <c r="G272" s="138">
        <f t="shared" si="49"/>
        <v>0</v>
      </c>
    </row>
    <row r="273" spans="1:7" ht="33">
      <c r="A273" s="139" t="s">
        <v>114</v>
      </c>
      <c r="B273" s="139" t="s">
        <v>525</v>
      </c>
      <c r="C273" s="17">
        <v>600</v>
      </c>
      <c r="D273" s="11" t="s">
        <v>171</v>
      </c>
      <c r="E273" s="138">
        <f>'№4'!F326</f>
        <v>328.7</v>
      </c>
      <c r="F273" s="138">
        <f>'№4'!G326</f>
        <v>0</v>
      </c>
      <c r="G273" s="138">
        <f>'№4'!H326</f>
        <v>0</v>
      </c>
    </row>
    <row r="274" spans="1:7" ht="12.75">
      <c r="A274" s="56" t="s">
        <v>99</v>
      </c>
      <c r="B274" s="56"/>
      <c r="C274" s="38"/>
      <c r="D274" s="11" t="s">
        <v>90</v>
      </c>
      <c r="E274" s="64">
        <f>E275</f>
        <v>9330.400000000001</v>
      </c>
      <c r="F274" s="64">
        <f>F275</f>
        <v>4695.500000000001</v>
      </c>
      <c r="G274" s="64">
        <f>G275</f>
        <v>4479.900000000001</v>
      </c>
    </row>
    <row r="275" spans="1:7" ht="33">
      <c r="A275" s="56" t="s">
        <v>99</v>
      </c>
      <c r="B275" s="56" t="s">
        <v>165</v>
      </c>
      <c r="C275" s="38"/>
      <c r="D275" s="11" t="s">
        <v>163</v>
      </c>
      <c r="E275" s="64">
        <f>E283+E276</f>
        <v>9330.400000000001</v>
      </c>
      <c r="F275" s="64">
        <f>F283+F276</f>
        <v>4695.500000000001</v>
      </c>
      <c r="G275" s="64">
        <f>G283+G276</f>
        <v>4479.900000000001</v>
      </c>
    </row>
    <row r="276" spans="1:7" ht="33">
      <c r="A276" s="56" t="s">
        <v>99</v>
      </c>
      <c r="B276" s="56" t="s">
        <v>166</v>
      </c>
      <c r="C276" s="38"/>
      <c r="D276" s="11" t="s">
        <v>164</v>
      </c>
      <c r="E276" s="64">
        <f>E277+E280</f>
        <v>3079.7</v>
      </c>
      <c r="F276" s="121">
        <f aca="true" t="shared" si="50" ref="F276:G276">F277+F280</f>
        <v>0</v>
      </c>
      <c r="G276" s="121">
        <f t="shared" si="50"/>
        <v>0</v>
      </c>
    </row>
    <row r="277" spans="1:7" ht="33">
      <c r="A277" s="56" t="s">
        <v>99</v>
      </c>
      <c r="B277" s="56" t="s">
        <v>430</v>
      </c>
      <c r="C277" s="17"/>
      <c r="D277" s="70" t="s">
        <v>431</v>
      </c>
      <c r="E277" s="64">
        <f>E278+E279</f>
        <v>231.9</v>
      </c>
      <c r="F277" s="124">
        <f aca="true" t="shared" si="51" ref="F277:G277">F278+F279</f>
        <v>0</v>
      </c>
      <c r="G277" s="124">
        <f t="shared" si="51"/>
        <v>0</v>
      </c>
    </row>
    <row r="278" spans="1:7" ht="33">
      <c r="A278" s="56" t="s">
        <v>99</v>
      </c>
      <c r="B278" s="56" t="s">
        <v>430</v>
      </c>
      <c r="C278" s="17" t="s">
        <v>144</v>
      </c>
      <c r="D278" s="11" t="s">
        <v>145</v>
      </c>
      <c r="E278" s="64">
        <f>'№4'!F430</f>
        <v>157.5</v>
      </c>
      <c r="F278" s="64">
        <f>'№4'!G430</f>
        <v>0</v>
      </c>
      <c r="G278" s="64">
        <f>'№4'!H430</f>
        <v>0</v>
      </c>
    </row>
    <row r="279" spans="1:7" ht="33">
      <c r="A279" s="125" t="s">
        <v>99</v>
      </c>
      <c r="B279" s="125" t="s">
        <v>430</v>
      </c>
      <c r="C279" s="17">
        <v>600</v>
      </c>
      <c r="D279" s="70" t="s">
        <v>171</v>
      </c>
      <c r="E279" s="124">
        <f>'№4'!F431</f>
        <v>74.4</v>
      </c>
      <c r="F279" s="124">
        <f>'№4'!G431</f>
        <v>0</v>
      </c>
      <c r="G279" s="124">
        <f>'№4'!H431</f>
        <v>0</v>
      </c>
    </row>
    <row r="280" spans="1:7" ht="33">
      <c r="A280" s="13" t="s">
        <v>99</v>
      </c>
      <c r="B280" s="13" t="s">
        <v>475</v>
      </c>
      <c r="C280" s="17"/>
      <c r="D280" s="11" t="s">
        <v>478</v>
      </c>
      <c r="E280" s="121">
        <f>E281+E282</f>
        <v>2847.7999999999997</v>
      </c>
      <c r="F280" s="121">
        <f aca="true" t="shared" si="52" ref="F280:G280">F281+F282</f>
        <v>0</v>
      </c>
      <c r="G280" s="121">
        <f t="shared" si="52"/>
        <v>0</v>
      </c>
    </row>
    <row r="281" spans="1:7" ht="33">
      <c r="A281" s="13" t="s">
        <v>99</v>
      </c>
      <c r="B281" s="13" t="s">
        <v>475</v>
      </c>
      <c r="C281" s="17">
        <v>300</v>
      </c>
      <c r="D281" s="11" t="s">
        <v>145</v>
      </c>
      <c r="E281" s="121">
        <f>'№4'!F433</f>
        <v>76.2</v>
      </c>
      <c r="F281" s="121">
        <f>'№4'!G433</f>
        <v>0</v>
      </c>
      <c r="G281" s="121">
        <f>'№4'!H433</f>
        <v>0</v>
      </c>
    </row>
    <row r="282" spans="1:7" ht="33">
      <c r="A282" s="13" t="s">
        <v>99</v>
      </c>
      <c r="B282" s="13" t="s">
        <v>475</v>
      </c>
      <c r="C282" s="17">
        <v>600</v>
      </c>
      <c r="D282" s="70" t="s">
        <v>171</v>
      </c>
      <c r="E282" s="121">
        <f>'№4'!F434+'№4'!F331</f>
        <v>2771.6</v>
      </c>
      <c r="F282" s="121">
        <f>'№4'!G434+'№4'!G331</f>
        <v>0</v>
      </c>
      <c r="G282" s="121">
        <f>'№4'!H434+'№4'!H331</f>
        <v>0</v>
      </c>
    </row>
    <row r="283" spans="1:7" ht="49.5">
      <c r="A283" s="56" t="s">
        <v>99</v>
      </c>
      <c r="B283" s="56" t="s">
        <v>211</v>
      </c>
      <c r="C283" s="38"/>
      <c r="D283" s="11" t="s">
        <v>212</v>
      </c>
      <c r="E283" s="64">
        <f>E284+E286+E288+E292+E294+E296+E300+E290+E298</f>
        <v>6250.700000000001</v>
      </c>
      <c r="F283" s="131">
        <f aca="true" t="shared" si="53" ref="F283:G283">F284+F286+F288+F292+F294+F296+F300+F290+F298</f>
        <v>4695.500000000001</v>
      </c>
      <c r="G283" s="131">
        <f t="shared" si="53"/>
        <v>4479.900000000001</v>
      </c>
    </row>
    <row r="284" spans="1:7" ht="18.6" customHeight="1">
      <c r="A284" s="56" t="s">
        <v>99</v>
      </c>
      <c r="B284" s="10" t="s">
        <v>213</v>
      </c>
      <c r="C284" s="10"/>
      <c r="D284" s="70" t="s">
        <v>214</v>
      </c>
      <c r="E284" s="64">
        <f>E285</f>
        <v>39.6</v>
      </c>
      <c r="F284" s="64">
        <f>F285</f>
        <v>39.6</v>
      </c>
      <c r="G284" s="64">
        <f>G285</f>
        <v>39.6</v>
      </c>
    </row>
    <row r="285" spans="1:7" ht="20.45" customHeight="1">
      <c r="A285" s="56" t="s">
        <v>99</v>
      </c>
      <c r="B285" s="10" t="s">
        <v>213</v>
      </c>
      <c r="C285" s="17" t="s">
        <v>144</v>
      </c>
      <c r="D285" s="11" t="s">
        <v>145</v>
      </c>
      <c r="E285" s="64">
        <f>'№4'!F334</f>
        <v>39.6</v>
      </c>
      <c r="F285" s="64">
        <f>'№4'!G334</f>
        <v>39.6</v>
      </c>
      <c r="G285" s="64">
        <f>'№4'!H334</f>
        <v>39.6</v>
      </c>
    </row>
    <row r="286" spans="1:7" ht="33">
      <c r="A286" s="56" t="s">
        <v>99</v>
      </c>
      <c r="B286" s="10" t="s">
        <v>215</v>
      </c>
      <c r="C286" s="10"/>
      <c r="D286" s="70" t="s">
        <v>216</v>
      </c>
      <c r="E286" s="64">
        <f>E287</f>
        <v>13</v>
      </c>
      <c r="F286" s="64">
        <f>F287</f>
        <v>13</v>
      </c>
      <c r="G286" s="64">
        <f>G287</f>
        <v>13</v>
      </c>
    </row>
    <row r="287" spans="1:7" ht="21" customHeight="1">
      <c r="A287" s="56" t="s">
        <v>99</v>
      </c>
      <c r="B287" s="10" t="s">
        <v>215</v>
      </c>
      <c r="C287" s="98" t="s">
        <v>139</v>
      </c>
      <c r="D287" s="11" t="s">
        <v>140</v>
      </c>
      <c r="E287" s="64">
        <f>'№4'!F335</f>
        <v>13</v>
      </c>
      <c r="F287" s="64">
        <f>'№4'!G335</f>
        <v>13</v>
      </c>
      <c r="G287" s="64">
        <f>'№4'!H335</f>
        <v>13</v>
      </c>
    </row>
    <row r="288" spans="1:7" ht="23.25" customHeight="1">
      <c r="A288" s="56" t="s">
        <v>99</v>
      </c>
      <c r="B288" s="10" t="s">
        <v>217</v>
      </c>
      <c r="C288" s="10"/>
      <c r="D288" s="70" t="s">
        <v>218</v>
      </c>
      <c r="E288" s="64">
        <f>E289</f>
        <v>0</v>
      </c>
      <c r="F288" s="64">
        <f>F289</f>
        <v>21</v>
      </c>
      <c r="G288" s="64">
        <f>G289</f>
        <v>21</v>
      </c>
    </row>
    <row r="289" spans="1:7" ht="33">
      <c r="A289" s="56" t="s">
        <v>99</v>
      </c>
      <c r="B289" s="67" t="s">
        <v>217</v>
      </c>
      <c r="C289" s="99" t="s">
        <v>139</v>
      </c>
      <c r="D289" s="72" t="s">
        <v>140</v>
      </c>
      <c r="E289" s="64">
        <f>'№4'!F338</f>
        <v>0</v>
      </c>
      <c r="F289" s="64">
        <f>'№4'!G338</f>
        <v>21</v>
      </c>
      <c r="G289" s="64">
        <f>'№4'!H338</f>
        <v>21</v>
      </c>
    </row>
    <row r="290" spans="1:7" ht="12.75">
      <c r="A290" s="130" t="s">
        <v>99</v>
      </c>
      <c r="B290" s="10" t="s">
        <v>509</v>
      </c>
      <c r="C290" s="10"/>
      <c r="D290" s="70" t="s">
        <v>510</v>
      </c>
      <c r="E290" s="129">
        <f>E291</f>
        <v>27.4</v>
      </c>
      <c r="F290" s="129">
        <f aca="true" t="shared" si="54" ref="F290:G290">F291</f>
        <v>0</v>
      </c>
      <c r="G290" s="129">
        <f t="shared" si="54"/>
        <v>0</v>
      </c>
    </row>
    <row r="291" spans="1:7" ht="33">
      <c r="A291" s="130" t="s">
        <v>99</v>
      </c>
      <c r="B291" s="10" t="s">
        <v>509</v>
      </c>
      <c r="C291" s="99" t="s">
        <v>139</v>
      </c>
      <c r="D291" s="72" t="s">
        <v>140</v>
      </c>
      <c r="E291" s="129">
        <f>'№4'!F340</f>
        <v>27.4</v>
      </c>
      <c r="F291" s="129">
        <f>'№4'!G340</f>
        <v>0</v>
      </c>
      <c r="G291" s="129">
        <f>'№4'!H340</f>
        <v>0</v>
      </c>
    </row>
    <row r="292" spans="1:7" ht="22.15" customHeight="1">
      <c r="A292" s="56" t="s">
        <v>99</v>
      </c>
      <c r="B292" s="10" t="s">
        <v>223</v>
      </c>
      <c r="C292" s="10"/>
      <c r="D292" s="70" t="s">
        <v>219</v>
      </c>
      <c r="E292" s="64">
        <f>E293</f>
        <v>4845.400000000001</v>
      </c>
      <c r="F292" s="64">
        <f>F293</f>
        <v>4348.3</v>
      </c>
      <c r="G292" s="64">
        <f>G293</f>
        <v>4132.6</v>
      </c>
    </row>
    <row r="293" spans="1:7" ht="33">
      <c r="A293" s="56" t="s">
        <v>99</v>
      </c>
      <c r="B293" s="10" t="s">
        <v>223</v>
      </c>
      <c r="C293" s="17">
        <v>600</v>
      </c>
      <c r="D293" s="11" t="s">
        <v>171</v>
      </c>
      <c r="E293" s="64">
        <f>'№4'!F342</f>
        <v>4845.400000000001</v>
      </c>
      <c r="F293" s="64">
        <f>'№4'!G342</f>
        <v>4348.3</v>
      </c>
      <c r="G293" s="64">
        <f>'№4'!H342</f>
        <v>4132.6</v>
      </c>
    </row>
    <row r="294" spans="1:7" ht="33">
      <c r="A294" s="56" t="s">
        <v>99</v>
      </c>
      <c r="B294" s="10" t="s">
        <v>224</v>
      </c>
      <c r="C294" s="10"/>
      <c r="D294" s="70" t="s">
        <v>220</v>
      </c>
      <c r="E294" s="64">
        <f>E295</f>
        <v>196</v>
      </c>
      <c r="F294" s="64">
        <f>F295</f>
        <v>134.6</v>
      </c>
      <c r="G294" s="64">
        <f>G295</f>
        <v>134.7</v>
      </c>
    </row>
    <row r="295" spans="1:7" ht="33">
      <c r="A295" s="56" t="s">
        <v>99</v>
      </c>
      <c r="B295" s="10" t="s">
        <v>224</v>
      </c>
      <c r="C295" s="17">
        <v>600</v>
      </c>
      <c r="D295" s="11" t="s">
        <v>171</v>
      </c>
      <c r="E295" s="64">
        <f>'№4'!F344</f>
        <v>196</v>
      </c>
      <c r="F295" s="64">
        <f>'№4'!G344</f>
        <v>134.6</v>
      </c>
      <c r="G295" s="64">
        <f>'№4'!H344</f>
        <v>134.7</v>
      </c>
    </row>
    <row r="296" spans="1:7" ht="18" customHeight="1">
      <c r="A296" s="56" t="s">
        <v>99</v>
      </c>
      <c r="B296" s="10" t="s">
        <v>225</v>
      </c>
      <c r="C296" s="10"/>
      <c r="D296" s="70" t="s">
        <v>221</v>
      </c>
      <c r="E296" s="64">
        <f>E297</f>
        <v>46</v>
      </c>
      <c r="F296" s="64">
        <f>F297</f>
        <v>46</v>
      </c>
      <c r="G296" s="64">
        <f>G297</f>
        <v>46</v>
      </c>
    </row>
    <row r="297" spans="1:7" ht="33">
      <c r="A297" s="56" t="s">
        <v>99</v>
      </c>
      <c r="B297" s="10" t="s">
        <v>225</v>
      </c>
      <c r="C297" s="17">
        <v>600</v>
      </c>
      <c r="D297" s="11" t="s">
        <v>171</v>
      </c>
      <c r="E297" s="64">
        <f>'№4'!F346</f>
        <v>46</v>
      </c>
      <c r="F297" s="64">
        <f>'№4'!G346</f>
        <v>46</v>
      </c>
      <c r="G297" s="64">
        <f>'№4'!H346</f>
        <v>46</v>
      </c>
    </row>
    <row r="298" spans="1:7" ht="33">
      <c r="A298" s="132" t="s">
        <v>99</v>
      </c>
      <c r="B298" s="10" t="s">
        <v>514</v>
      </c>
      <c r="C298" s="10"/>
      <c r="D298" s="70" t="s">
        <v>515</v>
      </c>
      <c r="E298" s="131">
        <f>E299</f>
        <v>1006.3</v>
      </c>
      <c r="F298" s="131">
        <f aca="true" t="shared" si="55" ref="F298:G298">F299</f>
        <v>0</v>
      </c>
      <c r="G298" s="131">
        <f t="shared" si="55"/>
        <v>0</v>
      </c>
    </row>
    <row r="299" spans="1:7" ht="33">
      <c r="A299" s="132" t="s">
        <v>99</v>
      </c>
      <c r="B299" s="10" t="s">
        <v>514</v>
      </c>
      <c r="C299" s="17">
        <v>600</v>
      </c>
      <c r="D299" s="11" t="s">
        <v>171</v>
      </c>
      <c r="E299" s="131">
        <f>'№4'!F348</f>
        <v>1006.3</v>
      </c>
      <c r="F299" s="131">
        <f>'№4'!G348</f>
        <v>0</v>
      </c>
      <c r="G299" s="131">
        <f>'№4'!H348</f>
        <v>0</v>
      </c>
    </row>
    <row r="300" spans="1:7" ht="49.5">
      <c r="A300" s="56" t="s">
        <v>99</v>
      </c>
      <c r="B300" s="10" t="s">
        <v>226</v>
      </c>
      <c r="C300" s="10"/>
      <c r="D300" s="70" t="s">
        <v>222</v>
      </c>
      <c r="E300" s="64">
        <f>E301</f>
        <v>77</v>
      </c>
      <c r="F300" s="64">
        <f>F301</f>
        <v>93</v>
      </c>
      <c r="G300" s="64">
        <f>G301</f>
        <v>93</v>
      </c>
    </row>
    <row r="301" spans="1:7" ht="33">
      <c r="A301" s="56" t="s">
        <v>99</v>
      </c>
      <c r="B301" s="10" t="s">
        <v>226</v>
      </c>
      <c r="C301" s="17">
        <v>600</v>
      </c>
      <c r="D301" s="11" t="s">
        <v>171</v>
      </c>
      <c r="E301" s="64">
        <f>'№4'!F350</f>
        <v>77</v>
      </c>
      <c r="F301" s="64">
        <f>'№4'!G350</f>
        <v>93</v>
      </c>
      <c r="G301" s="64">
        <f>'№4'!H350</f>
        <v>93</v>
      </c>
    </row>
    <row r="302" spans="1:7" ht="21.6" customHeight="1">
      <c r="A302" s="56" t="s">
        <v>115</v>
      </c>
      <c r="B302" s="56"/>
      <c r="C302" s="38"/>
      <c r="D302" s="103" t="s">
        <v>47</v>
      </c>
      <c r="E302" s="64">
        <f aca="true" t="shared" si="56" ref="E302:G303">E303</f>
        <v>15891.599999999999</v>
      </c>
      <c r="F302" s="64">
        <f t="shared" si="56"/>
        <v>14350.399999999998</v>
      </c>
      <c r="G302" s="64">
        <f t="shared" si="56"/>
        <v>14280.900000000001</v>
      </c>
    </row>
    <row r="303" spans="1:7" ht="42.6" customHeight="1">
      <c r="A303" s="56" t="s">
        <v>115</v>
      </c>
      <c r="B303" s="56" t="s">
        <v>165</v>
      </c>
      <c r="C303" s="38"/>
      <c r="D303" s="103" t="s">
        <v>163</v>
      </c>
      <c r="E303" s="64">
        <f t="shared" si="56"/>
        <v>15891.599999999999</v>
      </c>
      <c r="F303" s="64">
        <f t="shared" si="56"/>
        <v>14350.399999999998</v>
      </c>
      <c r="G303" s="64">
        <f t="shared" si="56"/>
        <v>14280.900000000001</v>
      </c>
    </row>
    <row r="304" spans="1:7" ht="12.75">
      <c r="A304" s="56" t="s">
        <v>115</v>
      </c>
      <c r="B304" s="10" t="s">
        <v>186</v>
      </c>
      <c r="C304" s="10"/>
      <c r="D304" s="105" t="s">
        <v>9</v>
      </c>
      <c r="E304" s="64">
        <f>E305+E307+E311</f>
        <v>15891.599999999999</v>
      </c>
      <c r="F304" s="64">
        <f>F305+F307+F311</f>
        <v>14350.399999999998</v>
      </c>
      <c r="G304" s="64">
        <f>G305+G307+G311</f>
        <v>14280.900000000001</v>
      </c>
    </row>
    <row r="305" spans="1:7" ht="66">
      <c r="A305" s="56" t="s">
        <v>115</v>
      </c>
      <c r="B305" s="10" t="s">
        <v>187</v>
      </c>
      <c r="C305" s="10"/>
      <c r="D305" s="107" t="s">
        <v>146</v>
      </c>
      <c r="E305" s="64">
        <f>E306</f>
        <v>1930.3</v>
      </c>
      <c r="F305" s="64">
        <f>F306</f>
        <v>1930.3</v>
      </c>
      <c r="G305" s="64">
        <f>G306</f>
        <v>1930.3</v>
      </c>
    </row>
    <row r="306" spans="1:7" ht="66">
      <c r="A306" s="56" t="s">
        <v>115</v>
      </c>
      <c r="B306" s="10" t="s">
        <v>187</v>
      </c>
      <c r="C306" s="98" t="s">
        <v>138</v>
      </c>
      <c r="D306" s="103" t="s">
        <v>12</v>
      </c>
      <c r="E306" s="64">
        <f>'№4'!F439</f>
        <v>1930.3</v>
      </c>
      <c r="F306" s="64">
        <f>'№4'!G439</f>
        <v>1930.3</v>
      </c>
      <c r="G306" s="64">
        <f>'№4'!H439</f>
        <v>1930.3</v>
      </c>
    </row>
    <row r="307" spans="1:7" ht="49.5">
      <c r="A307" s="56" t="s">
        <v>115</v>
      </c>
      <c r="B307" s="10" t="s">
        <v>189</v>
      </c>
      <c r="C307" s="10"/>
      <c r="D307" s="107" t="s">
        <v>188</v>
      </c>
      <c r="E307" s="64">
        <f>E308+E309+E310</f>
        <v>8864.1</v>
      </c>
      <c r="F307" s="64">
        <f>F308+F309+F310</f>
        <v>7322.9</v>
      </c>
      <c r="G307" s="64">
        <f>G308+G309+G310</f>
        <v>7253.400000000001</v>
      </c>
    </row>
    <row r="308" spans="1:7" ht="66">
      <c r="A308" s="56" t="s">
        <v>115</v>
      </c>
      <c r="B308" s="10" t="s">
        <v>189</v>
      </c>
      <c r="C308" s="98" t="s">
        <v>138</v>
      </c>
      <c r="D308" s="103" t="s">
        <v>12</v>
      </c>
      <c r="E308" s="64">
        <f>'№4'!F441</f>
        <v>6517.2</v>
      </c>
      <c r="F308" s="64">
        <f>'№4'!G441</f>
        <v>6517.2</v>
      </c>
      <c r="G308" s="64">
        <f>'№4'!H441</f>
        <v>6517.2</v>
      </c>
    </row>
    <row r="309" spans="1:7" ht="33">
      <c r="A309" s="56" t="s">
        <v>115</v>
      </c>
      <c r="B309" s="10" t="s">
        <v>189</v>
      </c>
      <c r="C309" s="99" t="s">
        <v>139</v>
      </c>
      <c r="D309" s="108" t="s">
        <v>140</v>
      </c>
      <c r="E309" s="64">
        <f>'№4'!F442</f>
        <v>2125</v>
      </c>
      <c r="F309" s="64">
        <f>'№4'!G442</f>
        <v>753</v>
      </c>
      <c r="G309" s="64">
        <f>'№4'!H442</f>
        <v>729.6</v>
      </c>
    </row>
    <row r="310" spans="1:7" ht="21" customHeight="1">
      <c r="A310" s="56" t="s">
        <v>115</v>
      </c>
      <c r="B310" s="10" t="s">
        <v>189</v>
      </c>
      <c r="C310" s="99" t="s">
        <v>141</v>
      </c>
      <c r="D310" s="109" t="s">
        <v>142</v>
      </c>
      <c r="E310" s="64">
        <f>'№4'!F443</f>
        <v>221.9</v>
      </c>
      <c r="F310" s="64">
        <f>'№4'!G443</f>
        <v>52.7</v>
      </c>
      <c r="G310" s="64">
        <f>'№4'!H443</f>
        <v>6.6</v>
      </c>
    </row>
    <row r="311" spans="1:7" ht="33">
      <c r="A311" s="56" t="s">
        <v>115</v>
      </c>
      <c r="B311" s="10" t="s">
        <v>191</v>
      </c>
      <c r="C311" s="10"/>
      <c r="D311" s="107" t="s">
        <v>190</v>
      </c>
      <c r="E311" s="64">
        <f>E312+E313</f>
        <v>5097.2</v>
      </c>
      <c r="F311" s="64">
        <f>F312+F313</f>
        <v>5097.2</v>
      </c>
      <c r="G311" s="64">
        <f>G312+G313</f>
        <v>5097.2</v>
      </c>
    </row>
    <row r="312" spans="1:7" ht="66">
      <c r="A312" s="56" t="s">
        <v>115</v>
      </c>
      <c r="B312" s="10" t="s">
        <v>191</v>
      </c>
      <c r="C312" s="100" t="s">
        <v>138</v>
      </c>
      <c r="D312" s="103" t="s">
        <v>12</v>
      </c>
      <c r="E312" s="64">
        <f>'№4'!F445</f>
        <v>4111.7</v>
      </c>
      <c r="F312" s="64">
        <f>'№4'!G445</f>
        <v>4111.7</v>
      </c>
      <c r="G312" s="64">
        <f>'№4'!H445</f>
        <v>4111.7</v>
      </c>
    </row>
    <row r="313" spans="1:7" ht="33">
      <c r="A313" s="56" t="s">
        <v>115</v>
      </c>
      <c r="B313" s="10" t="s">
        <v>191</v>
      </c>
      <c r="C313" s="100" t="s">
        <v>139</v>
      </c>
      <c r="D313" s="103" t="s">
        <v>140</v>
      </c>
      <c r="E313" s="64">
        <f>'№4'!F446</f>
        <v>985.5</v>
      </c>
      <c r="F313" s="64">
        <f>'№4'!G446</f>
        <v>985.5</v>
      </c>
      <c r="G313" s="64">
        <f>'№4'!H446</f>
        <v>985.5</v>
      </c>
    </row>
    <row r="314" spans="1:7" s="49" customFormat="1" ht="12.75">
      <c r="A314" s="34" t="s">
        <v>102</v>
      </c>
      <c r="B314" s="34"/>
      <c r="C314" s="34"/>
      <c r="D314" s="35" t="s">
        <v>157</v>
      </c>
      <c r="E314" s="65">
        <f aca="true" t="shared" si="57" ref="E314:G315">E315</f>
        <v>29270.9</v>
      </c>
      <c r="F314" s="65">
        <f t="shared" si="57"/>
        <v>30238.4</v>
      </c>
      <c r="G314" s="65">
        <f t="shared" si="57"/>
        <v>29357.6</v>
      </c>
    </row>
    <row r="315" spans="1:7" ht="12.75">
      <c r="A315" s="33" t="s">
        <v>103</v>
      </c>
      <c r="B315" s="10"/>
      <c r="C315" s="100"/>
      <c r="D315" s="11" t="s">
        <v>48</v>
      </c>
      <c r="E315" s="64">
        <f t="shared" si="57"/>
        <v>29270.9</v>
      </c>
      <c r="F315" s="64">
        <f t="shared" si="57"/>
        <v>30238.4</v>
      </c>
      <c r="G315" s="64">
        <f t="shared" si="57"/>
        <v>29357.6</v>
      </c>
    </row>
    <row r="316" spans="1:7" ht="36.6" customHeight="1">
      <c r="A316" s="33" t="s">
        <v>103</v>
      </c>
      <c r="B316" s="10" t="s">
        <v>261</v>
      </c>
      <c r="C316" s="10"/>
      <c r="D316" s="70" t="s">
        <v>262</v>
      </c>
      <c r="E316" s="64">
        <f>E317+E340</f>
        <v>29270.9</v>
      </c>
      <c r="F316" s="64">
        <f>F317+F340</f>
        <v>30238.4</v>
      </c>
      <c r="G316" s="64">
        <f>G317+G340</f>
        <v>29357.6</v>
      </c>
    </row>
    <row r="317" spans="1:7" ht="34.9" customHeight="1">
      <c r="A317" s="33" t="s">
        <v>103</v>
      </c>
      <c r="B317" s="10" t="s">
        <v>263</v>
      </c>
      <c r="C317" s="10"/>
      <c r="D317" s="70" t="s">
        <v>264</v>
      </c>
      <c r="E317" s="64">
        <f>E320+E322+E324+E334+E318+E330+E328+E332+E326+E338</f>
        <v>27370.9</v>
      </c>
      <c r="F317" s="141">
        <f aca="true" t="shared" si="58" ref="F317:G317">F320+F322+F324+F334+F318+F330+F328+F332+F326+F338</f>
        <v>30238.4</v>
      </c>
      <c r="G317" s="141">
        <f t="shared" si="58"/>
        <v>29357.6</v>
      </c>
    </row>
    <row r="318" spans="1:7" ht="34.9" customHeight="1">
      <c r="A318" s="33" t="s">
        <v>103</v>
      </c>
      <c r="B318" s="10" t="s">
        <v>458</v>
      </c>
      <c r="C318" s="10"/>
      <c r="D318" s="70" t="s">
        <v>459</v>
      </c>
      <c r="E318" s="64">
        <f>E319</f>
        <v>3151.2</v>
      </c>
      <c r="F318" s="64">
        <f>F319</f>
        <v>0</v>
      </c>
      <c r="G318" s="64">
        <f>G319</f>
        <v>0</v>
      </c>
    </row>
    <row r="319" spans="1:7" ht="34.9" customHeight="1">
      <c r="A319" s="33" t="s">
        <v>103</v>
      </c>
      <c r="B319" s="10" t="s">
        <v>458</v>
      </c>
      <c r="C319" s="17">
        <v>600</v>
      </c>
      <c r="D319" s="11" t="s">
        <v>171</v>
      </c>
      <c r="E319" s="64">
        <f>'№4'!F173</f>
        <v>3151.2</v>
      </c>
      <c r="F319" s="64">
        <f>'№4'!G173</f>
        <v>0</v>
      </c>
      <c r="G319" s="64">
        <f>'№4'!H173</f>
        <v>0</v>
      </c>
    </row>
    <row r="320" spans="1:7" ht="35.45" customHeight="1">
      <c r="A320" s="33" t="s">
        <v>103</v>
      </c>
      <c r="B320" s="10" t="s">
        <v>265</v>
      </c>
      <c r="C320" s="10"/>
      <c r="D320" s="70" t="s">
        <v>266</v>
      </c>
      <c r="E320" s="64">
        <f>E321</f>
        <v>188</v>
      </c>
      <c r="F320" s="64">
        <f>F321</f>
        <v>150</v>
      </c>
      <c r="G320" s="64">
        <f>G321</f>
        <v>150</v>
      </c>
    </row>
    <row r="321" spans="1:7" ht="38.45" customHeight="1">
      <c r="A321" s="33" t="s">
        <v>103</v>
      </c>
      <c r="B321" s="10" t="s">
        <v>265</v>
      </c>
      <c r="C321" s="98" t="s">
        <v>139</v>
      </c>
      <c r="D321" s="11" t="s">
        <v>140</v>
      </c>
      <c r="E321" s="64">
        <f>'№4'!F175</f>
        <v>188</v>
      </c>
      <c r="F321" s="64">
        <f>'№4'!G175</f>
        <v>150</v>
      </c>
      <c r="G321" s="64">
        <f>'№4'!H175</f>
        <v>150</v>
      </c>
    </row>
    <row r="322" spans="1:7" ht="33">
      <c r="A322" s="33" t="s">
        <v>103</v>
      </c>
      <c r="B322" s="10" t="s">
        <v>268</v>
      </c>
      <c r="C322" s="10"/>
      <c r="D322" s="70" t="s">
        <v>267</v>
      </c>
      <c r="E322" s="64">
        <f>E323</f>
        <v>13229.099999999999</v>
      </c>
      <c r="F322" s="64">
        <f>F323</f>
        <v>16662.8</v>
      </c>
      <c r="G322" s="64">
        <f>G323</f>
        <v>15899.1</v>
      </c>
    </row>
    <row r="323" spans="1:7" ht="33">
      <c r="A323" s="33" t="s">
        <v>103</v>
      </c>
      <c r="B323" s="10" t="s">
        <v>268</v>
      </c>
      <c r="C323" s="17">
        <v>600</v>
      </c>
      <c r="D323" s="11" t="s">
        <v>171</v>
      </c>
      <c r="E323" s="64">
        <f>'№4'!F177</f>
        <v>13229.099999999999</v>
      </c>
      <c r="F323" s="64">
        <f>'№4'!G177</f>
        <v>16662.8</v>
      </c>
      <c r="G323" s="64">
        <f>'№4'!H177</f>
        <v>15899.1</v>
      </c>
    </row>
    <row r="324" spans="1:7" ht="49.5">
      <c r="A324" s="33" t="s">
        <v>103</v>
      </c>
      <c r="B324" s="10" t="s">
        <v>270</v>
      </c>
      <c r="C324" s="10"/>
      <c r="D324" s="70" t="s">
        <v>269</v>
      </c>
      <c r="E324" s="64">
        <f>E325</f>
        <v>36</v>
      </c>
      <c r="F324" s="64">
        <f>F325</f>
        <v>31</v>
      </c>
      <c r="G324" s="64">
        <f>G325</f>
        <v>31</v>
      </c>
    </row>
    <row r="325" spans="1:7" ht="33">
      <c r="A325" s="33" t="s">
        <v>103</v>
      </c>
      <c r="B325" s="10" t="s">
        <v>270</v>
      </c>
      <c r="C325" s="17">
        <v>600</v>
      </c>
      <c r="D325" s="11" t="s">
        <v>171</v>
      </c>
      <c r="E325" s="64">
        <f>'№4'!F179</f>
        <v>36</v>
      </c>
      <c r="F325" s="64">
        <f>'№4'!G179</f>
        <v>31</v>
      </c>
      <c r="G325" s="64">
        <f>'№4'!H179</f>
        <v>31</v>
      </c>
    </row>
    <row r="326" spans="1:7" ht="49.5">
      <c r="A326" s="33" t="s">
        <v>103</v>
      </c>
      <c r="B326" s="10" t="s">
        <v>516</v>
      </c>
      <c r="C326" s="10"/>
      <c r="D326" s="70" t="s">
        <v>517</v>
      </c>
      <c r="E326" s="131">
        <f>E327</f>
        <v>364</v>
      </c>
      <c r="F326" s="131">
        <f aca="true" t="shared" si="59" ref="F326:G326">F327</f>
        <v>0</v>
      </c>
      <c r="G326" s="131">
        <f t="shared" si="59"/>
        <v>0</v>
      </c>
    </row>
    <row r="327" spans="1:7" ht="33">
      <c r="A327" s="33" t="s">
        <v>103</v>
      </c>
      <c r="B327" s="10" t="s">
        <v>516</v>
      </c>
      <c r="C327" s="17">
        <v>600</v>
      </c>
      <c r="D327" s="11" t="s">
        <v>171</v>
      </c>
      <c r="E327" s="131">
        <f>'№4'!F181</f>
        <v>364</v>
      </c>
      <c r="F327" s="131">
        <f>'№4'!G181</f>
        <v>0</v>
      </c>
      <c r="G327" s="131">
        <f>'№4'!H181</f>
        <v>0</v>
      </c>
    </row>
    <row r="328" spans="1:7" s="77" customFormat="1" ht="33">
      <c r="A328" s="33" t="s">
        <v>103</v>
      </c>
      <c r="B328" s="10" t="s">
        <v>487</v>
      </c>
      <c r="C328" s="10"/>
      <c r="D328" s="11" t="s">
        <v>488</v>
      </c>
      <c r="E328" s="76">
        <f>E329</f>
        <v>27.9</v>
      </c>
      <c r="F328" s="76">
        <f aca="true" t="shared" si="60" ref="F328:G328">F329</f>
        <v>0</v>
      </c>
      <c r="G328" s="76">
        <f t="shared" si="60"/>
        <v>0</v>
      </c>
    </row>
    <row r="329" spans="1:7" s="77" customFormat="1" ht="33">
      <c r="A329" s="33" t="s">
        <v>103</v>
      </c>
      <c r="B329" s="10" t="s">
        <v>487</v>
      </c>
      <c r="C329" s="10" t="s">
        <v>139</v>
      </c>
      <c r="D329" s="11" t="s">
        <v>140</v>
      </c>
      <c r="E329" s="76">
        <f>'№4'!F183</f>
        <v>27.9</v>
      </c>
      <c r="F329" s="76">
        <f>'№4'!G183</f>
        <v>0</v>
      </c>
      <c r="G329" s="76">
        <f>'№4'!H183</f>
        <v>0</v>
      </c>
    </row>
    <row r="330" spans="1:7" s="77" customFormat="1" ht="33">
      <c r="A330" s="33" t="s">
        <v>103</v>
      </c>
      <c r="B330" s="10" t="s">
        <v>492</v>
      </c>
      <c r="C330" s="10"/>
      <c r="D330" s="11" t="s">
        <v>493</v>
      </c>
      <c r="E330" s="76">
        <f>E331</f>
        <v>319.2</v>
      </c>
      <c r="F330" s="76">
        <f aca="true" t="shared" si="61" ref="F330:G330">F331</f>
        <v>0</v>
      </c>
      <c r="G330" s="76">
        <f t="shared" si="61"/>
        <v>0</v>
      </c>
    </row>
    <row r="331" spans="1:7" s="77" customFormat="1" ht="33">
      <c r="A331" s="33" t="s">
        <v>103</v>
      </c>
      <c r="B331" s="10" t="s">
        <v>492</v>
      </c>
      <c r="C331" s="10" t="s">
        <v>139</v>
      </c>
      <c r="D331" s="11" t="s">
        <v>140</v>
      </c>
      <c r="E331" s="76">
        <f>'№4'!F185</f>
        <v>319.2</v>
      </c>
      <c r="F331" s="76">
        <f>'№4'!G185</f>
        <v>0</v>
      </c>
      <c r="G331" s="76">
        <f>'№4'!H185</f>
        <v>0</v>
      </c>
    </row>
    <row r="332" spans="1:7" s="77" customFormat="1" ht="33">
      <c r="A332" s="33" t="s">
        <v>103</v>
      </c>
      <c r="B332" s="10" t="s">
        <v>505</v>
      </c>
      <c r="C332" s="10"/>
      <c r="D332" s="11" t="s">
        <v>506</v>
      </c>
      <c r="E332" s="76">
        <f>E333</f>
        <v>177.1</v>
      </c>
      <c r="F332" s="76">
        <f aca="true" t="shared" si="62" ref="F332:G332">F333</f>
        <v>0</v>
      </c>
      <c r="G332" s="76">
        <f t="shared" si="62"/>
        <v>0</v>
      </c>
    </row>
    <row r="333" spans="1:7" s="77" customFormat="1" ht="33">
      <c r="A333" s="33" t="s">
        <v>103</v>
      </c>
      <c r="B333" s="10" t="s">
        <v>505</v>
      </c>
      <c r="C333" s="10" t="s">
        <v>139</v>
      </c>
      <c r="D333" s="11" t="s">
        <v>140</v>
      </c>
      <c r="E333" s="76">
        <f>'№4'!F187</f>
        <v>177.1</v>
      </c>
      <c r="F333" s="76">
        <f>'№4'!G187</f>
        <v>0</v>
      </c>
      <c r="G333" s="76">
        <f>'№4'!H187</f>
        <v>0</v>
      </c>
    </row>
    <row r="334" spans="1:7" ht="21" customHeight="1">
      <c r="A334" s="33" t="s">
        <v>103</v>
      </c>
      <c r="B334" s="10" t="s">
        <v>271</v>
      </c>
      <c r="C334" s="10"/>
      <c r="D334" s="70" t="s">
        <v>272</v>
      </c>
      <c r="E334" s="64">
        <f>E335+E336+E337</f>
        <v>9863.9</v>
      </c>
      <c r="F334" s="64">
        <f>F335+F336+F337</f>
        <v>13394.6</v>
      </c>
      <c r="G334" s="64">
        <f>G335+G336+G337</f>
        <v>13277.5</v>
      </c>
    </row>
    <row r="335" spans="1:7" ht="66">
      <c r="A335" s="33" t="s">
        <v>103</v>
      </c>
      <c r="B335" s="10" t="s">
        <v>271</v>
      </c>
      <c r="C335" s="10" t="s">
        <v>138</v>
      </c>
      <c r="D335" s="11" t="s">
        <v>12</v>
      </c>
      <c r="E335" s="64">
        <f>'№4'!F189</f>
        <v>8497</v>
      </c>
      <c r="F335" s="64">
        <f>'№4'!G189</f>
        <v>12484.5</v>
      </c>
      <c r="G335" s="64">
        <f>'№4'!H189</f>
        <v>13277.5</v>
      </c>
    </row>
    <row r="336" spans="1:7" ht="33">
      <c r="A336" s="33" t="s">
        <v>103</v>
      </c>
      <c r="B336" s="10" t="s">
        <v>271</v>
      </c>
      <c r="C336" s="10" t="s">
        <v>139</v>
      </c>
      <c r="D336" s="11" t="s">
        <v>140</v>
      </c>
      <c r="E336" s="64">
        <f>'№4'!F190</f>
        <v>1230.4</v>
      </c>
      <c r="F336" s="64">
        <f>'№4'!G190</f>
        <v>773.6</v>
      </c>
      <c r="G336" s="64">
        <f>'№4'!H190</f>
        <v>0</v>
      </c>
    </row>
    <row r="337" spans="1:7" ht="22.9" customHeight="1">
      <c r="A337" s="33" t="s">
        <v>103</v>
      </c>
      <c r="B337" s="10" t="s">
        <v>271</v>
      </c>
      <c r="C337" s="10" t="s">
        <v>141</v>
      </c>
      <c r="D337" s="11" t="s">
        <v>142</v>
      </c>
      <c r="E337" s="64">
        <f>'№4'!F191</f>
        <v>136.5</v>
      </c>
      <c r="F337" s="64">
        <f>'№4'!G191</f>
        <v>136.5</v>
      </c>
      <c r="G337" s="64">
        <f>'№4'!H191</f>
        <v>0</v>
      </c>
    </row>
    <row r="338" spans="1:7" ht="49.5">
      <c r="A338" s="33" t="s">
        <v>103</v>
      </c>
      <c r="B338" s="10" t="s">
        <v>531</v>
      </c>
      <c r="C338" s="10"/>
      <c r="D338" s="11" t="s">
        <v>532</v>
      </c>
      <c r="E338" s="138">
        <f>E339</f>
        <v>14.5</v>
      </c>
      <c r="F338" s="141">
        <f aca="true" t="shared" si="63" ref="F338:G338">F339</f>
        <v>0</v>
      </c>
      <c r="G338" s="141">
        <f t="shared" si="63"/>
        <v>0</v>
      </c>
    </row>
    <row r="339" spans="1:7" ht="33">
      <c r="A339" s="33" t="s">
        <v>103</v>
      </c>
      <c r="B339" s="10" t="s">
        <v>531</v>
      </c>
      <c r="C339" s="10" t="s">
        <v>139</v>
      </c>
      <c r="D339" s="11" t="s">
        <v>140</v>
      </c>
      <c r="E339" s="138">
        <f>'№4'!F193</f>
        <v>14.5</v>
      </c>
      <c r="F339" s="141">
        <f>'№4'!G193</f>
        <v>0</v>
      </c>
      <c r="G339" s="141">
        <f>'№4'!H193</f>
        <v>0</v>
      </c>
    </row>
    <row r="340" spans="1:7" ht="33">
      <c r="A340" s="33" t="s">
        <v>103</v>
      </c>
      <c r="B340" s="10" t="s">
        <v>452</v>
      </c>
      <c r="C340" s="100"/>
      <c r="D340" s="11" t="s">
        <v>453</v>
      </c>
      <c r="E340" s="64">
        <f aca="true" t="shared" si="64" ref="E340:G341">E341</f>
        <v>1900</v>
      </c>
      <c r="F340" s="64">
        <f t="shared" si="64"/>
        <v>0</v>
      </c>
      <c r="G340" s="64">
        <f t="shared" si="64"/>
        <v>0</v>
      </c>
    </row>
    <row r="341" spans="1:7" ht="12.75">
      <c r="A341" s="33" t="s">
        <v>103</v>
      </c>
      <c r="B341" s="10" t="s">
        <v>454</v>
      </c>
      <c r="C341" s="100"/>
      <c r="D341" s="11" t="s">
        <v>455</v>
      </c>
      <c r="E341" s="64">
        <f t="shared" si="64"/>
        <v>1900</v>
      </c>
      <c r="F341" s="64">
        <f t="shared" si="64"/>
        <v>0</v>
      </c>
      <c r="G341" s="64">
        <f t="shared" si="64"/>
        <v>0</v>
      </c>
    </row>
    <row r="342" spans="1:7" ht="33">
      <c r="A342" s="33" t="s">
        <v>103</v>
      </c>
      <c r="B342" s="10" t="s">
        <v>454</v>
      </c>
      <c r="C342" s="33" t="s">
        <v>143</v>
      </c>
      <c r="D342" s="11" t="s">
        <v>273</v>
      </c>
      <c r="E342" s="64">
        <f>'№4'!F196</f>
        <v>1900</v>
      </c>
      <c r="F342" s="64">
        <f>'№4'!G196</f>
        <v>0</v>
      </c>
      <c r="G342" s="64">
        <f>'№4'!H196</f>
        <v>0</v>
      </c>
    </row>
    <row r="343" spans="1:7" s="49" customFormat="1" ht="12.75">
      <c r="A343" s="34" t="s">
        <v>100</v>
      </c>
      <c r="B343" s="34"/>
      <c r="C343" s="34"/>
      <c r="D343" s="35" t="s">
        <v>92</v>
      </c>
      <c r="E343" s="65">
        <f>E344+E350+E373</f>
        <v>29796.7</v>
      </c>
      <c r="F343" s="65">
        <f>F344+F350+F373</f>
        <v>12093.599999999999</v>
      </c>
      <c r="G343" s="65">
        <f>G344+G350+G373</f>
        <v>15299.599999999999</v>
      </c>
    </row>
    <row r="344" spans="1:7" ht="12.75">
      <c r="A344" s="17">
        <v>1001</v>
      </c>
      <c r="B344" s="56"/>
      <c r="C344" s="38"/>
      <c r="D344" s="11" t="s">
        <v>93</v>
      </c>
      <c r="E344" s="64">
        <f>E345</f>
        <v>2101.5</v>
      </c>
      <c r="F344" s="64">
        <f aca="true" t="shared" si="65" ref="F344:G346">F345</f>
        <v>2101.5</v>
      </c>
      <c r="G344" s="64">
        <f t="shared" si="65"/>
        <v>2101.5</v>
      </c>
    </row>
    <row r="345" spans="1:7" ht="49.5">
      <c r="A345" s="56" t="s">
        <v>116</v>
      </c>
      <c r="B345" s="10" t="s">
        <v>8</v>
      </c>
      <c r="C345" s="33"/>
      <c r="D345" s="31" t="s">
        <v>388</v>
      </c>
      <c r="E345" s="64">
        <f>E346</f>
        <v>2101.5</v>
      </c>
      <c r="F345" s="64">
        <f t="shared" si="65"/>
        <v>2101.5</v>
      </c>
      <c r="G345" s="64">
        <f t="shared" si="65"/>
        <v>2101.5</v>
      </c>
    </row>
    <row r="346" spans="1:7" ht="19.9" customHeight="1">
      <c r="A346" s="56" t="s">
        <v>116</v>
      </c>
      <c r="B346" s="10" t="s">
        <v>274</v>
      </c>
      <c r="C346" s="33"/>
      <c r="D346" s="11" t="s">
        <v>275</v>
      </c>
      <c r="E346" s="64">
        <f>E347</f>
        <v>2101.5</v>
      </c>
      <c r="F346" s="64">
        <f t="shared" si="65"/>
        <v>2101.5</v>
      </c>
      <c r="G346" s="64">
        <f t="shared" si="65"/>
        <v>2101.5</v>
      </c>
    </row>
    <row r="347" spans="1:7" ht="49.5">
      <c r="A347" s="56" t="s">
        <v>116</v>
      </c>
      <c r="B347" s="10" t="s">
        <v>276</v>
      </c>
      <c r="C347" s="33"/>
      <c r="D347" s="11" t="s">
        <v>137</v>
      </c>
      <c r="E347" s="64">
        <f>E349+E348</f>
        <v>2101.5</v>
      </c>
      <c r="F347" s="64">
        <f>F349+F348</f>
        <v>2101.5</v>
      </c>
      <c r="G347" s="64">
        <f>G349+G348</f>
        <v>2101.5</v>
      </c>
    </row>
    <row r="348" spans="1:7" ht="33">
      <c r="A348" s="56" t="s">
        <v>116</v>
      </c>
      <c r="B348" s="10" t="s">
        <v>276</v>
      </c>
      <c r="C348" s="10" t="s">
        <v>139</v>
      </c>
      <c r="D348" s="11" t="s">
        <v>140</v>
      </c>
      <c r="E348" s="64">
        <f>'№4'!F202</f>
        <v>61.2</v>
      </c>
      <c r="F348" s="64">
        <f>'№4'!G202</f>
        <v>61.2</v>
      </c>
      <c r="G348" s="64">
        <f>'№4'!H202</f>
        <v>61.2</v>
      </c>
    </row>
    <row r="349" spans="1:7" ht="18.6" customHeight="1">
      <c r="A349" s="56" t="s">
        <v>116</v>
      </c>
      <c r="B349" s="10" t="s">
        <v>276</v>
      </c>
      <c r="C349" s="17" t="s">
        <v>144</v>
      </c>
      <c r="D349" s="11" t="s">
        <v>145</v>
      </c>
      <c r="E349" s="64">
        <f>'№4'!F203</f>
        <v>2040.3</v>
      </c>
      <c r="F349" s="64">
        <f>'№4'!G203</f>
        <v>2040.3</v>
      </c>
      <c r="G349" s="64">
        <f>'№4'!H203</f>
        <v>2040.3</v>
      </c>
    </row>
    <row r="350" spans="1:7" ht="21.6" customHeight="1">
      <c r="A350" s="56" t="s">
        <v>101</v>
      </c>
      <c r="B350" s="56"/>
      <c r="C350" s="38"/>
      <c r="D350" s="11" t="s">
        <v>95</v>
      </c>
      <c r="E350" s="64">
        <f>E351+E355+E363</f>
        <v>4089.2</v>
      </c>
      <c r="F350" s="64">
        <f>F351+F355+F363</f>
        <v>2694.3999999999996</v>
      </c>
      <c r="G350" s="64">
        <f>G351+G355+G363</f>
        <v>2638.8</v>
      </c>
    </row>
    <row r="351" spans="1:7" ht="33">
      <c r="A351" s="56" t="s">
        <v>101</v>
      </c>
      <c r="B351" s="56" t="s">
        <v>165</v>
      </c>
      <c r="C351" s="38"/>
      <c r="D351" s="11" t="s">
        <v>163</v>
      </c>
      <c r="E351" s="64">
        <f>E352</f>
        <v>61.60000000000002</v>
      </c>
      <c r="F351" s="64">
        <f aca="true" t="shared" si="66" ref="F351:G353">F352</f>
        <v>55.6</v>
      </c>
      <c r="G351" s="64">
        <f t="shared" si="66"/>
        <v>0</v>
      </c>
    </row>
    <row r="352" spans="1:7" ht="33">
      <c r="A352" s="56" t="s">
        <v>101</v>
      </c>
      <c r="B352" s="56" t="s">
        <v>166</v>
      </c>
      <c r="C352" s="38"/>
      <c r="D352" s="11" t="s">
        <v>164</v>
      </c>
      <c r="E352" s="64">
        <f>E353</f>
        <v>61.60000000000002</v>
      </c>
      <c r="F352" s="64">
        <f t="shared" si="66"/>
        <v>55.6</v>
      </c>
      <c r="G352" s="64">
        <f t="shared" si="66"/>
        <v>0</v>
      </c>
    </row>
    <row r="353" spans="1:7" ht="82.5">
      <c r="A353" s="75" t="s">
        <v>101</v>
      </c>
      <c r="B353" s="10" t="s">
        <v>387</v>
      </c>
      <c r="C353" s="10"/>
      <c r="D353" s="70" t="s">
        <v>192</v>
      </c>
      <c r="E353" s="64">
        <f>E354</f>
        <v>61.60000000000002</v>
      </c>
      <c r="F353" s="64">
        <f t="shared" si="66"/>
        <v>55.6</v>
      </c>
      <c r="G353" s="64">
        <f t="shared" si="66"/>
        <v>0</v>
      </c>
    </row>
    <row r="354" spans="1:7" ht="12.75">
      <c r="A354" s="17">
        <v>1003</v>
      </c>
      <c r="B354" s="67" t="s">
        <v>387</v>
      </c>
      <c r="C354" s="38" t="s">
        <v>144</v>
      </c>
      <c r="D354" s="11" t="s">
        <v>145</v>
      </c>
      <c r="E354" s="64">
        <f>'№4'!F452</f>
        <v>61.60000000000002</v>
      </c>
      <c r="F354" s="64">
        <f>'№4'!G452</f>
        <v>55.6</v>
      </c>
      <c r="G354" s="64">
        <f>'№4'!H452</f>
        <v>0</v>
      </c>
    </row>
    <row r="355" spans="1:7" ht="54.6" customHeight="1">
      <c r="A355" s="56" t="s">
        <v>101</v>
      </c>
      <c r="B355" s="10" t="s">
        <v>257</v>
      </c>
      <c r="C355" s="17"/>
      <c r="D355" s="11" t="s">
        <v>256</v>
      </c>
      <c r="E355" s="64">
        <f>E356</f>
        <v>3084</v>
      </c>
      <c r="F355" s="64">
        <f aca="true" t="shared" si="67" ref="F355:G357">F356</f>
        <v>1798.2</v>
      </c>
      <c r="G355" s="64">
        <f t="shared" si="67"/>
        <v>1798.2</v>
      </c>
    </row>
    <row r="356" spans="1:7" ht="21.75" customHeight="1">
      <c r="A356" s="56" t="s">
        <v>101</v>
      </c>
      <c r="B356" s="10" t="s">
        <v>320</v>
      </c>
      <c r="C356" s="17"/>
      <c r="D356" s="11" t="s">
        <v>319</v>
      </c>
      <c r="E356" s="64">
        <f>E357+E361+E359</f>
        <v>3084</v>
      </c>
      <c r="F356" s="124">
        <f aca="true" t="shared" si="68" ref="F356:G356">F357+F361+F359</f>
        <v>1798.2</v>
      </c>
      <c r="G356" s="124">
        <f t="shared" si="68"/>
        <v>1798.2</v>
      </c>
    </row>
    <row r="357" spans="1:7" ht="33">
      <c r="A357" s="56" t="s">
        <v>101</v>
      </c>
      <c r="B357" s="10" t="s">
        <v>321</v>
      </c>
      <c r="C357" s="17"/>
      <c r="D357" s="11" t="s">
        <v>322</v>
      </c>
      <c r="E357" s="64">
        <f>E358</f>
        <v>2663.6</v>
      </c>
      <c r="F357" s="64">
        <f t="shared" si="67"/>
        <v>1798.2</v>
      </c>
      <c r="G357" s="64">
        <f t="shared" si="67"/>
        <v>1798.2</v>
      </c>
    </row>
    <row r="358" spans="1:7" ht="24" customHeight="1">
      <c r="A358" s="56" t="s">
        <v>101</v>
      </c>
      <c r="B358" s="10" t="s">
        <v>321</v>
      </c>
      <c r="C358" s="17" t="s">
        <v>144</v>
      </c>
      <c r="D358" s="11" t="s">
        <v>145</v>
      </c>
      <c r="E358" s="64">
        <f>'№4'!F356</f>
        <v>2663.6</v>
      </c>
      <c r="F358" s="64">
        <f>'№4'!G356</f>
        <v>1798.2</v>
      </c>
      <c r="G358" s="64">
        <f>'№4'!H356</f>
        <v>1798.2</v>
      </c>
    </row>
    <row r="359" spans="1:7" ht="33">
      <c r="A359" s="125" t="s">
        <v>101</v>
      </c>
      <c r="B359" s="10" t="s">
        <v>499</v>
      </c>
      <c r="C359" s="17"/>
      <c r="D359" s="11" t="s">
        <v>500</v>
      </c>
      <c r="E359" s="124">
        <f>E360</f>
        <v>318.1</v>
      </c>
      <c r="F359" s="124">
        <f aca="true" t="shared" si="69" ref="F359:G359">F360</f>
        <v>0</v>
      </c>
      <c r="G359" s="124">
        <f t="shared" si="69"/>
        <v>0</v>
      </c>
    </row>
    <row r="360" spans="1:7" ht="12.75">
      <c r="A360" s="125" t="s">
        <v>101</v>
      </c>
      <c r="B360" s="10" t="s">
        <v>499</v>
      </c>
      <c r="C360" s="17" t="s">
        <v>144</v>
      </c>
      <c r="D360" s="11" t="s">
        <v>145</v>
      </c>
      <c r="E360" s="124">
        <f>'№4'!F358</f>
        <v>318.1</v>
      </c>
      <c r="F360" s="124">
        <f>'№4'!G358</f>
        <v>0</v>
      </c>
      <c r="G360" s="124">
        <f>'№4'!H358</f>
        <v>0</v>
      </c>
    </row>
    <row r="361" spans="1:7" ht="37.9" customHeight="1">
      <c r="A361" s="56" t="s">
        <v>101</v>
      </c>
      <c r="B361" s="10" t="s">
        <v>462</v>
      </c>
      <c r="C361" s="17"/>
      <c r="D361" s="11" t="s">
        <v>463</v>
      </c>
      <c r="E361" s="64">
        <f>E362</f>
        <v>102.3</v>
      </c>
      <c r="F361" s="64">
        <f>F362</f>
        <v>0</v>
      </c>
      <c r="G361" s="64">
        <f>G362</f>
        <v>0</v>
      </c>
    </row>
    <row r="362" spans="1:7" ht="12.75">
      <c r="A362" s="56" t="s">
        <v>101</v>
      </c>
      <c r="B362" s="10" t="s">
        <v>462</v>
      </c>
      <c r="C362" s="17" t="s">
        <v>144</v>
      </c>
      <c r="D362" s="11" t="s">
        <v>145</v>
      </c>
      <c r="E362" s="64">
        <f>'№4'!F360</f>
        <v>102.3</v>
      </c>
      <c r="F362" s="64">
        <f>'№4'!G360</f>
        <v>0</v>
      </c>
      <c r="G362" s="64">
        <f>'№4'!H360</f>
        <v>0</v>
      </c>
    </row>
    <row r="363" spans="1:7" ht="49.5">
      <c r="A363" s="56" t="s">
        <v>101</v>
      </c>
      <c r="B363" s="10" t="s">
        <v>8</v>
      </c>
      <c r="C363" s="33"/>
      <c r="D363" s="31" t="s">
        <v>388</v>
      </c>
      <c r="E363" s="64">
        <f>E364+E367</f>
        <v>943.6</v>
      </c>
      <c r="F363" s="64">
        <f>F364+F367</f>
        <v>840.5999999999999</v>
      </c>
      <c r="G363" s="64">
        <f>G364+G367</f>
        <v>840.5999999999999</v>
      </c>
    </row>
    <row r="364" spans="1:7" ht="49.5">
      <c r="A364" s="56" t="s">
        <v>101</v>
      </c>
      <c r="B364" s="56" t="s">
        <v>279</v>
      </c>
      <c r="C364" s="38"/>
      <c r="D364" s="11" t="s">
        <v>280</v>
      </c>
      <c r="E364" s="64">
        <f aca="true" t="shared" si="70" ref="E364:G365">E365</f>
        <v>315.1</v>
      </c>
      <c r="F364" s="64">
        <f t="shared" si="70"/>
        <v>251.7</v>
      </c>
      <c r="G364" s="64">
        <f t="shared" si="70"/>
        <v>251.7</v>
      </c>
    </row>
    <row r="365" spans="1:7" ht="33">
      <c r="A365" s="56" t="s">
        <v>101</v>
      </c>
      <c r="B365" s="56" t="s">
        <v>281</v>
      </c>
      <c r="C365" s="38"/>
      <c r="D365" s="11" t="s">
        <v>282</v>
      </c>
      <c r="E365" s="64">
        <f t="shared" si="70"/>
        <v>315.1</v>
      </c>
      <c r="F365" s="64">
        <f t="shared" si="70"/>
        <v>251.7</v>
      </c>
      <c r="G365" s="64">
        <f t="shared" si="70"/>
        <v>251.7</v>
      </c>
    </row>
    <row r="366" spans="1:7" ht="33">
      <c r="A366" s="56" t="s">
        <v>101</v>
      </c>
      <c r="B366" s="56" t="s">
        <v>281</v>
      </c>
      <c r="C366" s="17">
        <v>600</v>
      </c>
      <c r="D366" s="11" t="s">
        <v>171</v>
      </c>
      <c r="E366" s="64">
        <f>'№4'!F208</f>
        <v>315.1</v>
      </c>
      <c r="F366" s="64">
        <f>'№4'!G208</f>
        <v>251.7</v>
      </c>
      <c r="G366" s="64">
        <f>'№4'!H208</f>
        <v>251.7</v>
      </c>
    </row>
    <row r="367" spans="1:7" ht="22.5" customHeight="1">
      <c r="A367" s="56" t="s">
        <v>101</v>
      </c>
      <c r="B367" s="56" t="s">
        <v>274</v>
      </c>
      <c r="C367" s="38"/>
      <c r="D367" s="11" t="s">
        <v>275</v>
      </c>
      <c r="E367" s="64">
        <f>E368+E370</f>
        <v>628.5</v>
      </c>
      <c r="F367" s="64">
        <f>F368+F370</f>
        <v>588.9</v>
      </c>
      <c r="G367" s="64">
        <f>G368+G370</f>
        <v>588.9</v>
      </c>
    </row>
    <row r="368" spans="1:7" ht="33">
      <c r="A368" s="56" t="s">
        <v>101</v>
      </c>
      <c r="B368" s="56" t="s">
        <v>442</v>
      </c>
      <c r="C368" s="38"/>
      <c r="D368" s="11" t="s">
        <v>443</v>
      </c>
      <c r="E368" s="64">
        <f>E369</f>
        <v>509</v>
      </c>
      <c r="F368" s="64">
        <f>F369</f>
        <v>469.4</v>
      </c>
      <c r="G368" s="64">
        <f>G369</f>
        <v>469.4</v>
      </c>
    </row>
    <row r="369" spans="1:7" ht="24.75" customHeight="1">
      <c r="A369" s="56" t="s">
        <v>101</v>
      </c>
      <c r="B369" s="56" t="s">
        <v>442</v>
      </c>
      <c r="C369" s="38" t="s">
        <v>144</v>
      </c>
      <c r="D369" s="11" t="s">
        <v>145</v>
      </c>
      <c r="E369" s="64">
        <f>'№4'!F211</f>
        <v>509</v>
      </c>
      <c r="F369" s="64">
        <f>'№4'!G211</f>
        <v>469.4</v>
      </c>
      <c r="G369" s="64">
        <f>'№4'!H211</f>
        <v>469.4</v>
      </c>
    </row>
    <row r="370" spans="1:7" ht="33">
      <c r="A370" s="33" t="s">
        <v>101</v>
      </c>
      <c r="B370" s="56" t="s">
        <v>277</v>
      </c>
      <c r="C370" s="38"/>
      <c r="D370" s="11" t="s">
        <v>278</v>
      </c>
      <c r="E370" s="64">
        <f>E372+E371</f>
        <v>119.5</v>
      </c>
      <c r="F370" s="64">
        <f>F372+F371</f>
        <v>119.5</v>
      </c>
      <c r="G370" s="64">
        <f>G372+G371</f>
        <v>119.5</v>
      </c>
    </row>
    <row r="371" spans="1:7" ht="33">
      <c r="A371" s="33" t="s">
        <v>101</v>
      </c>
      <c r="B371" s="33" t="s">
        <v>277</v>
      </c>
      <c r="C371" s="10" t="s">
        <v>139</v>
      </c>
      <c r="D371" s="11" t="s">
        <v>140</v>
      </c>
      <c r="E371" s="64">
        <f>'№4'!F213</f>
        <v>3.5</v>
      </c>
      <c r="F371" s="64">
        <f>'№4'!G213</f>
        <v>3.5</v>
      </c>
      <c r="G371" s="64">
        <f>'№4'!H213</f>
        <v>3.5</v>
      </c>
    </row>
    <row r="372" spans="1:7" ht="24.75" customHeight="1">
      <c r="A372" s="33" t="s">
        <v>101</v>
      </c>
      <c r="B372" s="56" t="s">
        <v>277</v>
      </c>
      <c r="C372" s="38" t="s">
        <v>144</v>
      </c>
      <c r="D372" s="11" t="s">
        <v>145</v>
      </c>
      <c r="E372" s="64">
        <f>'№4'!F214</f>
        <v>116</v>
      </c>
      <c r="F372" s="64">
        <f>'№4'!G214</f>
        <v>116</v>
      </c>
      <c r="G372" s="64">
        <f>'№4'!H214</f>
        <v>116</v>
      </c>
    </row>
    <row r="373" spans="1:7" ht="12.75">
      <c r="A373" s="33" t="s">
        <v>193</v>
      </c>
      <c r="B373" s="10"/>
      <c r="C373" s="100"/>
      <c r="D373" s="11" t="s">
        <v>194</v>
      </c>
      <c r="E373" s="64">
        <f>E374+E379</f>
        <v>23606</v>
      </c>
      <c r="F373" s="64">
        <f>F374+F379</f>
        <v>7297.7</v>
      </c>
      <c r="G373" s="64">
        <f>G374+G379</f>
        <v>10559.3</v>
      </c>
    </row>
    <row r="374" spans="1:7" ht="52.15" customHeight="1">
      <c r="A374" s="17">
        <v>1004</v>
      </c>
      <c r="B374" s="56" t="s">
        <v>165</v>
      </c>
      <c r="C374" s="38"/>
      <c r="D374" s="11" t="s">
        <v>163</v>
      </c>
      <c r="E374" s="64">
        <f aca="true" t="shared" si="71" ref="E374:G375">E375</f>
        <v>6210.5</v>
      </c>
      <c r="F374" s="64">
        <f t="shared" si="71"/>
        <v>6210.5</v>
      </c>
      <c r="G374" s="64">
        <f t="shared" si="71"/>
        <v>6210.5</v>
      </c>
    </row>
    <row r="375" spans="1:7" ht="33">
      <c r="A375" s="17">
        <v>1004</v>
      </c>
      <c r="B375" s="56" t="s">
        <v>166</v>
      </c>
      <c r="C375" s="38"/>
      <c r="D375" s="11" t="s">
        <v>164</v>
      </c>
      <c r="E375" s="64">
        <f t="shared" si="71"/>
        <v>6210.5</v>
      </c>
      <c r="F375" s="64">
        <f t="shared" si="71"/>
        <v>6210.5</v>
      </c>
      <c r="G375" s="64">
        <f t="shared" si="71"/>
        <v>6210.5</v>
      </c>
    </row>
    <row r="376" spans="1:7" ht="66">
      <c r="A376" s="17">
        <v>1004</v>
      </c>
      <c r="B376" s="10" t="s">
        <v>195</v>
      </c>
      <c r="C376" s="10"/>
      <c r="D376" s="70" t="s">
        <v>196</v>
      </c>
      <c r="E376" s="64">
        <f>E378+E377</f>
        <v>6210.5</v>
      </c>
      <c r="F376" s="64">
        <f>F378+F377</f>
        <v>6210.5</v>
      </c>
      <c r="G376" s="64">
        <f>G378+G377</f>
        <v>6210.5</v>
      </c>
    </row>
    <row r="377" spans="1:7" ht="33">
      <c r="A377" s="17">
        <v>1004</v>
      </c>
      <c r="B377" s="10" t="s">
        <v>195</v>
      </c>
      <c r="C377" s="100" t="s">
        <v>139</v>
      </c>
      <c r="D377" s="11" t="s">
        <v>140</v>
      </c>
      <c r="E377" s="64">
        <f>'№4'!F457</f>
        <v>180.9</v>
      </c>
      <c r="F377" s="64">
        <f>'№4'!G457</f>
        <v>180.9</v>
      </c>
      <c r="G377" s="64">
        <f>'№4'!H457</f>
        <v>180.9</v>
      </c>
    </row>
    <row r="378" spans="1:7" ht="12.75">
      <c r="A378" s="56" t="s">
        <v>193</v>
      </c>
      <c r="B378" s="10" t="s">
        <v>195</v>
      </c>
      <c r="C378" s="38" t="s">
        <v>144</v>
      </c>
      <c r="D378" s="11" t="s">
        <v>145</v>
      </c>
      <c r="E378" s="64">
        <f>'№4'!F458</f>
        <v>6029.6</v>
      </c>
      <c r="F378" s="64">
        <f>'№4'!G458</f>
        <v>6029.6</v>
      </c>
      <c r="G378" s="64">
        <f>'№4'!H458</f>
        <v>6029.6</v>
      </c>
    </row>
    <row r="379" spans="1:7" ht="58.15" customHeight="1">
      <c r="A379" s="33" t="s">
        <v>193</v>
      </c>
      <c r="B379" s="10" t="s">
        <v>257</v>
      </c>
      <c r="C379" s="100"/>
      <c r="D379" s="11" t="s">
        <v>256</v>
      </c>
      <c r="E379" s="64">
        <f>E380</f>
        <v>17395.5</v>
      </c>
      <c r="F379" s="64">
        <f>F380</f>
        <v>1087.2</v>
      </c>
      <c r="G379" s="64">
        <f>G380</f>
        <v>4348.8</v>
      </c>
    </row>
    <row r="380" spans="1:7" ht="49.5">
      <c r="A380" s="33" t="s">
        <v>193</v>
      </c>
      <c r="B380" s="10" t="s">
        <v>258</v>
      </c>
      <c r="C380" s="10"/>
      <c r="D380" s="70" t="s">
        <v>438</v>
      </c>
      <c r="E380" s="64">
        <f>E381+E383</f>
        <v>17395.5</v>
      </c>
      <c r="F380" s="64">
        <f>F381+F383</f>
        <v>1087.2</v>
      </c>
      <c r="G380" s="64">
        <f>G381+G383</f>
        <v>4348.8</v>
      </c>
    </row>
    <row r="381" spans="1:7" ht="53.45" customHeight="1">
      <c r="A381" s="33" t="s">
        <v>193</v>
      </c>
      <c r="B381" s="10" t="s">
        <v>260</v>
      </c>
      <c r="C381" s="10"/>
      <c r="D381" s="70" t="s">
        <v>259</v>
      </c>
      <c r="E381" s="64">
        <f>E382</f>
        <v>1087.2</v>
      </c>
      <c r="F381" s="64">
        <f>F382</f>
        <v>0</v>
      </c>
      <c r="G381" s="64">
        <f>G382</f>
        <v>2174.4</v>
      </c>
    </row>
    <row r="382" spans="1:7" ht="20.45" customHeight="1">
      <c r="A382" s="33" t="s">
        <v>193</v>
      </c>
      <c r="B382" s="10" t="s">
        <v>260</v>
      </c>
      <c r="C382" s="17" t="s">
        <v>144</v>
      </c>
      <c r="D382" s="11" t="s">
        <v>145</v>
      </c>
      <c r="E382" s="64">
        <f>'№4'!F300</f>
        <v>1087.2</v>
      </c>
      <c r="F382" s="64">
        <f>'№4'!G300</f>
        <v>0</v>
      </c>
      <c r="G382" s="64">
        <f>'№4'!H300</f>
        <v>2174.4</v>
      </c>
    </row>
    <row r="383" spans="1:7" ht="66">
      <c r="A383" s="33" t="s">
        <v>193</v>
      </c>
      <c r="B383" s="10" t="s">
        <v>364</v>
      </c>
      <c r="C383" s="17"/>
      <c r="D383" s="70" t="s">
        <v>2</v>
      </c>
      <c r="E383" s="64">
        <f>E384</f>
        <v>16308.3</v>
      </c>
      <c r="F383" s="64">
        <f>F384</f>
        <v>1087.2</v>
      </c>
      <c r="G383" s="64">
        <f>G384</f>
        <v>2174.4</v>
      </c>
    </row>
    <row r="384" spans="1:7" ht="22.15" customHeight="1">
      <c r="A384" s="33" t="s">
        <v>193</v>
      </c>
      <c r="B384" s="10" t="s">
        <v>364</v>
      </c>
      <c r="C384" s="17" t="s">
        <v>144</v>
      </c>
      <c r="D384" s="11" t="s">
        <v>145</v>
      </c>
      <c r="E384" s="64">
        <f>'№4'!F302</f>
        <v>16308.3</v>
      </c>
      <c r="F384" s="64">
        <f>'№4'!G302</f>
        <v>1087.2</v>
      </c>
      <c r="G384" s="64">
        <f>'№4'!H302</f>
        <v>2174.4</v>
      </c>
    </row>
    <row r="385" spans="1:7" s="49" customFormat="1" ht="12.75">
      <c r="A385" s="34" t="s">
        <v>126</v>
      </c>
      <c r="B385" s="34"/>
      <c r="C385" s="34"/>
      <c r="D385" s="35" t="s">
        <v>91</v>
      </c>
      <c r="E385" s="65">
        <f>E386+E399</f>
        <v>12913.7</v>
      </c>
      <c r="F385" s="65">
        <f>F386+F399</f>
        <v>10818.5</v>
      </c>
      <c r="G385" s="65">
        <f>G386+G399</f>
        <v>10529.4</v>
      </c>
    </row>
    <row r="386" spans="1:7" ht="12.75">
      <c r="A386" s="56" t="s">
        <v>233</v>
      </c>
      <c r="B386" s="56"/>
      <c r="C386" s="38"/>
      <c r="D386" s="27" t="s">
        <v>127</v>
      </c>
      <c r="E386" s="64">
        <f aca="true" t="shared" si="72" ref="E386:G387">E387</f>
        <v>10669.300000000001</v>
      </c>
      <c r="F386" s="64">
        <f t="shared" si="72"/>
        <v>8602</v>
      </c>
      <c r="G386" s="64">
        <f t="shared" si="72"/>
        <v>8312.9</v>
      </c>
    </row>
    <row r="387" spans="1:7" ht="49.5">
      <c r="A387" s="56" t="s">
        <v>233</v>
      </c>
      <c r="B387" s="56" t="s">
        <v>228</v>
      </c>
      <c r="C387" s="38"/>
      <c r="D387" s="11" t="s">
        <v>227</v>
      </c>
      <c r="E387" s="64">
        <f t="shared" si="72"/>
        <v>10669.300000000001</v>
      </c>
      <c r="F387" s="64">
        <f t="shared" si="72"/>
        <v>8602</v>
      </c>
      <c r="G387" s="64">
        <f t="shared" si="72"/>
        <v>8312.9</v>
      </c>
    </row>
    <row r="388" spans="1:7" ht="33">
      <c r="A388" s="56" t="s">
        <v>233</v>
      </c>
      <c r="B388" s="56" t="s">
        <v>230</v>
      </c>
      <c r="C388" s="38"/>
      <c r="D388" s="11" t="s">
        <v>229</v>
      </c>
      <c r="E388" s="64">
        <f>E389+E393+E395+E397</f>
        <v>10669.300000000001</v>
      </c>
      <c r="F388" s="124">
        <f aca="true" t="shared" si="73" ref="F388:G388">F389+F393+F395+F397</f>
        <v>8602</v>
      </c>
      <c r="G388" s="124">
        <f t="shared" si="73"/>
        <v>8312.9</v>
      </c>
    </row>
    <row r="389" spans="1:7" ht="33">
      <c r="A389" s="56" t="s">
        <v>233</v>
      </c>
      <c r="B389" s="56" t="s">
        <v>237</v>
      </c>
      <c r="C389" s="38"/>
      <c r="D389" s="11" t="s">
        <v>234</v>
      </c>
      <c r="E389" s="64">
        <f>E391+E390+E392</f>
        <v>1190.7</v>
      </c>
      <c r="F389" s="64">
        <f>F391+F390+F392</f>
        <v>694.5</v>
      </c>
      <c r="G389" s="64">
        <f>G391+G390+G392</f>
        <v>694.5</v>
      </c>
    </row>
    <row r="390" spans="1:7" ht="66">
      <c r="A390" s="56" t="s">
        <v>233</v>
      </c>
      <c r="B390" s="56" t="s">
        <v>237</v>
      </c>
      <c r="C390" s="100" t="s">
        <v>138</v>
      </c>
      <c r="D390" s="11" t="s">
        <v>12</v>
      </c>
      <c r="E390" s="64">
        <f>'№4'!F366</f>
        <v>544.5</v>
      </c>
      <c r="F390" s="64">
        <f>'№4'!G366</f>
        <v>335.8</v>
      </c>
      <c r="G390" s="64">
        <f>'№4'!H366</f>
        <v>335.8</v>
      </c>
    </row>
    <row r="391" spans="1:7" ht="33">
      <c r="A391" s="56" t="s">
        <v>233</v>
      </c>
      <c r="B391" s="56" t="s">
        <v>237</v>
      </c>
      <c r="C391" s="98" t="s">
        <v>139</v>
      </c>
      <c r="D391" s="11" t="s">
        <v>140</v>
      </c>
      <c r="E391" s="64">
        <f>'№4'!F367</f>
        <v>552.7</v>
      </c>
      <c r="F391" s="64">
        <f>'№4'!G367</f>
        <v>293.2</v>
      </c>
      <c r="G391" s="64">
        <f>'№4'!H367</f>
        <v>293.2</v>
      </c>
    </row>
    <row r="392" spans="1:7" ht="18" customHeight="1">
      <c r="A392" s="56" t="s">
        <v>233</v>
      </c>
      <c r="B392" s="56" t="s">
        <v>237</v>
      </c>
      <c r="C392" s="100" t="s">
        <v>141</v>
      </c>
      <c r="D392" s="11" t="s">
        <v>142</v>
      </c>
      <c r="E392" s="64">
        <f>'№4'!F368</f>
        <v>93.5</v>
      </c>
      <c r="F392" s="64">
        <f>'№4'!G368</f>
        <v>65.5</v>
      </c>
      <c r="G392" s="64">
        <f>'№4'!H368</f>
        <v>65.5</v>
      </c>
    </row>
    <row r="393" spans="1:7" ht="49.5">
      <c r="A393" s="56" t="s">
        <v>233</v>
      </c>
      <c r="B393" s="56" t="s">
        <v>238</v>
      </c>
      <c r="C393" s="38"/>
      <c r="D393" s="11" t="s">
        <v>235</v>
      </c>
      <c r="E393" s="64">
        <f>E394</f>
        <v>9100.7</v>
      </c>
      <c r="F393" s="64">
        <f>F394</f>
        <v>7655.6</v>
      </c>
      <c r="G393" s="64">
        <f>G394</f>
        <v>7366.5</v>
      </c>
    </row>
    <row r="394" spans="1:7" ht="33">
      <c r="A394" s="56" t="s">
        <v>233</v>
      </c>
      <c r="B394" s="56" t="s">
        <v>238</v>
      </c>
      <c r="C394" s="17">
        <v>600</v>
      </c>
      <c r="D394" s="11" t="s">
        <v>171</v>
      </c>
      <c r="E394" s="64">
        <f>'№4'!F370</f>
        <v>9100.7</v>
      </c>
      <c r="F394" s="64">
        <f>'№4'!G370</f>
        <v>7655.6</v>
      </c>
      <c r="G394" s="64">
        <f>'№4'!H370</f>
        <v>7366.5</v>
      </c>
    </row>
    <row r="395" spans="1:7" ht="49.5">
      <c r="A395" s="56" t="s">
        <v>233</v>
      </c>
      <c r="B395" s="56" t="s">
        <v>239</v>
      </c>
      <c r="C395" s="38"/>
      <c r="D395" s="11" t="s">
        <v>236</v>
      </c>
      <c r="E395" s="64">
        <f>E396</f>
        <v>278.9</v>
      </c>
      <c r="F395" s="64">
        <f>F396</f>
        <v>251.9</v>
      </c>
      <c r="G395" s="64">
        <f>G396</f>
        <v>251.9</v>
      </c>
    </row>
    <row r="396" spans="1:7" ht="33">
      <c r="A396" s="56" t="s">
        <v>233</v>
      </c>
      <c r="B396" s="56" t="s">
        <v>239</v>
      </c>
      <c r="C396" s="17">
        <v>600</v>
      </c>
      <c r="D396" s="11" t="s">
        <v>171</v>
      </c>
      <c r="E396" s="64">
        <f>'№4'!F372</f>
        <v>278.9</v>
      </c>
      <c r="F396" s="64">
        <f>'№4'!G372</f>
        <v>251.9</v>
      </c>
      <c r="G396" s="64">
        <f>'№4'!H372</f>
        <v>251.9</v>
      </c>
    </row>
    <row r="397" spans="1:7" ht="33">
      <c r="A397" s="125" t="s">
        <v>233</v>
      </c>
      <c r="B397" s="125" t="s">
        <v>495</v>
      </c>
      <c r="C397" s="17"/>
      <c r="D397" s="11" t="s">
        <v>496</v>
      </c>
      <c r="E397" s="124">
        <f>E398</f>
        <v>99</v>
      </c>
      <c r="F397" s="124">
        <f aca="true" t="shared" si="74" ref="F397:G397">F398</f>
        <v>0</v>
      </c>
      <c r="G397" s="124">
        <f t="shared" si="74"/>
        <v>0</v>
      </c>
    </row>
    <row r="398" spans="1:7" ht="33">
      <c r="A398" s="125" t="s">
        <v>233</v>
      </c>
      <c r="B398" s="125" t="s">
        <v>495</v>
      </c>
      <c r="C398" s="33" t="s">
        <v>143</v>
      </c>
      <c r="D398" s="11" t="s">
        <v>273</v>
      </c>
      <c r="E398" s="124">
        <f>'№4'!F374</f>
        <v>99</v>
      </c>
      <c r="F398" s="124">
        <f>'№4'!G374</f>
        <v>0</v>
      </c>
      <c r="G398" s="124">
        <f>'№4'!H374</f>
        <v>0</v>
      </c>
    </row>
    <row r="399" spans="1:7" ht="22.9" customHeight="1">
      <c r="A399" s="56" t="s">
        <v>240</v>
      </c>
      <c r="B399" s="56"/>
      <c r="C399" s="38"/>
      <c r="D399" s="39" t="s">
        <v>6</v>
      </c>
      <c r="E399" s="64">
        <f aca="true" t="shared" si="75" ref="E399:G401">E400</f>
        <v>2244.4</v>
      </c>
      <c r="F399" s="64">
        <f t="shared" si="75"/>
        <v>2216.5</v>
      </c>
      <c r="G399" s="64">
        <f t="shared" si="75"/>
        <v>2216.5</v>
      </c>
    </row>
    <row r="400" spans="1:7" ht="49.5">
      <c r="A400" s="56" t="s">
        <v>240</v>
      </c>
      <c r="B400" s="56" t="s">
        <v>228</v>
      </c>
      <c r="C400" s="38"/>
      <c r="D400" s="11" t="s">
        <v>227</v>
      </c>
      <c r="E400" s="64">
        <f t="shared" si="75"/>
        <v>2244.4</v>
      </c>
      <c r="F400" s="64">
        <f t="shared" si="75"/>
        <v>2216.5</v>
      </c>
      <c r="G400" s="64">
        <f t="shared" si="75"/>
        <v>2216.5</v>
      </c>
    </row>
    <row r="401" spans="1:7" ht="12.75">
      <c r="A401" s="56" t="s">
        <v>240</v>
      </c>
      <c r="B401" s="10" t="s">
        <v>241</v>
      </c>
      <c r="C401" s="10"/>
      <c r="D401" s="70" t="s">
        <v>9</v>
      </c>
      <c r="E401" s="64">
        <f t="shared" si="75"/>
        <v>2244.4</v>
      </c>
      <c r="F401" s="64">
        <f t="shared" si="75"/>
        <v>2216.5</v>
      </c>
      <c r="G401" s="64">
        <f t="shared" si="75"/>
        <v>2216.5</v>
      </c>
    </row>
    <row r="402" spans="1:7" ht="66">
      <c r="A402" s="56" t="s">
        <v>240</v>
      </c>
      <c r="B402" s="56" t="s">
        <v>242</v>
      </c>
      <c r="C402" s="38"/>
      <c r="D402" s="11" t="s">
        <v>146</v>
      </c>
      <c r="E402" s="64">
        <f>E403+E404+E405</f>
        <v>2244.4</v>
      </c>
      <c r="F402" s="64">
        <f>F403+F404+F405</f>
        <v>2216.5</v>
      </c>
      <c r="G402" s="64">
        <f>G403+G404+G405</f>
        <v>2216.5</v>
      </c>
    </row>
    <row r="403" spans="1:7" ht="66">
      <c r="A403" s="56" t="s">
        <v>240</v>
      </c>
      <c r="B403" s="56" t="s">
        <v>242</v>
      </c>
      <c r="C403" s="98" t="s">
        <v>138</v>
      </c>
      <c r="D403" s="11" t="s">
        <v>12</v>
      </c>
      <c r="E403" s="64">
        <f>'№4'!F379</f>
        <v>2025.5</v>
      </c>
      <c r="F403" s="64">
        <f>'№4'!G379</f>
        <v>2023.6</v>
      </c>
      <c r="G403" s="64">
        <f>'№4'!H379</f>
        <v>2023.6</v>
      </c>
    </row>
    <row r="404" spans="1:7" ht="33">
      <c r="A404" s="33" t="s">
        <v>240</v>
      </c>
      <c r="B404" s="75" t="s">
        <v>242</v>
      </c>
      <c r="C404" s="99" t="s">
        <v>139</v>
      </c>
      <c r="D404" s="72" t="s">
        <v>140</v>
      </c>
      <c r="E404" s="64">
        <f>'№4'!F380</f>
        <v>218.6</v>
      </c>
      <c r="F404" s="64">
        <f>'№4'!G380</f>
        <v>192.6</v>
      </c>
      <c r="G404" s="64">
        <f>'№4'!H380</f>
        <v>192.6</v>
      </c>
    </row>
    <row r="405" spans="1:7" ht="21.75" customHeight="1">
      <c r="A405" s="33" t="s">
        <v>240</v>
      </c>
      <c r="B405" s="56" t="s">
        <v>242</v>
      </c>
      <c r="C405" s="100" t="s">
        <v>141</v>
      </c>
      <c r="D405" s="11" t="s">
        <v>142</v>
      </c>
      <c r="E405" s="64">
        <f>'№4'!F381</f>
        <v>0.3</v>
      </c>
      <c r="F405" s="64">
        <f>'№4'!G381</f>
        <v>0.3</v>
      </c>
      <c r="G405" s="64">
        <f>'№4'!H381</f>
        <v>0.3</v>
      </c>
    </row>
    <row r="406" spans="1:7" s="49" customFormat="1" ht="12.75">
      <c r="A406" s="34">
        <v>1200</v>
      </c>
      <c r="B406" s="34"/>
      <c r="C406" s="34"/>
      <c r="D406" s="35" t="s">
        <v>128</v>
      </c>
      <c r="E406" s="65">
        <f>E407+E412</f>
        <v>2184.6</v>
      </c>
      <c r="F406" s="65">
        <f>F407+F412</f>
        <v>985.5</v>
      </c>
      <c r="G406" s="65">
        <f>G407+G412</f>
        <v>985.5</v>
      </c>
    </row>
    <row r="407" spans="1:7" ht="12.75">
      <c r="A407" s="17">
        <v>1201</v>
      </c>
      <c r="B407" s="10"/>
      <c r="C407" s="33"/>
      <c r="D407" s="11" t="s">
        <v>45</v>
      </c>
      <c r="E407" s="64">
        <f>E408</f>
        <v>770</v>
      </c>
      <c r="F407" s="64">
        <f aca="true" t="shared" si="76" ref="F407:G410">F408</f>
        <v>449</v>
      </c>
      <c r="G407" s="64">
        <f t="shared" si="76"/>
        <v>449</v>
      </c>
    </row>
    <row r="408" spans="1:7" ht="49.5">
      <c r="A408" s="33" t="s">
        <v>131</v>
      </c>
      <c r="B408" s="56" t="s">
        <v>8</v>
      </c>
      <c r="C408" s="38"/>
      <c r="D408" s="31" t="s">
        <v>388</v>
      </c>
      <c r="E408" s="64">
        <f>E409</f>
        <v>770</v>
      </c>
      <c r="F408" s="64">
        <f t="shared" si="76"/>
        <v>449</v>
      </c>
      <c r="G408" s="64">
        <f t="shared" si="76"/>
        <v>449</v>
      </c>
    </row>
    <row r="409" spans="1:7" ht="49.5">
      <c r="A409" s="33" t="s">
        <v>131</v>
      </c>
      <c r="B409" s="56" t="s">
        <v>279</v>
      </c>
      <c r="C409" s="38"/>
      <c r="D409" s="11" t="s">
        <v>280</v>
      </c>
      <c r="E409" s="64">
        <f>E410</f>
        <v>770</v>
      </c>
      <c r="F409" s="64">
        <f t="shared" si="76"/>
        <v>449</v>
      </c>
      <c r="G409" s="64">
        <f t="shared" si="76"/>
        <v>449</v>
      </c>
    </row>
    <row r="410" spans="1:7" ht="82.5">
      <c r="A410" s="33" t="s">
        <v>131</v>
      </c>
      <c r="B410" s="56" t="s">
        <v>401</v>
      </c>
      <c r="C410" s="38"/>
      <c r="D410" s="11" t="s">
        <v>402</v>
      </c>
      <c r="E410" s="64">
        <f>E411</f>
        <v>770</v>
      </c>
      <c r="F410" s="64">
        <f t="shared" si="76"/>
        <v>449</v>
      </c>
      <c r="G410" s="64">
        <f t="shared" si="76"/>
        <v>449</v>
      </c>
    </row>
    <row r="411" spans="1:7" ht="21.75" customHeight="1">
      <c r="A411" s="33" t="s">
        <v>131</v>
      </c>
      <c r="B411" s="56" t="s">
        <v>401</v>
      </c>
      <c r="C411" s="38" t="s">
        <v>141</v>
      </c>
      <c r="D411" s="11" t="s">
        <v>142</v>
      </c>
      <c r="E411" s="64">
        <f>'№4'!F220</f>
        <v>770</v>
      </c>
      <c r="F411" s="64">
        <f>'№4'!G220</f>
        <v>449</v>
      </c>
      <c r="G411" s="64">
        <f>'№4'!H220</f>
        <v>449</v>
      </c>
    </row>
    <row r="412" spans="1:7" ht="12.75">
      <c r="A412" s="33" t="s">
        <v>133</v>
      </c>
      <c r="B412" s="10"/>
      <c r="C412" s="33"/>
      <c r="D412" s="11" t="s">
        <v>134</v>
      </c>
      <c r="E412" s="64">
        <f aca="true" t="shared" si="77" ref="E412:G413">E413</f>
        <v>1414.6</v>
      </c>
      <c r="F412" s="64">
        <f t="shared" si="77"/>
        <v>536.5</v>
      </c>
      <c r="G412" s="64">
        <f t="shared" si="77"/>
        <v>536.5</v>
      </c>
    </row>
    <row r="413" spans="1:7" ht="49.5">
      <c r="A413" s="33" t="s">
        <v>133</v>
      </c>
      <c r="B413" s="56" t="s">
        <v>8</v>
      </c>
      <c r="C413" s="38"/>
      <c r="D413" s="31" t="s">
        <v>388</v>
      </c>
      <c r="E413" s="64">
        <f t="shared" si="77"/>
        <v>1414.6</v>
      </c>
      <c r="F413" s="64">
        <f t="shared" si="77"/>
        <v>536.5</v>
      </c>
      <c r="G413" s="64">
        <f t="shared" si="77"/>
        <v>536.5</v>
      </c>
    </row>
    <row r="414" spans="1:7" ht="49.5">
      <c r="A414" s="33" t="s">
        <v>133</v>
      </c>
      <c r="B414" s="56" t="s">
        <v>279</v>
      </c>
      <c r="C414" s="38"/>
      <c r="D414" s="11" t="s">
        <v>280</v>
      </c>
      <c r="E414" s="64">
        <f>E415+E417+E419</f>
        <v>1414.6</v>
      </c>
      <c r="F414" s="124">
        <f aca="true" t="shared" si="78" ref="F414:G414">F415+F417+F419</f>
        <v>536.5</v>
      </c>
      <c r="G414" s="124">
        <f t="shared" si="78"/>
        <v>536.5</v>
      </c>
    </row>
    <row r="415" spans="1:7" ht="87.6" customHeight="1">
      <c r="A415" s="33" t="s">
        <v>133</v>
      </c>
      <c r="B415" s="56" t="s">
        <v>403</v>
      </c>
      <c r="C415" s="38"/>
      <c r="D415" s="11" t="s">
        <v>404</v>
      </c>
      <c r="E415" s="64">
        <f>E416</f>
        <v>400</v>
      </c>
      <c r="F415" s="64">
        <f>F416</f>
        <v>233</v>
      </c>
      <c r="G415" s="64">
        <f>G416</f>
        <v>233</v>
      </c>
    </row>
    <row r="416" spans="1:7" ht="21" customHeight="1">
      <c r="A416" s="33" t="s">
        <v>133</v>
      </c>
      <c r="B416" s="56" t="s">
        <v>403</v>
      </c>
      <c r="C416" s="38" t="s">
        <v>141</v>
      </c>
      <c r="D416" s="11" t="s">
        <v>142</v>
      </c>
      <c r="E416" s="64">
        <f>'№4'!F225</f>
        <v>400</v>
      </c>
      <c r="F416" s="64">
        <f>'№4'!G225</f>
        <v>233</v>
      </c>
      <c r="G416" s="64">
        <f>'№4'!H225</f>
        <v>233</v>
      </c>
    </row>
    <row r="417" spans="1:7" ht="74.45" customHeight="1">
      <c r="A417" s="33" t="s">
        <v>133</v>
      </c>
      <c r="B417" s="56" t="s">
        <v>405</v>
      </c>
      <c r="C417" s="38"/>
      <c r="D417" s="11" t="s">
        <v>406</v>
      </c>
      <c r="E417" s="64">
        <f>E418</f>
        <v>520</v>
      </c>
      <c r="F417" s="64">
        <f>F418</f>
        <v>303.5</v>
      </c>
      <c r="G417" s="64">
        <f>G418</f>
        <v>303.5</v>
      </c>
    </row>
    <row r="418" spans="1:7" ht="19.15" customHeight="1">
      <c r="A418" s="33" t="s">
        <v>133</v>
      </c>
      <c r="B418" s="56" t="s">
        <v>405</v>
      </c>
      <c r="C418" s="38" t="s">
        <v>141</v>
      </c>
      <c r="D418" s="11" t="s">
        <v>142</v>
      </c>
      <c r="E418" s="64">
        <f>'№4'!F227</f>
        <v>520</v>
      </c>
      <c r="F418" s="64">
        <f>'№4'!G227</f>
        <v>303.5</v>
      </c>
      <c r="G418" s="64">
        <f>'№4'!H227</f>
        <v>303.5</v>
      </c>
    </row>
    <row r="419" spans="1:7" ht="82.5">
      <c r="A419" s="33" t="s">
        <v>133</v>
      </c>
      <c r="B419" s="125" t="s">
        <v>479</v>
      </c>
      <c r="C419" s="126"/>
      <c r="D419" s="11" t="s">
        <v>502</v>
      </c>
      <c r="E419" s="124">
        <f>E420</f>
        <v>494.6</v>
      </c>
      <c r="F419" s="124">
        <f aca="true" t="shared" si="79" ref="F419:G419">F420</f>
        <v>0</v>
      </c>
      <c r="G419" s="124">
        <f t="shared" si="79"/>
        <v>0</v>
      </c>
    </row>
    <row r="420" spans="1:7" ht="33">
      <c r="A420" s="33" t="s">
        <v>133</v>
      </c>
      <c r="B420" s="125" t="s">
        <v>479</v>
      </c>
      <c r="C420" s="126" t="s">
        <v>141</v>
      </c>
      <c r="D420" s="11" t="s">
        <v>142</v>
      </c>
      <c r="E420" s="124">
        <f>'№4'!F229</f>
        <v>494.6</v>
      </c>
      <c r="F420" s="124">
        <f>'№4'!G229</f>
        <v>0</v>
      </c>
      <c r="G420" s="124">
        <f>'№4'!H229</f>
        <v>0</v>
      </c>
    </row>
    <row r="421" spans="1:7" s="49" customFormat="1" ht="24.6" customHeight="1">
      <c r="A421" s="34" t="s">
        <v>129</v>
      </c>
      <c r="B421" s="34"/>
      <c r="C421" s="34"/>
      <c r="D421" s="35" t="s">
        <v>39</v>
      </c>
      <c r="E421" s="65">
        <f>E422</f>
        <v>420</v>
      </c>
      <c r="F421" s="65">
        <f aca="true" t="shared" si="80" ref="F421:G425">F422</f>
        <v>1506</v>
      </c>
      <c r="G421" s="65">
        <f t="shared" si="80"/>
        <v>624.5</v>
      </c>
    </row>
    <row r="422" spans="1:7" ht="12.75">
      <c r="A422" s="33" t="s">
        <v>204</v>
      </c>
      <c r="B422" s="10"/>
      <c r="C422" s="100"/>
      <c r="D422" s="11" t="s">
        <v>130</v>
      </c>
      <c r="E422" s="64">
        <f>E423</f>
        <v>420</v>
      </c>
      <c r="F422" s="64">
        <f t="shared" si="80"/>
        <v>1506</v>
      </c>
      <c r="G422" s="64">
        <f t="shared" si="80"/>
        <v>624.5</v>
      </c>
    </row>
    <row r="423" spans="1:7" ht="33">
      <c r="A423" s="33" t="s">
        <v>204</v>
      </c>
      <c r="B423" s="10" t="s">
        <v>29</v>
      </c>
      <c r="C423" s="100"/>
      <c r="D423" s="11" t="s">
        <v>28</v>
      </c>
      <c r="E423" s="64">
        <f>E424</f>
        <v>420</v>
      </c>
      <c r="F423" s="64">
        <f t="shared" si="80"/>
        <v>1506</v>
      </c>
      <c r="G423" s="64">
        <f t="shared" si="80"/>
        <v>624.5</v>
      </c>
    </row>
    <row r="424" spans="1:7" ht="40.15" customHeight="1">
      <c r="A424" s="33" t="s">
        <v>204</v>
      </c>
      <c r="B424" s="10" t="s">
        <v>206</v>
      </c>
      <c r="C424" s="100"/>
      <c r="D424" s="11" t="s">
        <v>205</v>
      </c>
      <c r="E424" s="64">
        <f>E425</f>
        <v>420</v>
      </c>
      <c r="F424" s="64">
        <f t="shared" si="80"/>
        <v>1506</v>
      </c>
      <c r="G424" s="64">
        <f t="shared" si="80"/>
        <v>624.5</v>
      </c>
    </row>
    <row r="425" spans="1:7" ht="19.15" customHeight="1">
      <c r="A425" s="33" t="s">
        <v>204</v>
      </c>
      <c r="B425" s="10" t="s">
        <v>207</v>
      </c>
      <c r="C425" s="100"/>
      <c r="D425" s="11" t="s">
        <v>208</v>
      </c>
      <c r="E425" s="64">
        <f>E426</f>
        <v>420</v>
      </c>
      <c r="F425" s="64">
        <f t="shared" si="80"/>
        <v>1506</v>
      </c>
      <c r="G425" s="64">
        <f t="shared" si="80"/>
        <v>624.5</v>
      </c>
    </row>
    <row r="426" spans="1:7" ht="21.6" customHeight="1">
      <c r="A426" s="33" t="s">
        <v>204</v>
      </c>
      <c r="B426" s="10" t="s">
        <v>207</v>
      </c>
      <c r="C426" s="100">
        <v>700</v>
      </c>
      <c r="D426" s="11" t="s">
        <v>209</v>
      </c>
      <c r="E426" s="64">
        <f>'№4'!F256</f>
        <v>420</v>
      </c>
      <c r="F426" s="64">
        <f>'№4'!G256</f>
        <v>1506</v>
      </c>
      <c r="G426" s="64">
        <f>'№4'!H256</f>
        <v>624.5</v>
      </c>
    </row>
  </sheetData>
  <mergeCells count="11">
    <mergeCell ref="E1:G1"/>
    <mergeCell ref="B2:G2"/>
    <mergeCell ref="A3:G3"/>
    <mergeCell ref="A4:G4"/>
    <mergeCell ref="E6:E7"/>
    <mergeCell ref="F6:G6"/>
    <mergeCell ref="A5:A7"/>
    <mergeCell ref="B5:B7"/>
    <mergeCell ref="C5:C7"/>
    <mergeCell ref="D5:D7"/>
    <mergeCell ref="E5:G5"/>
  </mergeCells>
  <printOptions/>
  <pageMargins left="0.5905511811023623" right="0.1968503937007874" top="0" bottom="0" header="0.5118110236220472" footer="0.5118110236220472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workbookViewId="0" topLeftCell="A61">
      <selection activeCell="A3" sqref="A3:G3"/>
    </sheetView>
  </sheetViews>
  <sheetFormatPr defaultColWidth="9.125" defaultRowHeight="12.75"/>
  <cols>
    <col min="1" max="1" width="7.125" style="78" customWidth="1"/>
    <col min="2" max="2" width="10.125" style="51" customWidth="1"/>
    <col min="3" max="3" width="7.00390625" style="57" customWidth="1"/>
    <col min="4" max="4" width="77.75390625" style="2" customWidth="1"/>
    <col min="5" max="5" width="11.25390625" style="61" customWidth="1"/>
    <col min="6" max="6" width="10.875" style="61" customWidth="1"/>
    <col min="7" max="7" width="11.125" style="61" customWidth="1"/>
    <col min="8" max="16384" width="9.125" style="2" customWidth="1"/>
  </cols>
  <sheetData>
    <row r="1" spans="1:7" ht="12.75">
      <c r="A1" s="118"/>
      <c r="B1" s="117"/>
      <c r="C1" s="114"/>
      <c r="D1" s="116"/>
      <c r="E1" s="209" t="s">
        <v>441</v>
      </c>
      <c r="F1" s="209"/>
      <c r="G1" s="209"/>
    </row>
    <row r="2" spans="1:7" ht="12.75">
      <c r="A2" s="118"/>
      <c r="B2" s="216" t="s">
        <v>50</v>
      </c>
      <c r="C2" s="216"/>
      <c r="D2" s="216"/>
      <c r="E2" s="216"/>
      <c r="F2" s="216"/>
      <c r="G2" s="216"/>
    </row>
    <row r="3" spans="1:7" ht="12.75">
      <c r="A3" s="217" t="s">
        <v>760</v>
      </c>
      <c r="B3" s="217"/>
      <c r="C3" s="217"/>
      <c r="D3" s="217"/>
      <c r="E3" s="217"/>
      <c r="F3" s="217"/>
      <c r="G3" s="217"/>
    </row>
    <row r="4" spans="1:7" ht="12.75">
      <c r="A4" s="79"/>
      <c r="B4" s="52"/>
      <c r="C4" s="58"/>
      <c r="D4" s="46"/>
      <c r="E4" s="62"/>
      <c r="F4" s="62"/>
      <c r="G4" s="62"/>
    </row>
    <row r="5" spans="1:7" s="47" customFormat="1" ht="51.75" customHeight="1">
      <c r="A5" s="214" t="s">
        <v>394</v>
      </c>
      <c r="B5" s="214"/>
      <c r="C5" s="214"/>
      <c r="D5" s="214"/>
      <c r="E5" s="214"/>
      <c r="F5" s="214"/>
      <c r="G5" s="214"/>
    </row>
    <row r="6" spans="1:7" ht="12.75">
      <c r="A6" s="80"/>
      <c r="B6" s="53"/>
      <c r="C6" s="59"/>
      <c r="D6" s="45"/>
      <c r="E6" s="63"/>
      <c r="F6" s="63"/>
      <c r="G6" s="63"/>
    </row>
    <row r="7" spans="1:7" ht="12.75">
      <c r="A7" s="223" t="s">
        <v>349</v>
      </c>
      <c r="B7" s="223" t="s">
        <v>348</v>
      </c>
      <c r="C7" s="223" t="s">
        <v>53</v>
      </c>
      <c r="D7" s="185" t="s">
        <v>56</v>
      </c>
      <c r="E7" s="220" t="s">
        <v>122</v>
      </c>
      <c r="F7" s="222"/>
      <c r="G7" s="221"/>
    </row>
    <row r="8" spans="1:7" ht="12.75">
      <c r="A8" s="223" t="s">
        <v>135</v>
      </c>
      <c r="B8" s="223" t="s">
        <v>135</v>
      </c>
      <c r="C8" s="223" t="s">
        <v>135</v>
      </c>
      <c r="D8" s="186"/>
      <c r="E8" s="218" t="s">
        <v>136</v>
      </c>
      <c r="F8" s="220" t="s">
        <v>160</v>
      </c>
      <c r="G8" s="221"/>
    </row>
    <row r="9" spans="1:7" ht="12.75">
      <c r="A9" s="223" t="s">
        <v>135</v>
      </c>
      <c r="B9" s="223" t="s">
        <v>135</v>
      </c>
      <c r="C9" s="223" t="s">
        <v>135</v>
      </c>
      <c r="D9" s="187"/>
      <c r="E9" s="219"/>
      <c r="F9" s="64" t="s">
        <v>159</v>
      </c>
      <c r="G9" s="64" t="s">
        <v>390</v>
      </c>
    </row>
    <row r="10" spans="1:7" ht="12.75">
      <c r="A10" s="37">
        <v>1</v>
      </c>
      <c r="B10" s="54" t="s">
        <v>150</v>
      </c>
      <c r="C10" s="38">
        <v>3</v>
      </c>
      <c r="D10" s="37">
        <v>4</v>
      </c>
      <c r="E10" s="66">
        <v>5</v>
      </c>
      <c r="F10" s="66">
        <v>6</v>
      </c>
      <c r="G10" s="66">
        <v>7</v>
      </c>
    </row>
    <row r="11" spans="1:7" s="49" customFormat="1" ht="12.75">
      <c r="A11" s="81"/>
      <c r="B11" s="55"/>
      <c r="C11" s="60"/>
      <c r="D11" s="48" t="s">
        <v>7</v>
      </c>
      <c r="E11" s="65">
        <f>E12+E20+E25+E30+E37+E46+E51+E56+E71+E76+E85</f>
        <v>690169.2999999998</v>
      </c>
      <c r="F11" s="65">
        <f>F12+F20+F25+F30+F37+F46+F51+F56+F71+F76+F85</f>
        <v>572530.5</v>
      </c>
      <c r="G11" s="65">
        <f>G12+G20+G25+G30+G37+G46+G51+G56+G71+G76+G85</f>
        <v>569436.6</v>
      </c>
    </row>
    <row r="12" spans="1:7" s="49" customFormat="1" ht="49.5">
      <c r="A12" s="34" t="s">
        <v>350</v>
      </c>
      <c r="B12" s="34"/>
      <c r="C12" s="34"/>
      <c r="D12" s="35" t="s">
        <v>163</v>
      </c>
      <c r="E12" s="65">
        <f>E13+E16+E18</f>
        <v>434994.1</v>
      </c>
      <c r="F12" s="65">
        <f>F13+F16+F18</f>
        <v>395128.4</v>
      </c>
      <c r="G12" s="65">
        <f>G13+G16+G18</f>
        <v>388576.10000000003</v>
      </c>
    </row>
    <row r="13" spans="1:7" ht="33">
      <c r="A13" s="33" t="s">
        <v>350</v>
      </c>
      <c r="B13" s="33" t="s">
        <v>31</v>
      </c>
      <c r="C13" s="33"/>
      <c r="D13" s="31" t="s">
        <v>164</v>
      </c>
      <c r="E13" s="64">
        <f>E15+E14</f>
        <v>412851.8</v>
      </c>
      <c r="F13" s="121">
        <f aca="true" t="shared" si="0" ref="F13:G13">F15+F14</f>
        <v>376082.5</v>
      </c>
      <c r="G13" s="121">
        <f t="shared" si="0"/>
        <v>369815.3</v>
      </c>
    </row>
    <row r="14" spans="1:7" ht="33">
      <c r="A14" s="33"/>
      <c r="B14" s="33" t="s">
        <v>31</v>
      </c>
      <c r="C14" s="33" t="s">
        <v>32</v>
      </c>
      <c r="D14" s="31" t="s">
        <v>37</v>
      </c>
      <c r="E14" s="121">
        <f>'№7'!D49</f>
        <v>214.2</v>
      </c>
      <c r="F14" s="121">
        <f>'№7'!E49</f>
        <v>0</v>
      </c>
      <c r="G14" s="121">
        <f>'№7'!F49</f>
        <v>0</v>
      </c>
    </row>
    <row r="15" spans="1:7" ht="33">
      <c r="A15" s="33" t="s">
        <v>350</v>
      </c>
      <c r="B15" s="33" t="s">
        <v>31</v>
      </c>
      <c r="C15" s="33" t="s">
        <v>41</v>
      </c>
      <c r="D15" s="31" t="s">
        <v>42</v>
      </c>
      <c r="E15" s="64">
        <f>'№7'!D13-'№7'!D49</f>
        <v>412637.6</v>
      </c>
      <c r="F15" s="121">
        <f>'№7'!E13-'№7'!E49</f>
        <v>376082.5</v>
      </c>
      <c r="G15" s="121">
        <f>'№7'!F13-'№7'!F49</f>
        <v>369815.3</v>
      </c>
    </row>
    <row r="16" spans="1:7" ht="49.5">
      <c r="A16" s="33" t="s">
        <v>350</v>
      </c>
      <c r="B16" s="56" t="s">
        <v>150</v>
      </c>
      <c r="C16" s="38"/>
      <c r="D16" s="31" t="s">
        <v>212</v>
      </c>
      <c r="E16" s="64">
        <f>E17</f>
        <v>6250.700000000001</v>
      </c>
      <c r="F16" s="64">
        <f>F17</f>
        <v>4695.500000000001</v>
      </c>
      <c r="G16" s="64">
        <f>G17</f>
        <v>4479.900000000001</v>
      </c>
    </row>
    <row r="17" spans="1:7" ht="33">
      <c r="A17" s="33" t="s">
        <v>350</v>
      </c>
      <c r="B17" s="56" t="s">
        <v>150</v>
      </c>
      <c r="C17" s="33" t="s">
        <v>32</v>
      </c>
      <c r="D17" s="31" t="s">
        <v>37</v>
      </c>
      <c r="E17" s="64">
        <f>'№7'!D57</f>
        <v>6250.700000000001</v>
      </c>
      <c r="F17" s="64">
        <f>'№7'!E57</f>
        <v>4695.500000000001</v>
      </c>
      <c r="G17" s="64">
        <f>'№7'!F57</f>
        <v>4479.900000000001</v>
      </c>
    </row>
    <row r="18" spans="1:7" ht="12.75">
      <c r="A18" s="33" t="s">
        <v>350</v>
      </c>
      <c r="B18" s="10" t="s">
        <v>155</v>
      </c>
      <c r="C18" s="38"/>
      <c r="D18" s="31" t="s">
        <v>9</v>
      </c>
      <c r="E18" s="64">
        <f>E19</f>
        <v>15891.599999999999</v>
      </c>
      <c r="F18" s="64">
        <f>F19</f>
        <v>14350.399999999998</v>
      </c>
      <c r="G18" s="64">
        <f>G19</f>
        <v>14280.900000000001</v>
      </c>
    </row>
    <row r="19" spans="1:7" ht="33">
      <c r="A19" s="56" t="s">
        <v>350</v>
      </c>
      <c r="B19" s="56" t="s">
        <v>155</v>
      </c>
      <c r="C19" s="33" t="s">
        <v>41</v>
      </c>
      <c r="D19" s="31" t="s">
        <v>42</v>
      </c>
      <c r="E19" s="64">
        <f>'№7'!D76</f>
        <v>15891.599999999999</v>
      </c>
      <c r="F19" s="64">
        <f>'№7'!E76</f>
        <v>14350.399999999998</v>
      </c>
      <c r="G19" s="64">
        <f>'№7'!F76</f>
        <v>14280.900000000001</v>
      </c>
    </row>
    <row r="20" spans="1:7" s="49" customFormat="1" ht="34.9" customHeight="1">
      <c r="A20" s="34" t="s">
        <v>351</v>
      </c>
      <c r="B20" s="34"/>
      <c r="C20" s="34"/>
      <c r="D20" s="35" t="s">
        <v>262</v>
      </c>
      <c r="E20" s="65">
        <f>E21+E23</f>
        <v>44793.09999999999</v>
      </c>
      <c r="F20" s="65">
        <f>F21+F23</f>
        <v>48218.1</v>
      </c>
      <c r="G20" s="65">
        <f>G21+G23</f>
        <v>47591.7</v>
      </c>
    </row>
    <row r="21" spans="1:7" ht="33">
      <c r="A21" s="56" t="s">
        <v>351</v>
      </c>
      <c r="B21" s="5">
        <v>1</v>
      </c>
      <c r="C21" s="10"/>
      <c r="D21" s="31" t="s">
        <v>264</v>
      </c>
      <c r="E21" s="64">
        <f>E22</f>
        <v>42893.09999999999</v>
      </c>
      <c r="F21" s="64">
        <f>F22</f>
        <v>48218.1</v>
      </c>
      <c r="G21" s="64">
        <f>G22</f>
        <v>47591.7</v>
      </c>
    </row>
    <row r="22" spans="1:7" ht="18.6" customHeight="1">
      <c r="A22" s="56" t="s">
        <v>351</v>
      </c>
      <c r="B22" s="5">
        <v>1</v>
      </c>
      <c r="C22" s="33" t="s">
        <v>57</v>
      </c>
      <c r="D22" s="31" t="s">
        <v>158</v>
      </c>
      <c r="E22" s="64">
        <f>'№7'!D84</f>
        <v>42893.09999999999</v>
      </c>
      <c r="F22" s="64">
        <f>'№7'!E84</f>
        <v>48218.1</v>
      </c>
      <c r="G22" s="64">
        <f>'№7'!F84</f>
        <v>47591.7</v>
      </c>
    </row>
    <row r="23" spans="1:7" ht="18.6" customHeight="1">
      <c r="A23" s="56" t="s">
        <v>351</v>
      </c>
      <c r="B23" s="42">
        <v>2</v>
      </c>
      <c r="C23" s="68"/>
      <c r="D23" s="31" t="s">
        <v>453</v>
      </c>
      <c r="E23" s="64">
        <f>E24</f>
        <v>1900</v>
      </c>
      <c r="F23" s="64">
        <f>F24</f>
        <v>0</v>
      </c>
      <c r="G23" s="64">
        <f>G24</f>
        <v>0</v>
      </c>
    </row>
    <row r="24" spans="1:7" ht="18.6" customHeight="1">
      <c r="A24" s="56" t="s">
        <v>351</v>
      </c>
      <c r="B24" s="42">
        <v>2</v>
      </c>
      <c r="C24" s="33" t="s">
        <v>57</v>
      </c>
      <c r="D24" s="31" t="s">
        <v>158</v>
      </c>
      <c r="E24" s="64">
        <f>'№7'!D111</f>
        <v>1900</v>
      </c>
      <c r="F24" s="64">
        <f>'№7'!E111</f>
        <v>0</v>
      </c>
      <c r="G24" s="64">
        <f>'№7'!F111</f>
        <v>0</v>
      </c>
    </row>
    <row r="25" spans="1:7" s="49" customFormat="1" ht="49.5">
      <c r="A25" s="34" t="s">
        <v>352</v>
      </c>
      <c r="B25" s="34"/>
      <c r="C25" s="34"/>
      <c r="D25" s="35" t="s">
        <v>227</v>
      </c>
      <c r="E25" s="65">
        <f>E26+E28</f>
        <v>26233.2</v>
      </c>
      <c r="F25" s="65">
        <f>F26+F28</f>
        <v>24506.200000000004</v>
      </c>
      <c r="G25" s="65">
        <f>G26+G28</f>
        <v>23983.100000000002</v>
      </c>
    </row>
    <row r="26" spans="1:7" ht="33">
      <c r="A26" s="56" t="s">
        <v>352</v>
      </c>
      <c r="B26" s="42">
        <v>1</v>
      </c>
      <c r="C26" s="68"/>
      <c r="D26" s="31" t="s">
        <v>229</v>
      </c>
      <c r="E26" s="64">
        <f>E27</f>
        <v>23988.8</v>
      </c>
      <c r="F26" s="64">
        <f>F27</f>
        <v>22289.700000000004</v>
      </c>
      <c r="G26" s="64">
        <f>G27</f>
        <v>21766.600000000002</v>
      </c>
    </row>
    <row r="27" spans="1:7" ht="33">
      <c r="A27" s="56" t="s">
        <v>352</v>
      </c>
      <c r="B27" s="42">
        <v>1</v>
      </c>
      <c r="C27" s="68" t="s">
        <v>32</v>
      </c>
      <c r="D27" s="31" t="s">
        <v>37</v>
      </c>
      <c r="E27" s="64">
        <f>'№7'!D115</f>
        <v>23988.8</v>
      </c>
      <c r="F27" s="64">
        <f>'№7'!E115</f>
        <v>22289.700000000004</v>
      </c>
      <c r="G27" s="64">
        <f>'№7'!F115</f>
        <v>21766.600000000002</v>
      </c>
    </row>
    <row r="28" spans="1:7" ht="18.6" customHeight="1">
      <c r="A28" s="56" t="s">
        <v>352</v>
      </c>
      <c r="B28" s="42">
        <v>9</v>
      </c>
      <c r="C28" s="68"/>
      <c r="D28" s="31" t="s">
        <v>9</v>
      </c>
      <c r="E28" s="64">
        <f>E29</f>
        <v>2244.4</v>
      </c>
      <c r="F28" s="64">
        <f>F29</f>
        <v>2216.5</v>
      </c>
      <c r="G28" s="64">
        <f>G29</f>
        <v>2216.5</v>
      </c>
    </row>
    <row r="29" spans="1:7" ht="33">
      <c r="A29" s="56" t="s">
        <v>352</v>
      </c>
      <c r="B29" s="42">
        <v>9</v>
      </c>
      <c r="C29" s="68" t="s">
        <v>32</v>
      </c>
      <c r="D29" s="31" t="s">
        <v>37</v>
      </c>
      <c r="E29" s="64">
        <f>'№7'!D130</f>
        <v>2244.4</v>
      </c>
      <c r="F29" s="64">
        <f>'№7'!E130</f>
        <v>2216.5</v>
      </c>
      <c r="G29" s="64">
        <f>'№7'!F130</f>
        <v>2216.5</v>
      </c>
    </row>
    <row r="30" spans="1:7" s="49" customFormat="1" ht="57.6" customHeight="1">
      <c r="A30" s="34" t="s">
        <v>353</v>
      </c>
      <c r="B30" s="34"/>
      <c r="C30" s="34"/>
      <c r="D30" s="35" t="s">
        <v>256</v>
      </c>
      <c r="E30" s="65">
        <f>E33+E35+E31</f>
        <v>20509.5</v>
      </c>
      <c r="F30" s="65">
        <f aca="true" t="shared" si="1" ref="F30:G30">F33+F35+F31</f>
        <v>2885.4</v>
      </c>
      <c r="G30" s="65">
        <f t="shared" si="1"/>
        <v>6147</v>
      </c>
    </row>
    <row r="31" spans="1:7" ht="49.5">
      <c r="A31" s="139" t="s">
        <v>353</v>
      </c>
      <c r="B31" s="137">
        <v>1</v>
      </c>
      <c r="C31" s="68"/>
      <c r="D31" s="31" t="s">
        <v>528</v>
      </c>
      <c r="E31" s="138">
        <f>E32</f>
        <v>30</v>
      </c>
      <c r="F31" s="138">
        <f aca="true" t="shared" si="2" ref="F31:G31">F32</f>
        <v>0</v>
      </c>
      <c r="G31" s="138">
        <f t="shared" si="2"/>
        <v>0</v>
      </c>
    </row>
    <row r="32" spans="1:7" ht="12.75">
      <c r="A32" s="33" t="s">
        <v>353</v>
      </c>
      <c r="B32" s="10" t="s">
        <v>31</v>
      </c>
      <c r="C32" s="68" t="s">
        <v>57</v>
      </c>
      <c r="D32" s="31" t="s">
        <v>158</v>
      </c>
      <c r="E32" s="138">
        <f>'№7'!D136</f>
        <v>30</v>
      </c>
      <c r="F32" s="138">
        <f>'№7'!E136</f>
        <v>0</v>
      </c>
      <c r="G32" s="138">
        <f>'№7'!F136</f>
        <v>0</v>
      </c>
    </row>
    <row r="33" spans="1:7" ht="20.45" customHeight="1">
      <c r="A33" s="56" t="s">
        <v>353</v>
      </c>
      <c r="B33" s="42" t="s">
        <v>150</v>
      </c>
      <c r="C33" s="68"/>
      <c r="D33" s="31" t="s">
        <v>319</v>
      </c>
      <c r="E33" s="64">
        <f>E34</f>
        <v>3084</v>
      </c>
      <c r="F33" s="64">
        <f>F34</f>
        <v>1798.2</v>
      </c>
      <c r="G33" s="64">
        <f>G34</f>
        <v>1798.2</v>
      </c>
    </row>
    <row r="34" spans="1:7" ht="33">
      <c r="A34" s="33" t="s">
        <v>353</v>
      </c>
      <c r="B34" s="10" t="s">
        <v>150</v>
      </c>
      <c r="C34" s="68" t="s">
        <v>32</v>
      </c>
      <c r="D34" s="31" t="s">
        <v>37</v>
      </c>
      <c r="E34" s="64">
        <f>'№7'!D137</f>
        <v>3084</v>
      </c>
      <c r="F34" s="64">
        <f>'№7'!E137</f>
        <v>1798.2</v>
      </c>
      <c r="G34" s="64">
        <f>'№7'!F137</f>
        <v>1798.2</v>
      </c>
    </row>
    <row r="35" spans="1:7" ht="49.5">
      <c r="A35" s="33" t="s">
        <v>353</v>
      </c>
      <c r="B35" s="10" t="s">
        <v>151</v>
      </c>
      <c r="C35" s="68"/>
      <c r="D35" s="70" t="s">
        <v>438</v>
      </c>
      <c r="E35" s="64">
        <f>E36</f>
        <v>17395.5</v>
      </c>
      <c r="F35" s="64">
        <f>F36</f>
        <v>1087.2</v>
      </c>
      <c r="G35" s="64">
        <f>G36</f>
        <v>4348.8</v>
      </c>
    </row>
    <row r="36" spans="1:7" ht="33">
      <c r="A36" s="33" t="s">
        <v>353</v>
      </c>
      <c r="B36" s="10" t="s">
        <v>151</v>
      </c>
      <c r="C36" s="68" t="s">
        <v>94</v>
      </c>
      <c r="D36" s="31" t="s">
        <v>18</v>
      </c>
      <c r="E36" s="64">
        <f>'№7'!D144</f>
        <v>17395.5</v>
      </c>
      <c r="F36" s="64">
        <f>'№7'!E144</f>
        <v>1087.2</v>
      </c>
      <c r="G36" s="64">
        <f>'№7'!F144</f>
        <v>4348.8</v>
      </c>
    </row>
    <row r="37" spans="1:7" s="49" customFormat="1" ht="49.5">
      <c r="A37" s="34" t="s">
        <v>243</v>
      </c>
      <c r="B37" s="34"/>
      <c r="C37" s="34"/>
      <c r="D37" s="35" t="s">
        <v>323</v>
      </c>
      <c r="E37" s="65">
        <f>E40+E44+E42+E38</f>
        <v>18882.300000000003</v>
      </c>
      <c r="F37" s="65">
        <f>F40+F44+F42</f>
        <v>24126.5</v>
      </c>
      <c r="G37" s="65">
        <f>G40+G44+G42</f>
        <v>24126.399999999998</v>
      </c>
    </row>
    <row r="38" spans="1:7" s="49" customFormat="1" ht="33">
      <c r="A38" s="33" t="s">
        <v>243</v>
      </c>
      <c r="B38" s="10" t="s">
        <v>31</v>
      </c>
      <c r="C38" s="69"/>
      <c r="D38" s="70" t="s">
        <v>483</v>
      </c>
      <c r="E38" s="124">
        <f>E39</f>
        <v>334</v>
      </c>
      <c r="F38" s="124">
        <f aca="true" t="shared" si="3" ref="F38:G38">F39</f>
        <v>0</v>
      </c>
      <c r="G38" s="124">
        <f t="shared" si="3"/>
        <v>0</v>
      </c>
    </row>
    <row r="39" spans="1:7" s="49" customFormat="1" ht="12.75">
      <c r="A39" s="33" t="s">
        <v>243</v>
      </c>
      <c r="B39" s="10" t="s">
        <v>31</v>
      </c>
      <c r="C39" s="20" t="s">
        <v>57</v>
      </c>
      <c r="D39" s="39" t="s">
        <v>158</v>
      </c>
      <c r="E39" s="124">
        <f>'№7'!D151</f>
        <v>334</v>
      </c>
      <c r="F39" s="124">
        <f>'№7'!E151</f>
        <v>0</v>
      </c>
      <c r="G39" s="124">
        <f>'№7'!F151</f>
        <v>0</v>
      </c>
    </row>
    <row r="40" spans="1:7" ht="36.6" customHeight="1">
      <c r="A40" s="33" t="s">
        <v>243</v>
      </c>
      <c r="B40" s="10" t="s">
        <v>150</v>
      </c>
      <c r="C40" s="69"/>
      <c r="D40" s="39" t="s">
        <v>326</v>
      </c>
      <c r="E40" s="64">
        <f>E41</f>
        <v>0</v>
      </c>
      <c r="F40" s="64">
        <f>F41</f>
        <v>14442.5</v>
      </c>
      <c r="G40" s="64">
        <f>G41</f>
        <v>14442.4</v>
      </c>
    </row>
    <row r="41" spans="1:7" ht="18.6" customHeight="1">
      <c r="A41" s="33" t="s">
        <v>243</v>
      </c>
      <c r="B41" s="10" t="s">
        <v>150</v>
      </c>
      <c r="C41" s="20" t="s">
        <v>57</v>
      </c>
      <c r="D41" s="39" t="s">
        <v>158</v>
      </c>
      <c r="E41" s="64">
        <f>'№7'!D153</f>
        <v>0</v>
      </c>
      <c r="F41" s="64">
        <f>'№7'!E153</f>
        <v>14442.5</v>
      </c>
      <c r="G41" s="64">
        <f>'№7'!F153</f>
        <v>14442.4</v>
      </c>
    </row>
    <row r="42" spans="1:7" ht="33">
      <c r="A42" s="33" t="s">
        <v>243</v>
      </c>
      <c r="B42" s="10" t="s">
        <v>151</v>
      </c>
      <c r="C42" s="20"/>
      <c r="D42" s="39" t="s">
        <v>427</v>
      </c>
      <c r="E42" s="64">
        <f>E43</f>
        <v>1398</v>
      </c>
      <c r="F42" s="64">
        <f>F43</f>
        <v>0</v>
      </c>
      <c r="G42" s="64">
        <f>G43</f>
        <v>0</v>
      </c>
    </row>
    <row r="43" spans="1:7" ht="12.75">
      <c r="A43" s="33" t="s">
        <v>243</v>
      </c>
      <c r="B43" s="10" t="s">
        <v>151</v>
      </c>
      <c r="C43" s="20" t="s">
        <v>57</v>
      </c>
      <c r="D43" s="39" t="s">
        <v>158</v>
      </c>
      <c r="E43" s="64">
        <f>'№7'!D157</f>
        <v>1398</v>
      </c>
      <c r="F43" s="64">
        <f>'№7'!E157</f>
        <v>0</v>
      </c>
      <c r="G43" s="64">
        <f>'№7'!F157</f>
        <v>0</v>
      </c>
    </row>
    <row r="44" spans="1:7" ht="33">
      <c r="A44" s="33" t="s">
        <v>243</v>
      </c>
      <c r="B44" s="10" t="s">
        <v>152</v>
      </c>
      <c r="C44" s="69"/>
      <c r="D44" s="39" t="s">
        <v>329</v>
      </c>
      <c r="E44" s="64">
        <f>E45</f>
        <v>17150.300000000003</v>
      </c>
      <c r="F44" s="64">
        <f>F45</f>
        <v>9683.999999999998</v>
      </c>
      <c r="G44" s="64">
        <f>G45</f>
        <v>9683.999999999998</v>
      </c>
    </row>
    <row r="45" spans="1:7" ht="19.9" customHeight="1">
      <c r="A45" s="33" t="s">
        <v>243</v>
      </c>
      <c r="B45" s="10" t="s">
        <v>152</v>
      </c>
      <c r="C45" s="20" t="s">
        <v>57</v>
      </c>
      <c r="D45" s="39" t="s">
        <v>158</v>
      </c>
      <c r="E45" s="64">
        <f>'№7'!D159</f>
        <v>17150.300000000003</v>
      </c>
      <c r="F45" s="64">
        <f>'№7'!E159</f>
        <v>9683.999999999998</v>
      </c>
      <c r="G45" s="64">
        <f>'№7'!F159</f>
        <v>9683.999999999998</v>
      </c>
    </row>
    <row r="46" spans="1:7" s="49" customFormat="1" ht="49.5">
      <c r="A46" s="34" t="s">
        <v>354</v>
      </c>
      <c r="B46" s="34"/>
      <c r="C46" s="34"/>
      <c r="D46" s="35" t="s">
        <v>302</v>
      </c>
      <c r="E46" s="65">
        <f>E47+E49</f>
        <v>56144.700000000004</v>
      </c>
      <c r="F46" s="65">
        <f>F47+F49</f>
        <v>3466.3999999999996</v>
      </c>
      <c r="G46" s="65">
        <f>G47+G49</f>
        <v>7941.9</v>
      </c>
    </row>
    <row r="47" spans="1:7" ht="39" customHeight="1">
      <c r="A47" s="33" t="s">
        <v>354</v>
      </c>
      <c r="B47" s="10" t="s">
        <v>31</v>
      </c>
      <c r="C47" s="69"/>
      <c r="D47" s="39" t="s">
        <v>304</v>
      </c>
      <c r="E47" s="64">
        <f>E48</f>
        <v>55066.4</v>
      </c>
      <c r="F47" s="64">
        <f>F48</f>
        <v>3466.3999999999996</v>
      </c>
      <c r="G47" s="64">
        <f>G48</f>
        <v>7941.9</v>
      </c>
    </row>
    <row r="48" spans="1:7" ht="20.45" customHeight="1">
      <c r="A48" s="33" t="s">
        <v>354</v>
      </c>
      <c r="B48" s="10" t="s">
        <v>31</v>
      </c>
      <c r="C48" s="20" t="s">
        <v>57</v>
      </c>
      <c r="D48" s="39" t="s">
        <v>158</v>
      </c>
      <c r="E48" s="64">
        <f>'№7'!D179</f>
        <v>55066.4</v>
      </c>
      <c r="F48" s="64">
        <f>'№7'!E179</f>
        <v>3466.3999999999996</v>
      </c>
      <c r="G48" s="64">
        <f>'№7'!F179</f>
        <v>7941.9</v>
      </c>
    </row>
    <row r="49" spans="1:7" ht="20.45" customHeight="1">
      <c r="A49" s="33" t="s">
        <v>354</v>
      </c>
      <c r="B49" s="10" t="s">
        <v>150</v>
      </c>
      <c r="C49" s="69"/>
      <c r="D49" s="11" t="s">
        <v>445</v>
      </c>
      <c r="E49" s="64">
        <f>E50</f>
        <v>1078.3</v>
      </c>
      <c r="F49" s="64">
        <f>F50</f>
        <v>0</v>
      </c>
      <c r="G49" s="64">
        <f>G50</f>
        <v>0</v>
      </c>
    </row>
    <row r="50" spans="1:7" ht="20.45" customHeight="1">
      <c r="A50" s="33" t="s">
        <v>354</v>
      </c>
      <c r="B50" s="10" t="s">
        <v>150</v>
      </c>
      <c r="C50" s="20" t="s">
        <v>57</v>
      </c>
      <c r="D50" s="39" t="s">
        <v>158</v>
      </c>
      <c r="E50" s="64">
        <f>'№7'!D190</f>
        <v>1078.3</v>
      </c>
      <c r="F50" s="64">
        <f>'№7'!E190</f>
        <v>0</v>
      </c>
      <c r="G50" s="64">
        <f>'№7'!F190</f>
        <v>0</v>
      </c>
    </row>
    <row r="51" spans="1:7" s="49" customFormat="1" ht="49.5">
      <c r="A51" s="34" t="s">
        <v>355</v>
      </c>
      <c r="B51" s="34"/>
      <c r="C51" s="34"/>
      <c r="D51" s="35" t="s">
        <v>308</v>
      </c>
      <c r="E51" s="65">
        <f>E52+E54</f>
        <v>233.10000000000002</v>
      </c>
      <c r="F51" s="65">
        <f>F52+F54</f>
        <v>171.7</v>
      </c>
      <c r="G51" s="65">
        <f>G52+G54</f>
        <v>171.7</v>
      </c>
    </row>
    <row r="52" spans="1:7" ht="33">
      <c r="A52" s="33" t="s">
        <v>355</v>
      </c>
      <c r="B52" s="10" t="s">
        <v>31</v>
      </c>
      <c r="C52" s="69"/>
      <c r="D52" s="39" t="s">
        <v>309</v>
      </c>
      <c r="E52" s="64">
        <f>E53</f>
        <v>73.7</v>
      </c>
      <c r="F52" s="64">
        <f>F53</f>
        <v>64</v>
      </c>
      <c r="G52" s="64">
        <f>G53</f>
        <v>64</v>
      </c>
    </row>
    <row r="53" spans="1:7" ht="18.6" customHeight="1">
      <c r="A53" s="33" t="s">
        <v>355</v>
      </c>
      <c r="B53" s="10" t="s">
        <v>31</v>
      </c>
      <c r="C53" s="69" t="s">
        <v>57</v>
      </c>
      <c r="D53" s="39" t="s">
        <v>158</v>
      </c>
      <c r="E53" s="64">
        <f>'№7'!D198</f>
        <v>73.7</v>
      </c>
      <c r="F53" s="121">
        <f>'№7'!E198</f>
        <v>64</v>
      </c>
      <c r="G53" s="121">
        <f>'№7'!F198</f>
        <v>64</v>
      </c>
    </row>
    <row r="54" spans="1:7" ht="12.75">
      <c r="A54" s="33" t="s">
        <v>355</v>
      </c>
      <c r="B54" s="10" t="s">
        <v>150</v>
      </c>
      <c r="C54" s="69"/>
      <c r="D54" s="39" t="s">
        <v>314</v>
      </c>
      <c r="E54" s="64">
        <f>E55</f>
        <v>159.4</v>
      </c>
      <c r="F54" s="64">
        <f>F55</f>
        <v>107.7</v>
      </c>
      <c r="G54" s="64">
        <f>G55</f>
        <v>107.7</v>
      </c>
    </row>
    <row r="55" spans="1:7" ht="19.15" customHeight="1">
      <c r="A55" s="33" t="s">
        <v>355</v>
      </c>
      <c r="B55" s="10" t="s">
        <v>150</v>
      </c>
      <c r="C55" s="69" t="s">
        <v>57</v>
      </c>
      <c r="D55" s="39" t="s">
        <v>158</v>
      </c>
      <c r="E55" s="64">
        <f>'№7'!D205</f>
        <v>159.4</v>
      </c>
      <c r="F55" s="64">
        <f>'№7'!E205</f>
        <v>107.7</v>
      </c>
      <c r="G55" s="64">
        <f>'№7'!F205</f>
        <v>107.7</v>
      </c>
    </row>
    <row r="56" spans="1:7" s="49" customFormat="1" ht="49.5">
      <c r="A56" s="34" t="s">
        <v>210</v>
      </c>
      <c r="B56" s="34"/>
      <c r="C56" s="34"/>
      <c r="D56" s="35" t="s">
        <v>388</v>
      </c>
      <c r="E56" s="65">
        <f>E57+E59+E61+E63+E65+E67+E69</f>
        <v>51945.9</v>
      </c>
      <c r="F56" s="65">
        <f>F57+F59+F61+F63+F65+F67+F69</f>
        <v>48112.40000000001</v>
      </c>
      <c r="G56" s="65">
        <f>G57+G59+G61+G63+G65+G67+G69</f>
        <v>47947.40000000001</v>
      </c>
    </row>
    <row r="57" spans="1:7" ht="49.5">
      <c r="A57" s="33" t="s">
        <v>210</v>
      </c>
      <c r="B57" s="10" t="s">
        <v>31</v>
      </c>
      <c r="C57" s="69"/>
      <c r="D57" s="39" t="s">
        <v>24</v>
      </c>
      <c r="E57" s="64">
        <f>E58</f>
        <v>147</v>
      </c>
      <c r="F57" s="64">
        <f>F58</f>
        <v>200.6</v>
      </c>
      <c r="G57" s="64">
        <f>G58</f>
        <v>157</v>
      </c>
    </row>
    <row r="58" spans="1:7" ht="18.6" customHeight="1">
      <c r="A58" s="33" t="s">
        <v>210</v>
      </c>
      <c r="B58" s="10" t="s">
        <v>31</v>
      </c>
      <c r="C58" s="69" t="s">
        <v>57</v>
      </c>
      <c r="D58" s="39" t="s">
        <v>158</v>
      </c>
      <c r="E58" s="64">
        <f>'№7'!D211</f>
        <v>147</v>
      </c>
      <c r="F58" s="64">
        <f>'№7'!E211</f>
        <v>200.6</v>
      </c>
      <c r="G58" s="64">
        <f>'№7'!F211</f>
        <v>157</v>
      </c>
    </row>
    <row r="59" spans="1:7" ht="87.6" customHeight="1">
      <c r="A59" s="33" t="s">
        <v>210</v>
      </c>
      <c r="B59" s="10">
        <v>2</v>
      </c>
      <c r="C59" s="69"/>
      <c r="D59" s="39" t="s">
        <v>288</v>
      </c>
      <c r="E59" s="64">
        <f>E60</f>
        <v>75</v>
      </c>
      <c r="F59" s="64">
        <f>F60</f>
        <v>68.7</v>
      </c>
      <c r="G59" s="64">
        <f>G60</f>
        <v>44</v>
      </c>
    </row>
    <row r="60" spans="1:7" ht="20.45" customHeight="1">
      <c r="A60" s="33" t="s">
        <v>210</v>
      </c>
      <c r="B60" s="10">
        <v>2</v>
      </c>
      <c r="C60" s="69" t="s">
        <v>57</v>
      </c>
      <c r="D60" s="39" t="s">
        <v>158</v>
      </c>
      <c r="E60" s="64">
        <f>'№7'!D216</f>
        <v>75</v>
      </c>
      <c r="F60" s="64">
        <f>'№7'!E216</f>
        <v>68.7</v>
      </c>
      <c r="G60" s="64">
        <f>'№7'!F216</f>
        <v>44</v>
      </c>
    </row>
    <row r="61" spans="1:7" ht="33">
      <c r="A61" s="33" t="s">
        <v>210</v>
      </c>
      <c r="B61" s="10" t="s">
        <v>151</v>
      </c>
      <c r="C61" s="69"/>
      <c r="D61" s="39" t="s">
        <v>294</v>
      </c>
      <c r="E61" s="64">
        <f>E62</f>
        <v>121</v>
      </c>
      <c r="F61" s="64">
        <f>F62</f>
        <v>105</v>
      </c>
      <c r="G61" s="64">
        <f>G62</f>
        <v>105</v>
      </c>
    </row>
    <row r="62" spans="1:7" ht="18.6" customHeight="1">
      <c r="A62" s="33" t="s">
        <v>210</v>
      </c>
      <c r="B62" s="10" t="s">
        <v>151</v>
      </c>
      <c r="C62" s="69" t="s">
        <v>57</v>
      </c>
      <c r="D62" s="39" t="s">
        <v>158</v>
      </c>
      <c r="E62" s="64">
        <f>'№7'!D221</f>
        <v>121</v>
      </c>
      <c r="F62" s="64">
        <f>'№7'!E221</f>
        <v>105</v>
      </c>
      <c r="G62" s="64">
        <f>'№7'!F221</f>
        <v>105</v>
      </c>
    </row>
    <row r="63" spans="1:7" ht="33">
      <c r="A63" s="33" t="s">
        <v>210</v>
      </c>
      <c r="B63" s="10" t="s">
        <v>152</v>
      </c>
      <c r="C63" s="69"/>
      <c r="D63" s="39" t="s">
        <v>298</v>
      </c>
      <c r="E63" s="64">
        <f>E64</f>
        <v>6295.3</v>
      </c>
      <c r="F63" s="64">
        <f>F64</f>
        <v>6124.1</v>
      </c>
      <c r="G63" s="64">
        <f>G64</f>
        <v>6083.9</v>
      </c>
    </row>
    <row r="64" spans="1:7" ht="19.15" customHeight="1">
      <c r="A64" s="33" t="s">
        <v>210</v>
      </c>
      <c r="B64" s="10" t="s">
        <v>152</v>
      </c>
      <c r="C64" s="69" t="s">
        <v>57</v>
      </c>
      <c r="D64" s="39" t="s">
        <v>158</v>
      </c>
      <c r="E64" s="64">
        <f>'№7'!D224</f>
        <v>6295.3</v>
      </c>
      <c r="F64" s="64">
        <f>'№7'!E224</f>
        <v>6124.1</v>
      </c>
      <c r="G64" s="64">
        <f>'№7'!F224</f>
        <v>6083.9</v>
      </c>
    </row>
    <row r="65" spans="1:7" ht="49.5">
      <c r="A65" s="33" t="s">
        <v>210</v>
      </c>
      <c r="B65" s="10" t="s">
        <v>153</v>
      </c>
      <c r="C65" s="69"/>
      <c r="D65" s="39" t="s">
        <v>280</v>
      </c>
      <c r="E65" s="64">
        <f>E66</f>
        <v>2565.7999999999997</v>
      </c>
      <c r="F65" s="64">
        <f>F66</f>
        <v>1296.9</v>
      </c>
      <c r="G65" s="64">
        <f>G66</f>
        <v>1269.2</v>
      </c>
    </row>
    <row r="66" spans="1:7" ht="21.6" customHeight="1">
      <c r="A66" s="33" t="s">
        <v>210</v>
      </c>
      <c r="B66" s="10" t="s">
        <v>153</v>
      </c>
      <c r="C66" s="69" t="s">
        <v>57</v>
      </c>
      <c r="D66" s="39" t="s">
        <v>158</v>
      </c>
      <c r="E66" s="64">
        <f>'№7'!D227</f>
        <v>2565.7999999999997</v>
      </c>
      <c r="F66" s="64">
        <f>'№7'!E227</f>
        <v>1296.9</v>
      </c>
      <c r="G66" s="64">
        <f>'№7'!F227</f>
        <v>1269.2</v>
      </c>
    </row>
    <row r="67" spans="1:7" ht="12.75">
      <c r="A67" s="33" t="s">
        <v>210</v>
      </c>
      <c r="B67" s="10" t="s">
        <v>154</v>
      </c>
      <c r="C67" s="69"/>
      <c r="D67" s="39" t="s">
        <v>275</v>
      </c>
      <c r="E67" s="64">
        <f>E68</f>
        <v>2730</v>
      </c>
      <c r="F67" s="64">
        <f>F68</f>
        <v>2690.4</v>
      </c>
      <c r="G67" s="64">
        <f>G68</f>
        <v>2690.4</v>
      </c>
    </row>
    <row r="68" spans="1:7" ht="21" customHeight="1">
      <c r="A68" s="33" t="s">
        <v>210</v>
      </c>
      <c r="B68" s="10" t="s">
        <v>154</v>
      </c>
      <c r="C68" s="69" t="s">
        <v>57</v>
      </c>
      <c r="D68" s="39" t="s">
        <v>158</v>
      </c>
      <c r="E68" s="64">
        <f>'№7'!D240</f>
        <v>2730</v>
      </c>
      <c r="F68" s="64">
        <f>'№7'!E240</f>
        <v>2690.4</v>
      </c>
      <c r="G68" s="64">
        <f>'№7'!F240</f>
        <v>2690.4</v>
      </c>
    </row>
    <row r="69" spans="1:7" ht="12.75">
      <c r="A69" s="33" t="s">
        <v>210</v>
      </c>
      <c r="B69" s="10" t="s">
        <v>155</v>
      </c>
      <c r="C69" s="69"/>
      <c r="D69" s="39" t="s">
        <v>9</v>
      </c>
      <c r="E69" s="64">
        <f>E70</f>
        <v>40011.8</v>
      </c>
      <c r="F69" s="64">
        <f>F70</f>
        <v>37626.700000000004</v>
      </c>
      <c r="G69" s="64">
        <f>G70</f>
        <v>37597.90000000001</v>
      </c>
    </row>
    <row r="70" spans="1:7" ht="22.9" customHeight="1">
      <c r="A70" s="33" t="s">
        <v>210</v>
      </c>
      <c r="B70" s="10" t="s">
        <v>155</v>
      </c>
      <c r="C70" s="69" t="s">
        <v>57</v>
      </c>
      <c r="D70" s="39" t="s">
        <v>158</v>
      </c>
      <c r="E70" s="64">
        <f>'№7'!D247</f>
        <v>40011.8</v>
      </c>
      <c r="F70" s="64">
        <f>'№7'!E247</f>
        <v>37626.700000000004</v>
      </c>
      <c r="G70" s="64">
        <f>'№7'!F247</f>
        <v>37597.90000000001</v>
      </c>
    </row>
    <row r="71" spans="1:7" s="49" customFormat="1" ht="49.5">
      <c r="A71" s="34" t="s">
        <v>356</v>
      </c>
      <c r="B71" s="34"/>
      <c r="C71" s="34"/>
      <c r="D71" s="35" t="s">
        <v>245</v>
      </c>
      <c r="E71" s="65">
        <f>E72+E74</f>
        <v>17590.2</v>
      </c>
      <c r="F71" s="65">
        <f>F72+F74</f>
        <v>8133.700000000001</v>
      </c>
      <c r="G71" s="65">
        <f>G72+G74</f>
        <v>8133.700000000001</v>
      </c>
    </row>
    <row r="72" spans="1:7" ht="33">
      <c r="A72" s="33" t="s">
        <v>356</v>
      </c>
      <c r="B72" s="10" t="s">
        <v>31</v>
      </c>
      <c r="C72" s="69"/>
      <c r="D72" s="39" t="s">
        <v>247</v>
      </c>
      <c r="E72" s="64">
        <f>E73</f>
        <v>12061.9</v>
      </c>
      <c r="F72" s="64">
        <f>F73</f>
        <v>3064.5</v>
      </c>
      <c r="G72" s="64">
        <f>G73</f>
        <v>3064.5</v>
      </c>
    </row>
    <row r="73" spans="1:7" ht="33">
      <c r="A73" s="33" t="s">
        <v>356</v>
      </c>
      <c r="B73" s="10" t="s">
        <v>31</v>
      </c>
      <c r="C73" s="69" t="s">
        <v>94</v>
      </c>
      <c r="D73" s="39" t="s">
        <v>18</v>
      </c>
      <c r="E73" s="64">
        <f>'№7'!D261</f>
        <v>12061.9</v>
      </c>
      <c r="F73" s="64">
        <f>'№7'!E261</f>
        <v>3064.5</v>
      </c>
      <c r="G73" s="64">
        <f>'№7'!F261</f>
        <v>3064.5</v>
      </c>
    </row>
    <row r="74" spans="1:7" ht="19.9" customHeight="1">
      <c r="A74" s="33" t="s">
        <v>356</v>
      </c>
      <c r="B74" s="10" t="s">
        <v>155</v>
      </c>
      <c r="C74" s="69"/>
      <c r="D74" s="39" t="s">
        <v>9</v>
      </c>
      <c r="E74" s="64">
        <f>E75</f>
        <v>5528.3</v>
      </c>
      <c r="F74" s="64">
        <f>F75</f>
        <v>5069.200000000001</v>
      </c>
      <c r="G74" s="64">
        <f>G75</f>
        <v>5069.200000000001</v>
      </c>
    </row>
    <row r="75" spans="1:7" ht="33">
      <c r="A75" s="33" t="s">
        <v>356</v>
      </c>
      <c r="B75" s="10" t="s">
        <v>155</v>
      </c>
      <c r="C75" s="69" t="s">
        <v>94</v>
      </c>
      <c r="D75" s="39" t="s">
        <v>18</v>
      </c>
      <c r="E75" s="64">
        <f>'№7'!D274</f>
        <v>5528.3</v>
      </c>
      <c r="F75" s="64">
        <f>'№7'!E274</f>
        <v>5069.200000000001</v>
      </c>
      <c r="G75" s="64">
        <f>'№7'!F274</f>
        <v>5069.200000000001</v>
      </c>
    </row>
    <row r="76" spans="1:7" s="49" customFormat="1" ht="49.5">
      <c r="A76" s="34">
        <v>10</v>
      </c>
      <c r="B76" s="34"/>
      <c r="C76" s="34"/>
      <c r="D76" s="35" t="s">
        <v>28</v>
      </c>
      <c r="E76" s="65">
        <f>E77+E79+E83+E81</f>
        <v>11969.6</v>
      </c>
      <c r="F76" s="65">
        <f>F77+F79+F83+F81</f>
        <v>11338</v>
      </c>
      <c r="G76" s="65">
        <f>G77+G79+G83+G81</f>
        <v>10384</v>
      </c>
    </row>
    <row r="77" spans="1:7" ht="33">
      <c r="A77" s="33">
        <v>10</v>
      </c>
      <c r="B77" s="10" t="s">
        <v>31</v>
      </c>
      <c r="C77" s="69"/>
      <c r="D77" s="39" t="s">
        <v>357</v>
      </c>
      <c r="E77" s="64">
        <f>E78</f>
        <v>917.1</v>
      </c>
      <c r="F77" s="64">
        <f>F78</f>
        <v>917.1</v>
      </c>
      <c r="G77" s="64">
        <f>G78</f>
        <v>917.1</v>
      </c>
    </row>
    <row r="78" spans="1:7" ht="33">
      <c r="A78" s="33" t="s">
        <v>156</v>
      </c>
      <c r="B78" s="10" t="s">
        <v>31</v>
      </c>
      <c r="C78" s="69" t="s">
        <v>96</v>
      </c>
      <c r="D78" s="39" t="s">
        <v>132</v>
      </c>
      <c r="E78" s="64">
        <f>'№7'!D278</f>
        <v>917.1</v>
      </c>
      <c r="F78" s="64">
        <f>'№7'!E278</f>
        <v>917.1</v>
      </c>
      <c r="G78" s="64">
        <f>'№7'!F278</f>
        <v>917.1</v>
      </c>
    </row>
    <row r="79" spans="1:7" ht="33">
      <c r="A79" s="33">
        <v>10</v>
      </c>
      <c r="B79" s="10" t="s">
        <v>150</v>
      </c>
      <c r="C79" s="69"/>
      <c r="D79" s="39" t="s">
        <v>205</v>
      </c>
      <c r="E79" s="64">
        <f>E80</f>
        <v>420</v>
      </c>
      <c r="F79" s="64">
        <f>F80</f>
        <v>1506</v>
      </c>
      <c r="G79" s="64">
        <f>G80</f>
        <v>624.5</v>
      </c>
    </row>
    <row r="80" spans="1:7" ht="33">
      <c r="A80" s="33">
        <v>10</v>
      </c>
      <c r="B80" s="10" t="s">
        <v>150</v>
      </c>
      <c r="C80" s="69" t="s">
        <v>96</v>
      </c>
      <c r="D80" s="39" t="s">
        <v>132</v>
      </c>
      <c r="E80" s="64">
        <f>'№7'!D281</f>
        <v>420</v>
      </c>
      <c r="F80" s="64">
        <f>'№7'!E281</f>
        <v>1506</v>
      </c>
      <c r="G80" s="64">
        <f>'№7'!F281</f>
        <v>624.5</v>
      </c>
    </row>
    <row r="81" spans="1:7" ht="19.15" customHeight="1">
      <c r="A81" s="33">
        <v>10</v>
      </c>
      <c r="B81" s="33" t="s">
        <v>151</v>
      </c>
      <c r="C81" s="33"/>
      <c r="D81" s="31" t="s">
        <v>199</v>
      </c>
      <c r="E81" s="64">
        <f>E82</f>
        <v>36</v>
      </c>
      <c r="F81" s="64">
        <f>F82</f>
        <v>36</v>
      </c>
      <c r="G81" s="64">
        <f>G82</f>
        <v>36</v>
      </c>
    </row>
    <row r="82" spans="1:7" ht="33">
      <c r="A82" s="33">
        <v>10</v>
      </c>
      <c r="B82" s="10" t="s">
        <v>151</v>
      </c>
      <c r="C82" s="69" t="s">
        <v>96</v>
      </c>
      <c r="D82" s="39" t="s">
        <v>132</v>
      </c>
      <c r="E82" s="64">
        <f>'№7'!D284</f>
        <v>36</v>
      </c>
      <c r="F82" s="64">
        <f>'№7'!E284</f>
        <v>36</v>
      </c>
      <c r="G82" s="64">
        <f>'№7'!F284</f>
        <v>36</v>
      </c>
    </row>
    <row r="83" spans="1:7" ht="21" customHeight="1">
      <c r="A83" s="37">
        <v>10</v>
      </c>
      <c r="B83" s="10" t="s">
        <v>155</v>
      </c>
      <c r="C83" s="69"/>
      <c r="D83" s="39" t="s">
        <v>9</v>
      </c>
      <c r="E83" s="64">
        <f>E84</f>
        <v>10596.5</v>
      </c>
      <c r="F83" s="64">
        <f>F84</f>
        <v>8878.9</v>
      </c>
      <c r="G83" s="64">
        <f>G84</f>
        <v>8806.4</v>
      </c>
    </row>
    <row r="84" spans="1:7" ht="33">
      <c r="A84" s="33">
        <v>10</v>
      </c>
      <c r="B84" s="10" t="s">
        <v>155</v>
      </c>
      <c r="C84" s="69" t="s">
        <v>96</v>
      </c>
      <c r="D84" s="39" t="s">
        <v>132</v>
      </c>
      <c r="E84" s="64">
        <f>'№7'!D287</f>
        <v>10596.5</v>
      </c>
      <c r="F84" s="64">
        <f>'№7'!E287</f>
        <v>8878.9</v>
      </c>
      <c r="G84" s="64">
        <f>'№7'!F287</f>
        <v>8806.4</v>
      </c>
    </row>
    <row r="85" spans="1:7" s="49" customFormat="1" ht="33">
      <c r="A85" s="34">
        <v>99</v>
      </c>
      <c r="B85" s="34"/>
      <c r="C85" s="34"/>
      <c r="D85" s="35" t="s">
        <v>358</v>
      </c>
      <c r="E85" s="65">
        <f>E86+E88+E94+E92+E90</f>
        <v>6873.599999999999</v>
      </c>
      <c r="F85" s="65">
        <f aca="true" t="shared" si="4" ref="F85:G85">F86+F88+F94+F92+F90</f>
        <v>6443.7</v>
      </c>
      <c r="G85" s="65">
        <f t="shared" si="4"/>
        <v>4433.6</v>
      </c>
    </row>
    <row r="86" spans="1:7" ht="33">
      <c r="A86" s="33">
        <v>99</v>
      </c>
      <c r="B86" s="10" t="s">
        <v>31</v>
      </c>
      <c r="C86" s="69"/>
      <c r="D86" s="39" t="s">
        <v>203</v>
      </c>
      <c r="E86" s="64">
        <f>E87</f>
        <v>500</v>
      </c>
      <c r="F86" s="64">
        <f>F87</f>
        <v>0</v>
      </c>
      <c r="G86" s="64">
        <f>G87</f>
        <v>0</v>
      </c>
    </row>
    <row r="87" spans="1:7" ht="33">
      <c r="A87" s="33" t="s">
        <v>359</v>
      </c>
      <c r="B87" s="10" t="s">
        <v>31</v>
      </c>
      <c r="C87" s="69" t="s">
        <v>96</v>
      </c>
      <c r="D87" s="39" t="s">
        <v>132</v>
      </c>
      <c r="E87" s="64">
        <f>'№7'!D291</f>
        <v>500</v>
      </c>
      <c r="F87" s="64">
        <f>'№7'!E291</f>
        <v>0</v>
      </c>
      <c r="G87" s="64">
        <f>'№7'!F291</f>
        <v>0</v>
      </c>
    </row>
    <row r="88" spans="1:7" ht="33">
      <c r="A88" s="33">
        <v>99</v>
      </c>
      <c r="B88" s="10" t="s">
        <v>150</v>
      </c>
      <c r="C88" s="69"/>
      <c r="D88" s="39" t="s">
        <v>202</v>
      </c>
      <c r="E88" s="64">
        <f>E89</f>
        <v>439.4</v>
      </c>
      <c r="F88" s="64">
        <f>F89</f>
        <v>454.5</v>
      </c>
      <c r="G88" s="64">
        <f>G89</f>
        <v>429.6</v>
      </c>
    </row>
    <row r="89" spans="1:7" ht="33">
      <c r="A89" s="33">
        <v>99</v>
      </c>
      <c r="B89" s="10" t="s">
        <v>150</v>
      </c>
      <c r="C89" s="69" t="s">
        <v>96</v>
      </c>
      <c r="D89" s="39" t="s">
        <v>132</v>
      </c>
      <c r="E89" s="64">
        <f>'№7'!D294</f>
        <v>439.4</v>
      </c>
      <c r="F89" s="64">
        <f>'№7'!E294</f>
        <v>454.5</v>
      </c>
      <c r="G89" s="64">
        <f>'№7'!F294</f>
        <v>429.6</v>
      </c>
    </row>
    <row r="90" spans="1:7" ht="12.75">
      <c r="A90" s="33">
        <v>99</v>
      </c>
      <c r="B90" s="10" t="s">
        <v>151</v>
      </c>
      <c r="C90" s="69"/>
      <c r="D90" s="39" t="s">
        <v>470</v>
      </c>
      <c r="E90" s="64">
        <f>E91</f>
        <v>288.8</v>
      </c>
      <c r="F90" s="64">
        <f aca="true" t="shared" si="5" ref="F90:G90">F91</f>
        <v>0</v>
      </c>
      <c r="G90" s="64">
        <f t="shared" si="5"/>
        <v>0</v>
      </c>
    </row>
    <row r="91" spans="1:7" ht="12.75">
      <c r="A91" s="33">
        <v>99</v>
      </c>
      <c r="B91" s="10" t="s">
        <v>151</v>
      </c>
      <c r="C91" s="10" t="s">
        <v>57</v>
      </c>
      <c r="D91" s="70" t="s">
        <v>158</v>
      </c>
      <c r="E91" s="64">
        <f>'№7'!D299</f>
        <v>288.8</v>
      </c>
      <c r="F91" s="64">
        <f>'№7'!E299</f>
        <v>0</v>
      </c>
      <c r="G91" s="64">
        <f>'№7'!F299</f>
        <v>0</v>
      </c>
    </row>
    <row r="92" spans="1:7" ht="33">
      <c r="A92" s="33">
        <v>99</v>
      </c>
      <c r="B92" s="10" t="s">
        <v>153</v>
      </c>
      <c r="C92" s="69"/>
      <c r="D92" s="39" t="s">
        <v>415</v>
      </c>
      <c r="E92" s="64">
        <f>E93</f>
        <v>1541.5</v>
      </c>
      <c r="F92" s="64">
        <f>F93</f>
        <v>1971.5</v>
      </c>
      <c r="G92" s="64">
        <f>G93</f>
        <v>0</v>
      </c>
    </row>
    <row r="93" spans="1:7" ht="12.75">
      <c r="A93" s="33">
        <v>99</v>
      </c>
      <c r="B93" s="10" t="s">
        <v>153</v>
      </c>
      <c r="C93" s="111" t="s">
        <v>397</v>
      </c>
      <c r="D93" s="39" t="s">
        <v>416</v>
      </c>
      <c r="E93" s="64">
        <f>'№7'!D300</f>
        <v>1541.5</v>
      </c>
      <c r="F93" s="64">
        <f>'№7'!E300</f>
        <v>1971.5</v>
      </c>
      <c r="G93" s="64">
        <f>'№7'!F300</f>
        <v>0</v>
      </c>
    </row>
    <row r="94" spans="1:7" ht="39" customHeight="1">
      <c r="A94" s="33">
        <v>99</v>
      </c>
      <c r="B94" s="10" t="s">
        <v>155</v>
      </c>
      <c r="C94" s="69"/>
      <c r="D94" s="39" t="s">
        <v>20</v>
      </c>
      <c r="E94" s="64">
        <f>E95</f>
        <v>4103.9</v>
      </c>
      <c r="F94" s="64">
        <f>F95</f>
        <v>4017.7</v>
      </c>
      <c r="G94" s="64">
        <f>G95</f>
        <v>4004</v>
      </c>
    </row>
    <row r="95" spans="1:7" ht="20.45" customHeight="1">
      <c r="A95" s="33" t="s">
        <v>359</v>
      </c>
      <c r="B95" s="10" t="s">
        <v>155</v>
      </c>
      <c r="C95" s="69" t="s">
        <v>51</v>
      </c>
      <c r="D95" s="39" t="s">
        <v>17</v>
      </c>
      <c r="E95" s="64">
        <f>'№7'!D305</f>
        <v>4103.9</v>
      </c>
      <c r="F95" s="64">
        <f>'№7'!E305</f>
        <v>4017.7</v>
      </c>
      <c r="G95" s="64">
        <f>'№7'!F305</f>
        <v>4004</v>
      </c>
    </row>
  </sheetData>
  <mergeCells count="11">
    <mergeCell ref="E8:E9"/>
    <mergeCell ref="E1:G1"/>
    <mergeCell ref="B2:G2"/>
    <mergeCell ref="A3:G3"/>
    <mergeCell ref="A5:G5"/>
    <mergeCell ref="F8:G8"/>
    <mergeCell ref="A7:A9"/>
    <mergeCell ref="B7:B9"/>
    <mergeCell ref="C7:C9"/>
    <mergeCell ref="D7:D9"/>
    <mergeCell ref="E7:G7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1"/>
  <sheetViews>
    <sheetView workbookViewId="0" topLeftCell="A1">
      <selection activeCell="J13" sqref="J13"/>
    </sheetView>
  </sheetViews>
  <sheetFormatPr defaultColWidth="9.125" defaultRowHeight="12.75"/>
  <cols>
    <col min="1" max="1" width="11.125" style="78" customWidth="1"/>
    <col min="2" max="2" width="7.00390625" style="57" customWidth="1"/>
    <col min="3" max="3" width="82.75390625" style="2" customWidth="1"/>
    <col min="4" max="4" width="11.125" style="61" customWidth="1"/>
    <col min="5" max="5" width="10.625" style="61" customWidth="1"/>
    <col min="6" max="6" width="11.625" style="61" customWidth="1"/>
    <col min="7" max="16384" width="9.125" style="2" customWidth="1"/>
  </cols>
  <sheetData>
    <row r="1" spans="1:6" ht="12.75">
      <c r="A1" s="118"/>
      <c r="B1" s="114"/>
      <c r="C1" s="116"/>
      <c r="D1" s="209" t="s">
        <v>423</v>
      </c>
      <c r="E1" s="209"/>
      <c r="F1" s="209"/>
    </row>
    <row r="2" spans="1:6" ht="12.75">
      <c r="A2" s="118"/>
      <c r="B2" s="216" t="s">
        <v>50</v>
      </c>
      <c r="C2" s="216"/>
      <c r="D2" s="216"/>
      <c r="E2" s="216"/>
      <c r="F2" s="216"/>
    </row>
    <row r="3" spans="1:6" ht="12.75">
      <c r="A3" s="217" t="s">
        <v>760</v>
      </c>
      <c r="B3" s="217"/>
      <c r="C3" s="217"/>
      <c r="D3" s="217"/>
      <c r="E3" s="217"/>
      <c r="F3" s="217"/>
    </row>
    <row r="4" spans="1:6" ht="12.75">
      <c r="A4" s="79"/>
      <c r="B4" s="58"/>
      <c r="C4" s="46"/>
      <c r="D4" s="62"/>
      <c r="E4" s="62"/>
      <c r="F4" s="62"/>
    </row>
    <row r="5" spans="1:6" s="47" customFormat="1" ht="53.25" customHeight="1">
      <c r="A5" s="214" t="s">
        <v>395</v>
      </c>
      <c r="B5" s="214"/>
      <c r="C5" s="214"/>
      <c r="D5" s="214"/>
      <c r="E5" s="214"/>
      <c r="F5" s="214"/>
    </row>
    <row r="6" spans="1:6" ht="12.75">
      <c r="A6" s="80"/>
      <c r="B6" s="59"/>
      <c r="C6" s="45"/>
      <c r="D6" s="63"/>
      <c r="E6" s="63"/>
      <c r="F6" s="63"/>
    </row>
    <row r="7" spans="1:6" ht="12.75">
      <c r="A7" s="223" t="s">
        <v>54</v>
      </c>
      <c r="B7" s="223" t="s">
        <v>53</v>
      </c>
      <c r="C7" s="185" t="s">
        <v>56</v>
      </c>
      <c r="D7" s="220" t="s">
        <v>122</v>
      </c>
      <c r="E7" s="222"/>
      <c r="F7" s="221"/>
    </row>
    <row r="8" spans="1:6" ht="12.75">
      <c r="A8" s="223"/>
      <c r="B8" s="223"/>
      <c r="C8" s="186"/>
      <c r="D8" s="218" t="s">
        <v>136</v>
      </c>
      <c r="E8" s="220" t="s">
        <v>160</v>
      </c>
      <c r="F8" s="221"/>
    </row>
    <row r="9" spans="1:6" ht="12.75">
      <c r="A9" s="223"/>
      <c r="B9" s="223"/>
      <c r="C9" s="187"/>
      <c r="D9" s="219"/>
      <c r="E9" s="64" t="s">
        <v>159</v>
      </c>
      <c r="F9" s="64" t="s">
        <v>390</v>
      </c>
    </row>
    <row r="10" spans="1:6" ht="12.75">
      <c r="A10" s="37">
        <v>1</v>
      </c>
      <c r="B10" s="38">
        <v>2</v>
      </c>
      <c r="C10" s="37">
        <v>3</v>
      </c>
      <c r="D10" s="66">
        <v>4</v>
      </c>
      <c r="E10" s="66">
        <v>5</v>
      </c>
      <c r="F10" s="66">
        <v>6</v>
      </c>
    </row>
    <row r="11" spans="1:6" s="49" customFormat="1" ht="12.75">
      <c r="A11" s="81"/>
      <c r="B11" s="60"/>
      <c r="C11" s="48" t="s">
        <v>7</v>
      </c>
      <c r="D11" s="65">
        <f>D12+D83+D114+D133+D149+D178+D197+D210+D260+D277+D290</f>
        <v>690169.2999999998</v>
      </c>
      <c r="E11" s="65">
        <f>E12+E83+E114+E133+E149+E178+E197+E210+E260+E277+E290</f>
        <v>572530.5</v>
      </c>
      <c r="F11" s="65">
        <f>F12+F83+F114+F133+F149+F178+F197+F210+F260+F277+F290</f>
        <v>569436.6</v>
      </c>
    </row>
    <row r="12" spans="1:6" s="49" customFormat="1" ht="33">
      <c r="A12" s="34" t="s">
        <v>165</v>
      </c>
      <c r="B12" s="34"/>
      <c r="C12" s="35" t="s">
        <v>163</v>
      </c>
      <c r="D12" s="65">
        <f>D13+D57+D76</f>
        <v>434994.1</v>
      </c>
      <c r="E12" s="65">
        <f>E13+E57+E76</f>
        <v>395128.4</v>
      </c>
      <c r="F12" s="65">
        <f>F13+F57+F76</f>
        <v>388576.10000000003</v>
      </c>
    </row>
    <row r="13" spans="1:6" s="49" customFormat="1" ht="33">
      <c r="A13" s="34" t="s">
        <v>166</v>
      </c>
      <c r="B13" s="34"/>
      <c r="C13" s="35" t="s">
        <v>164</v>
      </c>
      <c r="D13" s="65">
        <f>D14+D18+D20+D22+D24+D26+D28+D30+D32+D34+D36+D38+D51+D16+D40+D53+D55+D46+D48+D42+D44</f>
        <v>412851.8</v>
      </c>
      <c r="E13" s="65">
        <f aca="true" t="shared" si="0" ref="E13:F13">E14+E18+E20+E22+E24+E26+E28+E30+E32+E34+E36+E38+E51+E16+E40+E53+E55+E46+E48+E42+E44</f>
        <v>376082.5</v>
      </c>
      <c r="F13" s="65">
        <f t="shared" si="0"/>
        <v>369815.3</v>
      </c>
    </row>
    <row r="14" spans="1:6" ht="66">
      <c r="A14" s="10" t="s">
        <v>387</v>
      </c>
      <c r="B14" s="10"/>
      <c r="C14" s="70" t="s">
        <v>192</v>
      </c>
      <c r="D14" s="64">
        <f>D15</f>
        <v>61.60000000000002</v>
      </c>
      <c r="E14" s="64">
        <f>E15</f>
        <v>55.6</v>
      </c>
      <c r="F14" s="64">
        <f>F15</f>
        <v>0</v>
      </c>
    </row>
    <row r="15" spans="1:6" ht="12.75">
      <c r="A15" s="10" t="s">
        <v>387</v>
      </c>
      <c r="B15" s="33" t="s">
        <v>41</v>
      </c>
      <c r="C15" s="31" t="s">
        <v>42</v>
      </c>
      <c r="D15" s="64">
        <f>'№4'!F451</f>
        <v>61.60000000000002</v>
      </c>
      <c r="E15" s="64">
        <f>'№4'!G451</f>
        <v>55.6</v>
      </c>
      <c r="F15" s="64">
        <f>'№4'!H451</f>
        <v>0</v>
      </c>
    </row>
    <row r="16" spans="1:6" ht="12.75">
      <c r="A16" s="56" t="s">
        <v>430</v>
      </c>
      <c r="B16" s="17"/>
      <c r="C16" s="70" t="s">
        <v>431</v>
      </c>
      <c r="D16" s="64">
        <f>D17</f>
        <v>231.9</v>
      </c>
      <c r="E16" s="64">
        <f>E17</f>
        <v>0</v>
      </c>
      <c r="F16" s="64">
        <f>F17</f>
        <v>0</v>
      </c>
    </row>
    <row r="17" spans="1:6" ht="12.75">
      <c r="A17" s="56" t="s">
        <v>430</v>
      </c>
      <c r="B17" s="33" t="s">
        <v>41</v>
      </c>
      <c r="C17" s="31" t="s">
        <v>42</v>
      </c>
      <c r="D17" s="64">
        <f>'№4'!F429</f>
        <v>231.9</v>
      </c>
      <c r="E17" s="124">
        <f>'№4'!G429</f>
        <v>0</v>
      </c>
      <c r="F17" s="124">
        <f>'№4'!H429</f>
        <v>0</v>
      </c>
    </row>
    <row r="18" spans="1:6" ht="33">
      <c r="A18" s="10" t="s">
        <v>167</v>
      </c>
      <c r="B18" s="10"/>
      <c r="C18" s="70" t="s">
        <v>168</v>
      </c>
      <c r="D18" s="64">
        <f>D19</f>
        <v>66155.3</v>
      </c>
      <c r="E18" s="64">
        <f>E19</f>
        <v>52047.1</v>
      </c>
      <c r="F18" s="64">
        <f>F19</f>
        <v>53354.3</v>
      </c>
    </row>
    <row r="19" spans="1:6" ht="12.75">
      <c r="A19" s="10" t="s">
        <v>167</v>
      </c>
      <c r="B19" s="10" t="s">
        <v>41</v>
      </c>
      <c r="C19" s="70" t="s">
        <v>42</v>
      </c>
      <c r="D19" s="64">
        <f>'№4'!F387</f>
        <v>66155.3</v>
      </c>
      <c r="E19" s="64">
        <f>'№4'!G387</f>
        <v>52047.1</v>
      </c>
      <c r="F19" s="64">
        <f>'№4'!H387</f>
        <v>53354.3</v>
      </c>
    </row>
    <row r="20" spans="1:6" ht="49.5">
      <c r="A20" s="10" t="s">
        <v>174</v>
      </c>
      <c r="B20" s="10"/>
      <c r="C20" s="70" t="s">
        <v>175</v>
      </c>
      <c r="D20" s="64">
        <f>D21</f>
        <v>36186.6</v>
      </c>
      <c r="E20" s="64">
        <f>E21</f>
        <v>35728.6</v>
      </c>
      <c r="F20" s="64">
        <f>F21</f>
        <v>35728.6</v>
      </c>
    </row>
    <row r="21" spans="1:6" ht="12.75">
      <c r="A21" s="10" t="s">
        <v>174</v>
      </c>
      <c r="B21" s="10" t="s">
        <v>41</v>
      </c>
      <c r="C21" s="70" t="s">
        <v>42</v>
      </c>
      <c r="D21" s="64">
        <f>'№4'!F406</f>
        <v>36186.6</v>
      </c>
      <c r="E21" s="64">
        <f>'№4'!G406</f>
        <v>35728.6</v>
      </c>
      <c r="F21" s="64">
        <f>'№4'!H406</f>
        <v>35728.6</v>
      </c>
    </row>
    <row r="22" spans="1:6" ht="33">
      <c r="A22" s="10" t="s">
        <v>176</v>
      </c>
      <c r="B22" s="10"/>
      <c r="C22" s="70" t="s">
        <v>177</v>
      </c>
      <c r="D22" s="64">
        <f>D23</f>
        <v>3618</v>
      </c>
      <c r="E22" s="64">
        <f>E23</f>
        <v>4870.2</v>
      </c>
      <c r="F22" s="64">
        <f>F23</f>
        <v>5177.5</v>
      </c>
    </row>
    <row r="23" spans="1:6" ht="12.75">
      <c r="A23" s="10" t="s">
        <v>176</v>
      </c>
      <c r="B23" s="10" t="s">
        <v>41</v>
      </c>
      <c r="C23" s="70" t="s">
        <v>42</v>
      </c>
      <c r="D23" s="64">
        <f>'№4'!F409</f>
        <v>3618</v>
      </c>
      <c r="E23" s="64">
        <f>'№4'!G409</f>
        <v>4870.2</v>
      </c>
      <c r="F23" s="64">
        <f>'№4'!H409</f>
        <v>5177.5</v>
      </c>
    </row>
    <row r="24" spans="1:6" ht="46.15" customHeight="1">
      <c r="A24" s="10" t="s">
        <v>178</v>
      </c>
      <c r="B24" s="10"/>
      <c r="C24" s="70" t="s">
        <v>179</v>
      </c>
      <c r="D24" s="64">
        <f>D25</f>
        <v>7713.8</v>
      </c>
      <c r="E24" s="64">
        <f>E25</f>
        <v>8911.7</v>
      </c>
      <c r="F24" s="64">
        <f>F25</f>
        <v>9510.4</v>
      </c>
    </row>
    <row r="25" spans="1:6" ht="12.75">
      <c r="A25" s="10" t="s">
        <v>178</v>
      </c>
      <c r="B25" s="10" t="s">
        <v>41</v>
      </c>
      <c r="C25" s="70" t="s">
        <v>42</v>
      </c>
      <c r="D25" s="64">
        <f>'№4'!F410</f>
        <v>7713.8</v>
      </c>
      <c r="E25" s="64">
        <f>'№4'!G410</f>
        <v>8911.7</v>
      </c>
      <c r="F25" s="64">
        <f>'№4'!H410</f>
        <v>9510.4</v>
      </c>
    </row>
    <row r="26" spans="1:6" ht="33">
      <c r="A26" s="10" t="s">
        <v>381</v>
      </c>
      <c r="B26" s="10"/>
      <c r="C26" s="70" t="s">
        <v>172</v>
      </c>
      <c r="D26" s="64">
        <f>D27</f>
        <v>4817.3</v>
      </c>
      <c r="E26" s="64">
        <f>E27</f>
        <v>1798.8</v>
      </c>
      <c r="F26" s="64">
        <f>F27</f>
        <v>0</v>
      </c>
    </row>
    <row r="27" spans="1:6" ht="12.75">
      <c r="A27" s="10" t="s">
        <v>381</v>
      </c>
      <c r="B27" s="10" t="s">
        <v>41</v>
      </c>
      <c r="C27" s="70" t="s">
        <v>42</v>
      </c>
      <c r="D27" s="64">
        <f>'№4'!F389</f>
        <v>4817.3</v>
      </c>
      <c r="E27" s="64">
        <f>'№4'!G389</f>
        <v>1798.8</v>
      </c>
      <c r="F27" s="64">
        <f>'№4'!H389</f>
        <v>0</v>
      </c>
    </row>
    <row r="28" spans="1:6" ht="33">
      <c r="A28" s="10" t="s">
        <v>382</v>
      </c>
      <c r="B28" s="10"/>
      <c r="C28" s="70" t="s">
        <v>173</v>
      </c>
      <c r="D28" s="64">
        <f>D29</f>
        <v>235.8</v>
      </c>
      <c r="E28" s="64">
        <f>E29</f>
        <v>0</v>
      </c>
      <c r="F28" s="64">
        <f>F29</f>
        <v>0</v>
      </c>
    </row>
    <row r="29" spans="1:6" ht="12.75">
      <c r="A29" s="10" t="s">
        <v>382</v>
      </c>
      <c r="B29" s="10" t="s">
        <v>41</v>
      </c>
      <c r="C29" s="70" t="s">
        <v>42</v>
      </c>
      <c r="D29" s="64">
        <f>'№4'!F391</f>
        <v>235.8</v>
      </c>
      <c r="E29" s="64">
        <f>'№4'!G391</f>
        <v>0</v>
      </c>
      <c r="F29" s="64">
        <f>'№4'!H391</f>
        <v>0</v>
      </c>
    </row>
    <row r="30" spans="1:6" ht="33">
      <c r="A30" s="10" t="s">
        <v>383</v>
      </c>
      <c r="B30" s="10"/>
      <c r="C30" s="70" t="s">
        <v>182</v>
      </c>
      <c r="D30" s="64">
        <f>D31</f>
        <v>226.5</v>
      </c>
      <c r="E30" s="64">
        <f>E31</f>
        <v>383.5</v>
      </c>
      <c r="F30" s="64">
        <f>F31</f>
        <v>0</v>
      </c>
    </row>
    <row r="31" spans="1:6" ht="12.75">
      <c r="A31" s="10" t="s">
        <v>383</v>
      </c>
      <c r="B31" s="10" t="s">
        <v>41</v>
      </c>
      <c r="C31" s="70" t="s">
        <v>42</v>
      </c>
      <c r="D31" s="64">
        <f>'№4'!F393</f>
        <v>226.5</v>
      </c>
      <c r="E31" s="64">
        <f>'№4'!G393</f>
        <v>383.5</v>
      </c>
      <c r="F31" s="64">
        <f>'№4'!H393</f>
        <v>0</v>
      </c>
    </row>
    <row r="32" spans="1:6" ht="33">
      <c r="A32" s="10" t="s">
        <v>384</v>
      </c>
      <c r="B32" s="10"/>
      <c r="C32" s="70" t="s">
        <v>180</v>
      </c>
      <c r="D32" s="64">
        <f>D33</f>
        <v>3549.6000000000004</v>
      </c>
      <c r="E32" s="64">
        <f>E33</f>
        <v>312.6</v>
      </c>
      <c r="F32" s="64">
        <f>F33</f>
        <v>0</v>
      </c>
    </row>
    <row r="33" spans="1:6" ht="12.75">
      <c r="A33" s="10" t="s">
        <v>384</v>
      </c>
      <c r="B33" s="10" t="s">
        <v>41</v>
      </c>
      <c r="C33" s="70" t="s">
        <v>42</v>
      </c>
      <c r="D33" s="64">
        <f>'№4'!F412</f>
        <v>3549.6000000000004</v>
      </c>
      <c r="E33" s="64">
        <f>'№4'!G412</f>
        <v>312.6</v>
      </c>
      <c r="F33" s="64">
        <f>'№4'!H412</f>
        <v>0</v>
      </c>
    </row>
    <row r="34" spans="1:6" ht="33">
      <c r="A34" s="10" t="s">
        <v>385</v>
      </c>
      <c r="B34" s="10"/>
      <c r="C34" s="70" t="s">
        <v>181</v>
      </c>
      <c r="D34" s="64">
        <f>D35</f>
        <v>464.5</v>
      </c>
      <c r="E34" s="64">
        <f>E35</f>
        <v>0</v>
      </c>
      <c r="F34" s="64">
        <f>F35</f>
        <v>0</v>
      </c>
    </row>
    <row r="35" spans="1:6" ht="12.75">
      <c r="A35" s="10" t="s">
        <v>385</v>
      </c>
      <c r="B35" s="10" t="s">
        <v>41</v>
      </c>
      <c r="C35" s="70" t="s">
        <v>42</v>
      </c>
      <c r="D35" s="64">
        <f>'№4'!F414</f>
        <v>464.5</v>
      </c>
      <c r="E35" s="64">
        <f>'№4'!G414</f>
        <v>0</v>
      </c>
      <c r="F35" s="64">
        <f>'№4'!H414</f>
        <v>0</v>
      </c>
    </row>
    <row r="36" spans="1:6" ht="33">
      <c r="A36" s="10" t="s">
        <v>386</v>
      </c>
      <c r="B36" s="10"/>
      <c r="C36" s="70" t="s">
        <v>183</v>
      </c>
      <c r="D36" s="64">
        <f>D37</f>
        <v>3147.5</v>
      </c>
      <c r="E36" s="64">
        <f>E37</f>
        <v>5929.9</v>
      </c>
      <c r="F36" s="64">
        <f>F37</f>
        <v>0</v>
      </c>
    </row>
    <row r="37" spans="1:6" ht="12.75">
      <c r="A37" s="10" t="s">
        <v>386</v>
      </c>
      <c r="B37" s="10" t="s">
        <v>41</v>
      </c>
      <c r="C37" s="70" t="s">
        <v>42</v>
      </c>
      <c r="D37" s="64">
        <f>'№4'!F416</f>
        <v>3147.5</v>
      </c>
      <c r="E37" s="64">
        <f>'№4'!G416</f>
        <v>5929.9</v>
      </c>
      <c r="F37" s="64">
        <f>'№4'!H416</f>
        <v>0</v>
      </c>
    </row>
    <row r="38" spans="1:6" ht="33">
      <c r="A38" s="10" t="s">
        <v>184</v>
      </c>
      <c r="B38" s="10"/>
      <c r="C38" s="70" t="s">
        <v>185</v>
      </c>
      <c r="D38" s="64">
        <f>D39</f>
        <v>4959.8</v>
      </c>
      <c r="E38" s="64">
        <f>E39</f>
        <v>0</v>
      </c>
      <c r="F38" s="64">
        <f>F39</f>
        <v>0</v>
      </c>
    </row>
    <row r="39" spans="1:6" ht="12.75">
      <c r="A39" s="10" t="s">
        <v>184</v>
      </c>
      <c r="B39" s="10" t="s">
        <v>41</v>
      </c>
      <c r="C39" s="70" t="s">
        <v>42</v>
      </c>
      <c r="D39" s="64">
        <f>'№4'!F418</f>
        <v>4959.8</v>
      </c>
      <c r="E39" s="64">
        <f>'№4'!G418</f>
        <v>0</v>
      </c>
      <c r="F39" s="64">
        <f>'№4'!H418</f>
        <v>0</v>
      </c>
    </row>
    <row r="40" spans="1:6" ht="33">
      <c r="A40" s="10" t="s">
        <v>456</v>
      </c>
      <c r="B40" s="10"/>
      <c r="C40" s="11" t="s">
        <v>457</v>
      </c>
      <c r="D40" s="64">
        <f>D41</f>
        <v>700.8000000000001</v>
      </c>
      <c r="E40" s="64">
        <f>E41</f>
        <v>0</v>
      </c>
      <c r="F40" s="64">
        <f>F41</f>
        <v>0</v>
      </c>
    </row>
    <row r="41" spans="1:6" ht="12.75">
      <c r="A41" s="10" t="s">
        <v>456</v>
      </c>
      <c r="B41" s="10" t="s">
        <v>41</v>
      </c>
      <c r="C41" s="70" t="s">
        <v>42</v>
      </c>
      <c r="D41" s="64">
        <f>'№4'!F396+'№4'!F421</f>
        <v>700.8000000000001</v>
      </c>
      <c r="E41" s="141">
        <f>'№4'!G396+'№4'!G421</f>
        <v>0</v>
      </c>
      <c r="F41" s="141">
        <f>'№4'!H396+'№4'!H421</f>
        <v>0</v>
      </c>
    </row>
    <row r="42" spans="1:6" ht="66">
      <c r="A42" s="10" t="s">
        <v>519</v>
      </c>
      <c r="B42" s="17"/>
      <c r="C42" s="11" t="s">
        <v>520</v>
      </c>
      <c r="D42" s="133">
        <f>D43</f>
        <v>1747.4</v>
      </c>
      <c r="E42" s="133">
        <f aca="true" t="shared" si="1" ref="E42:F42">E43</f>
        <v>0</v>
      </c>
      <c r="F42" s="133">
        <f t="shared" si="1"/>
        <v>0</v>
      </c>
    </row>
    <row r="43" spans="1:6" ht="12.75">
      <c r="A43" s="10" t="s">
        <v>519</v>
      </c>
      <c r="B43" s="10" t="s">
        <v>41</v>
      </c>
      <c r="C43" s="70" t="s">
        <v>42</v>
      </c>
      <c r="D43" s="133">
        <f>'№4'!F398</f>
        <v>1747.4</v>
      </c>
      <c r="E43" s="133">
        <f>'№4'!G398</f>
        <v>0</v>
      </c>
      <c r="F43" s="133">
        <f>'№4'!H398</f>
        <v>0</v>
      </c>
    </row>
    <row r="44" spans="1:6" ht="49.5">
      <c r="A44" s="10" t="s">
        <v>521</v>
      </c>
      <c r="B44" s="17"/>
      <c r="C44" s="11" t="s">
        <v>522</v>
      </c>
      <c r="D44" s="133">
        <f>D45</f>
        <v>5925.1</v>
      </c>
      <c r="E44" s="133">
        <f aca="true" t="shared" si="2" ref="E44:F44">E45</f>
        <v>0</v>
      </c>
      <c r="F44" s="133">
        <f t="shared" si="2"/>
        <v>0</v>
      </c>
    </row>
    <row r="45" spans="1:6" ht="12.75">
      <c r="A45" s="10" t="s">
        <v>521</v>
      </c>
      <c r="B45" s="10" t="s">
        <v>41</v>
      </c>
      <c r="C45" s="70" t="s">
        <v>42</v>
      </c>
      <c r="D45" s="133">
        <f>'№4'!F400</f>
        <v>5925.1</v>
      </c>
      <c r="E45" s="133">
        <f>'№4'!G400</f>
        <v>0</v>
      </c>
      <c r="F45" s="133">
        <f>'№4'!H400</f>
        <v>0</v>
      </c>
    </row>
    <row r="46" spans="1:6" ht="49.5">
      <c r="A46" s="10" t="s">
        <v>467</v>
      </c>
      <c r="B46" s="17"/>
      <c r="C46" s="31" t="s">
        <v>468</v>
      </c>
      <c r="D46" s="64">
        <f>D47</f>
        <v>4218</v>
      </c>
      <c r="E46" s="64">
        <f>E47</f>
        <v>0</v>
      </c>
      <c r="F46" s="64">
        <f>F47</f>
        <v>0</v>
      </c>
    </row>
    <row r="47" spans="1:6" ht="12.75">
      <c r="A47" s="10" t="s">
        <v>467</v>
      </c>
      <c r="B47" s="10" t="s">
        <v>41</v>
      </c>
      <c r="C47" s="70" t="s">
        <v>42</v>
      </c>
      <c r="D47" s="64">
        <f>'№4'!F423</f>
        <v>4218</v>
      </c>
      <c r="E47" s="64">
        <f>'№4'!G423</f>
        <v>0</v>
      </c>
      <c r="F47" s="64">
        <f>'№4'!H423</f>
        <v>0</v>
      </c>
    </row>
    <row r="48" spans="1:6" ht="33">
      <c r="A48" s="13" t="s">
        <v>475</v>
      </c>
      <c r="B48" s="17"/>
      <c r="C48" s="11" t="s">
        <v>478</v>
      </c>
      <c r="D48" s="121">
        <f>D49+D50</f>
        <v>2847.7999999999997</v>
      </c>
      <c r="E48" s="121">
        <f aca="true" t="shared" si="3" ref="E48:F48">E49+E50</f>
        <v>0</v>
      </c>
      <c r="F48" s="121">
        <f t="shared" si="3"/>
        <v>0</v>
      </c>
    </row>
    <row r="49" spans="1:6" ht="33">
      <c r="A49" s="13" t="s">
        <v>475</v>
      </c>
      <c r="B49" s="10" t="s">
        <v>32</v>
      </c>
      <c r="C49" s="70" t="s">
        <v>37</v>
      </c>
      <c r="D49" s="121">
        <f>'№4'!F330</f>
        <v>214.2</v>
      </c>
      <c r="E49" s="121">
        <f>'№4'!G330</f>
        <v>0</v>
      </c>
      <c r="F49" s="121">
        <f>'№4'!H330</f>
        <v>0</v>
      </c>
    </row>
    <row r="50" spans="1:6" ht="12.75">
      <c r="A50" s="10" t="s">
        <v>475</v>
      </c>
      <c r="B50" s="10" t="s">
        <v>41</v>
      </c>
      <c r="C50" s="70" t="s">
        <v>42</v>
      </c>
      <c r="D50" s="121">
        <f>'№4'!F432</f>
        <v>2633.6</v>
      </c>
      <c r="E50" s="121">
        <f>'№4'!G432</f>
        <v>0</v>
      </c>
      <c r="F50" s="121">
        <f>'№4'!H432</f>
        <v>0</v>
      </c>
    </row>
    <row r="51" spans="1:6" ht="55.9" customHeight="1">
      <c r="A51" s="10" t="s">
        <v>195</v>
      </c>
      <c r="B51" s="10"/>
      <c r="C51" s="70" t="s">
        <v>196</v>
      </c>
      <c r="D51" s="64">
        <f>D52</f>
        <v>6210.5</v>
      </c>
      <c r="E51" s="64">
        <f>E52</f>
        <v>6210.5</v>
      </c>
      <c r="F51" s="64">
        <f>F52</f>
        <v>6210.5</v>
      </c>
    </row>
    <row r="52" spans="1:6" ht="12.75">
      <c r="A52" s="10" t="s">
        <v>195</v>
      </c>
      <c r="B52" s="10" t="s">
        <v>41</v>
      </c>
      <c r="C52" s="70" t="s">
        <v>42</v>
      </c>
      <c r="D52" s="64">
        <f>'№4'!F456</f>
        <v>6210.5</v>
      </c>
      <c r="E52" s="64">
        <f>'№4'!G456</f>
        <v>6210.5</v>
      </c>
      <c r="F52" s="64">
        <f>'№4'!H456</f>
        <v>6210.5</v>
      </c>
    </row>
    <row r="53" spans="1:6" ht="49.5">
      <c r="A53" s="10" t="s">
        <v>169</v>
      </c>
      <c r="B53" s="10"/>
      <c r="C53" s="70" t="s">
        <v>170</v>
      </c>
      <c r="D53" s="76">
        <f>D54</f>
        <v>87935</v>
      </c>
      <c r="E53" s="64">
        <f>E54</f>
        <v>87935</v>
      </c>
      <c r="F53" s="64">
        <f>F54</f>
        <v>87935</v>
      </c>
    </row>
    <row r="54" spans="1:6" ht="12.75">
      <c r="A54" s="10" t="s">
        <v>169</v>
      </c>
      <c r="B54" s="10" t="s">
        <v>41</v>
      </c>
      <c r="C54" s="70" t="s">
        <v>42</v>
      </c>
      <c r="D54" s="76">
        <f>'№4'!F401</f>
        <v>87935</v>
      </c>
      <c r="E54" s="64">
        <f>'№4'!G401</f>
        <v>87935</v>
      </c>
      <c r="F54" s="64">
        <f>'№4'!H401</f>
        <v>87935</v>
      </c>
    </row>
    <row r="55" spans="1:6" ht="82.5">
      <c r="A55" s="10" t="s">
        <v>197</v>
      </c>
      <c r="B55" s="10"/>
      <c r="C55" s="70" t="s">
        <v>198</v>
      </c>
      <c r="D55" s="76">
        <f>D56</f>
        <v>171899</v>
      </c>
      <c r="E55" s="64">
        <f>E56</f>
        <v>171899</v>
      </c>
      <c r="F55" s="64">
        <f>F56</f>
        <v>171899</v>
      </c>
    </row>
    <row r="56" spans="1:6" ht="12.75">
      <c r="A56" s="10" t="s">
        <v>197</v>
      </c>
      <c r="B56" s="10" t="s">
        <v>41</v>
      </c>
      <c r="C56" s="70" t="s">
        <v>42</v>
      </c>
      <c r="D56" s="76">
        <f>'№4'!F424</f>
        <v>171899</v>
      </c>
      <c r="E56" s="64">
        <f>'№4'!G424</f>
        <v>171899</v>
      </c>
      <c r="F56" s="64">
        <f>'№4'!H424</f>
        <v>171899</v>
      </c>
    </row>
    <row r="57" spans="1:6" s="49" customFormat="1" ht="49.5">
      <c r="A57" s="34" t="s">
        <v>211</v>
      </c>
      <c r="B57" s="34"/>
      <c r="C57" s="35" t="s">
        <v>212</v>
      </c>
      <c r="D57" s="88">
        <f>D58+D60+D62+D66+D68+D70+D74+D64+D72</f>
        <v>6250.700000000001</v>
      </c>
      <c r="E57" s="88">
        <f aca="true" t="shared" si="4" ref="E57:F57">E58+E60+E62+E66+E68+E70+E74+E64+E72</f>
        <v>4695.500000000001</v>
      </c>
      <c r="F57" s="88">
        <f t="shared" si="4"/>
        <v>4479.900000000001</v>
      </c>
    </row>
    <row r="58" spans="1:6" ht="12.75">
      <c r="A58" s="10" t="s">
        <v>213</v>
      </c>
      <c r="B58" s="10"/>
      <c r="C58" s="70" t="s">
        <v>214</v>
      </c>
      <c r="D58" s="64">
        <f>D59</f>
        <v>39.6</v>
      </c>
      <c r="E58" s="64">
        <f>E59</f>
        <v>39.6</v>
      </c>
      <c r="F58" s="64">
        <f>F59</f>
        <v>39.6</v>
      </c>
    </row>
    <row r="59" spans="1:6" ht="33">
      <c r="A59" s="10" t="s">
        <v>213</v>
      </c>
      <c r="B59" s="10" t="s">
        <v>32</v>
      </c>
      <c r="C59" s="70" t="s">
        <v>37</v>
      </c>
      <c r="D59" s="64">
        <f>'№4'!F334</f>
        <v>39.6</v>
      </c>
      <c r="E59" s="64">
        <f>'№4'!G334</f>
        <v>39.6</v>
      </c>
      <c r="F59" s="64">
        <f>'№4'!H334</f>
        <v>39.6</v>
      </c>
    </row>
    <row r="60" spans="1:6" ht="33">
      <c r="A60" s="10" t="s">
        <v>215</v>
      </c>
      <c r="B60" s="10"/>
      <c r="C60" s="70" t="s">
        <v>216</v>
      </c>
      <c r="D60" s="64">
        <f>D61</f>
        <v>13</v>
      </c>
      <c r="E60" s="64">
        <f>E61</f>
        <v>13</v>
      </c>
      <c r="F60" s="64">
        <f>F61</f>
        <v>13</v>
      </c>
    </row>
    <row r="61" spans="1:6" ht="33">
      <c r="A61" s="10" t="s">
        <v>215</v>
      </c>
      <c r="B61" s="10" t="s">
        <v>32</v>
      </c>
      <c r="C61" s="70" t="s">
        <v>37</v>
      </c>
      <c r="D61" s="64">
        <f>'№4'!F335</f>
        <v>13</v>
      </c>
      <c r="E61" s="64">
        <f>'№4'!G335</f>
        <v>13</v>
      </c>
      <c r="F61" s="64">
        <f>'№4'!H335</f>
        <v>13</v>
      </c>
    </row>
    <row r="62" spans="1:6" ht="12.75">
      <c r="A62" s="10" t="s">
        <v>217</v>
      </c>
      <c r="B62" s="10"/>
      <c r="C62" s="70" t="s">
        <v>218</v>
      </c>
      <c r="D62" s="64">
        <f>D63</f>
        <v>0</v>
      </c>
      <c r="E62" s="64">
        <f>E63</f>
        <v>21</v>
      </c>
      <c r="F62" s="64">
        <f>F63</f>
        <v>21</v>
      </c>
    </row>
    <row r="63" spans="1:6" ht="33">
      <c r="A63" s="10" t="s">
        <v>217</v>
      </c>
      <c r="B63" s="10" t="s">
        <v>32</v>
      </c>
      <c r="C63" s="70" t="s">
        <v>37</v>
      </c>
      <c r="D63" s="64">
        <f>'№4'!F338</f>
        <v>0</v>
      </c>
      <c r="E63" s="64">
        <f>'№4'!G338</f>
        <v>21</v>
      </c>
      <c r="F63" s="64">
        <f>'№4'!H338</f>
        <v>21</v>
      </c>
    </row>
    <row r="64" spans="1:6" ht="12.75">
      <c r="A64" s="10" t="s">
        <v>509</v>
      </c>
      <c r="B64" s="10"/>
      <c r="C64" s="70" t="s">
        <v>510</v>
      </c>
      <c r="D64" s="129">
        <f>D65</f>
        <v>27.4</v>
      </c>
      <c r="E64" s="129">
        <f aca="true" t="shared" si="5" ref="E64:F64">E65</f>
        <v>0</v>
      </c>
      <c r="F64" s="129">
        <f t="shared" si="5"/>
        <v>0</v>
      </c>
    </row>
    <row r="65" spans="1:6" ht="33">
      <c r="A65" s="10" t="s">
        <v>509</v>
      </c>
      <c r="B65" s="10" t="s">
        <v>32</v>
      </c>
      <c r="C65" s="70" t="s">
        <v>37</v>
      </c>
      <c r="D65" s="129">
        <f>'№4'!F340</f>
        <v>27.4</v>
      </c>
      <c r="E65" s="129">
        <f>'№4'!G340</f>
        <v>0</v>
      </c>
      <c r="F65" s="129">
        <f>'№4'!H340</f>
        <v>0</v>
      </c>
    </row>
    <row r="66" spans="1:6" ht="12.75">
      <c r="A66" s="10" t="s">
        <v>223</v>
      </c>
      <c r="B66" s="10"/>
      <c r="C66" s="70" t="s">
        <v>219</v>
      </c>
      <c r="D66" s="64">
        <f>D67</f>
        <v>4845.400000000001</v>
      </c>
      <c r="E66" s="64">
        <f>E67</f>
        <v>4348.3</v>
      </c>
      <c r="F66" s="64">
        <f>F67</f>
        <v>4132.6</v>
      </c>
    </row>
    <row r="67" spans="1:6" ht="33">
      <c r="A67" s="10" t="s">
        <v>223</v>
      </c>
      <c r="B67" s="10" t="s">
        <v>32</v>
      </c>
      <c r="C67" s="70" t="s">
        <v>37</v>
      </c>
      <c r="D67" s="64">
        <f>'№4'!F341</f>
        <v>4845.400000000001</v>
      </c>
      <c r="E67" s="64">
        <f>'№4'!G341</f>
        <v>4348.3</v>
      </c>
      <c r="F67" s="64">
        <f>'№4'!H341</f>
        <v>4132.6</v>
      </c>
    </row>
    <row r="68" spans="1:6" ht="33">
      <c r="A68" s="10" t="s">
        <v>224</v>
      </c>
      <c r="B68" s="10"/>
      <c r="C68" s="70" t="s">
        <v>220</v>
      </c>
      <c r="D68" s="64">
        <f>D69</f>
        <v>196</v>
      </c>
      <c r="E68" s="64">
        <f>E69</f>
        <v>134.6</v>
      </c>
      <c r="F68" s="64">
        <f>F69</f>
        <v>134.7</v>
      </c>
    </row>
    <row r="69" spans="1:6" ht="33">
      <c r="A69" s="10" t="s">
        <v>224</v>
      </c>
      <c r="B69" s="10" t="s">
        <v>32</v>
      </c>
      <c r="C69" s="70" t="s">
        <v>37</v>
      </c>
      <c r="D69" s="64">
        <f>'№4'!F343</f>
        <v>196</v>
      </c>
      <c r="E69" s="64">
        <f>'№4'!G343</f>
        <v>134.6</v>
      </c>
      <c r="F69" s="64">
        <f>'№4'!H343</f>
        <v>134.7</v>
      </c>
    </row>
    <row r="70" spans="1:6" ht="12.75">
      <c r="A70" s="10" t="s">
        <v>225</v>
      </c>
      <c r="B70" s="10"/>
      <c r="C70" s="70" t="s">
        <v>221</v>
      </c>
      <c r="D70" s="64">
        <f>D71</f>
        <v>46</v>
      </c>
      <c r="E70" s="64">
        <f>E71</f>
        <v>46</v>
      </c>
      <c r="F70" s="64">
        <f>F71</f>
        <v>46</v>
      </c>
    </row>
    <row r="71" spans="1:6" ht="33">
      <c r="A71" s="10" t="s">
        <v>225</v>
      </c>
      <c r="B71" s="10" t="s">
        <v>32</v>
      </c>
      <c r="C71" s="70" t="s">
        <v>37</v>
      </c>
      <c r="D71" s="64">
        <f>'№4'!F345</f>
        <v>46</v>
      </c>
      <c r="E71" s="64">
        <f>'№4'!G345</f>
        <v>46</v>
      </c>
      <c r="F71" s="64">
        <f>'№4'!H345</f>
        <v>46</v>
      </c>
    </row>
    <row r="72" spans="1:6" ht="33">
      <c r="A72" s="10" t="s">
        <v>514</v>
      </c>
      <c r="B72" s="10"/>
      <c r="C72" s="70" t="s">
        <v>515</v>
      </c>
      <c r="D72" s="131">
        <f>D73</f>
        <v>1006.3</v>
      </c>
      <c r="E72" s="131">
        <f aca="true" t="shared" si="6" ref="E72:F72">E73</f>
        <v>0</v>
      </c>
      <c r="F72" s="131">
        <f t="shared" si="6"/>
        <v>0</v>
      </c>
    </row>
    <row r="73" spans="1:6" ht="33">
      <c r="A73" s="10" t="s">
        <v>514</v>
      </c>
      <c r="B73" s="10" t="s">
        <v>32</v>
      </c>
      <c r="C73" s="70" t="s">
        <v>37</v>
      </c>
      <c r="D73" s="131">
        <f>'№4'!F348</f>
        <v>1006.3</v>
      </c>
      <c r="E73" s="131">
        <f>'№4'!G348</f>
        <v>0</v>
      </c>
      <c r="F73" s="131">
        <f>'№4'!H348</f>
        <v>0</v>
      </c>
    </row>
    <row r="74" spans="1:6" ht="49.5">
      <c r="A74" s="10" t="s">
        <v>226</v>
      </c>
      <c r="B74" s="10"/>
      <c r="C74" s="70" t="s">
        <v>222</v>
      </c>
      <c r="D74" s="64">
        <f>D75</f>
        <v>77</v>
      </c>
      <c r="E74" s="64">
        <f>E75</f>
        <v>93</v>
      </c>
      <c r="F74" s="64">
        <f>F75</f>
        <v>93</v>
      </c>
    </row>
    <row r="75" spans="1:6" ht="33">
      <c r="A75" s="10" t="s">
        <v>226</v>
      </c>
      <c r="B75" s="10" t="s">
        <v>32</v>
      </c>
      <c r="C75" s="70" t="s">
        <v>37</v>
      </c>
      <c r="D75" s="64">
        <f>'№4'!F349</f>
        <v>77</v>
      </c>
      <c r="E75" s="64">
        <f>'№4'!G349</f>
        <v>93</v>
      </c>
      <c r="F75" s="64">
        <f>'№4'!H349</f>
        <v>93</v>
      </c>
    </row>
    <row r="76" spans="1:6" s="49" customFormat="1" ht="12.75">
      <c r="A76" s="34" t="s">
        <v>186</v>
      </c>
      <c r="B76" s="60"/>
      <c r="C76" s="35" t="s">
        <v>9</v>
      </c>
      <c r="D76" s="65">
        <f>D77+D79+D81</f>
        <v>15891.599999999999</v>
      </c>
      <c r="E76" s="65">
        <f>E77+E79+E81</f>
        <v>14350.399999999998</v>
      </c>
      <c r="F76" s="65">
        <f>F77+F79+F81</f>
        <v>14280.900000000001</v>
      </c>
    </row>
    <row r="77" spans="1:6" ht="49.5">
      <c r="A77" s="10" t="s">
        <v>187</v>
      </c>
      <c r="B77" s="10"/>
      <c r="C77" s="70" t="s">
        <v>146</v>
      </c>
      <c r="D77" s="64">
        <f>D78</f>
        <v>1930.3</v>
      </c>
      <c r="E77" s="64">
        <f>E78</f>
        <v>1930.3</v>
      </c>
      <c r="F77" s="64">
        <f>F78</f>
        <v>1930.3</v>
      </c>
    </row>
    <row r="78" spans="1:6" ht="12.75">
      <c r="A78" s="10" t="s">
        <v>187</v>
      </c>
      <c r="B78" s="10" t="s">
        <v>41</v>
      </c>
      <c r="C78" s="70" t="s">
        <v>42</v>
      </c>
      <c r="D78" s="64">
        <f>'№4'!F438</f>
        <v>1930.3</v>
      </c>
      <c r="E78" s="64">
        <f>'№4'!G438</f>
        <v>1930.3</v>
      </c>
      <c r="F78" s="64">
        <f>'№4'!H438</f>
        <v>1930.3</v>
      </c>
    </row>
    <row r="79" spans="1:6" ht="33">
      <c r="A79" s="10" t="s">
        <v>189</v>
      </c>
      <c r="B79" s="10"/>
      <c r="C79" s="70" t="s">
        <v>188</v>
      </c>
      <c r="D79" s="64">
        <f>D80</f>
        <v>8864.1</v>
      </c>
      <c r="E79" s="64">
        <f>E80</f>
        <v>7322.9</v>
      </c>
      <c r="F79" s="64">
        <f>F80</f>
        <v>7253.400000000001</v>
      </c>
    </row>
    <row r="80" spans="1:6" ht="12.75">
      <c r="A80" s="10" t="s">
        <v>189</v>
      </c>
      <c r="B80" s="10" t="s">
        <v>41</v>
      </c>
      <c r="C80" s="70" t="s">
        <v>42</v>
      </c>
      <c r="D80" s="64">
        <f>'№4'!F440</f>
        <v>8864.1</v>
      </c>
      <c r="E80" s="64">
        <f>'№4'!G440</f>
        <v>7322.9</v>
      </c>
      <c r="F80" s="64">
        <f>'№4'!H440</f>
        <v>7253.400000000001</v>
      </c>
    </row>
    <row r="81" spans="1:6" ht="33">
      <c r="A81" s="10" t="s">
        <v>191</v>
      </c>
      <c r="B81" s="10"/>
      <c r="C81" s="70" t="s">
        <v>190</v>
      </c>
      <c r="D81" s="64">
        <f>D82</f>
        <v>5097.2</v>
      </c>
      <c r="E81" s="64">
        <f>E82</f>
        <v>5097.2</v>
      </c>
      <c r="F81" s="64">
        <f>F82</f>
        <v>5097.2</v>
      </c>
    </row>
    <row r="82" spans="1:6" ht="12.75">
      <c r="A82" s="10" t="s">
        <v>191</v>
      </c>
      <c r="B82" s="10" t="s">
        <v>41</v>
      </c>
      <c r="C82" s="70" t="s">
        <v>42</v>
      </c>
      <c r="D82" s="64">
        <f>'№4'!F444</f>
        <v>5097.2</v>
      </c>
      <c r="E82" s="64">
        <f>'№4'!G444</f>
        <v>5097.2</v>
      </c>
      <c r="F82" s="64">
        <f>'№4'!H444</f>
        <v>5097.2</v>
      </c>
    </row>
    <row r="83" spans="1:6" s="49" customFormat="1" ht="33">
      <c r="A83" s="34" t="s">
        <v>261</v>
      </c>
      <c r="B83" s="34"/>
      <c r="C83" s="35" t="s">
        <v>262</v>
      </c>
      <c r="D83" s="65">
        <f>D84+D111</f>
        <v>44793.09999999999</v>
      </c>
      <c r="E83" s="65">
        <f>E84+E111</f>
        <v>48218.1</v>
      </c>
      <c r="F83" s="65">
        <f>F84+F111</f>
        <v>47591.7</v>
      </c>
    </row>
    <row r="84" spans="1:6" s="49" customFormat="1" ht="33">
      <c r="A84" s="74" t="s">
        <v>263</v>
      </c>
      <c r="B84" s="8"/>
      <c r="C84" s="35" t="s">
        <v>264</v>
      </c>
      <c r="D84" s="65">
        <f>D87+D89+D91+D93+D107+D95+D85+D97+D103+D101+D105+D99+D109</f>
        <v>42893.09999999999</v>
      </c>
      <c r="E84" s="65">
        <f aca="true" t="shared" si="7" ref="E84:F84">E87+E89+E91+E93+E107+E95+E85+E97+E103+E101+E105+E99+E109</f>
        <v>48218.1</v>
      </c>
      <c r="F84" s="65">
        <f t="shared" si="7"/>
        <v>47591.7</v>
      </c>
    </row>
    <row r="85" spans="1:6" s="49" customFormat="1" ht="33">
      <c r="A85" s="10" t="s">
        <v>458</v>
      </c>
      <c r="B85" s="10"/>
      <c r="C85" s="70" t="s">
        <v>459</v>
      </c>
      <c r="D85" s="64">
        <f>D86</f>
        <v>3151.2</v>
      </c>
      <c r="E85" s="64">
        <f>E86</f>
        <v>0</v>
      </c>
      <c r="F85" s="64">
        <f>F86</f>
        <v>0</v>
      </c>
    </row>
    <row r="86" spans="1:6" s="49" customFormat="1" ht="12.75">
      <c r="A86" s="10" t="s">
        <v>458</v>
      </c>
      <c r="B86" s="10" t="s">
        <v>57</v>
      </c>
      <c r="C86" s="70" t="s">
        <v>158</v>
      </c>
      <c r="D86" s="64">
        <f>'№4'!F173</f>
        <v>3151.2</v>
      </c>
      <c r="E86" s="64">
        <f>'№4'!G173</f>
        <v>0</v>
      </c>
      <c r="F86" s="64">
        <f>'№4'!H173</f>
        <v>0</v>
      </c>
    </row>
    <row r="87" spans="1:6" ht="33">
      <c r="A87" s="10" t="s">
        <v>265</v>
      </c>
      <c r="B87" s="10"/>
      <c r="C87" s="70" t="s">
        <v>266</v>
      </c>
      <c r="D87" s="64">
        <f>D88</f>
        <v>188</v>
      </c>
      <c r="E87" s="64">
        <f>E88</f>
        <v>150</v>
      </c>
      <c r="F87" s="64">
        <f>F88</f>
        <v>150</v>
      </c>
    </row>
    <row r="88" spans="1:6" ht="12.75">
      <c r="A88" s="10" t="s">
        <v>265</v>
      </c>
      <c r="B88" s="10" t="s">
        <v>57</v>
      </c>
      <c r="C88" s="70" t="s">
        <v>158</v>
      </c>
      <c r="D88" s="64">
        <f>'№4'!F174</f>
        <v>188</v>
      </c>
      <c r="E88" s="64">
        <f>'№4'!G174</f>
        <v>150</v>
      </c>
      <c r="F88" s="64">
        <f>'№4'!H174</f>
        <v>150</v>
      </c>
    </row>
    <row r="89" spans="1:6" ht="33">
      <c r="A89" s="10" t="s">
        <v>268</v>
      </c>
      <c r="B89" s="10"/>
      <c r="C89" s="70" t="s">
        <v>267</v>
      </c>
      <c r="D89" s="64">
        <f>D90</f>
        <v>13229.099999999999</v>
      </c>
      <c r="E89" s="64">
        <f>E90</f>
        <v>16662.8</v>
      </c>
      <c r="F89" s="64">
        <f>F90</f>
        <v>15899.1</v>
      </c>
    </row>
    <row r="90" spans="1:6" ht="12.75">
      <c r="A90" s="10" t="s">
        <v>268</v>
      </c>
      <c r="B90" s="10" t="s">
        <v>57</v>
      </c>
      <c r="C90" s="70" t="s">
        <v>158</v>
      </c>
      <c r="D90" s="64">
        <f>'№4'!F176</f>
        <v>13229.099999999999</v>
      </c>
      <c r="E90" s="64">
        <f>'№4'!G176</f>
        <v>16662.8</v>
      </c>
      <c r="F90" s="64">
        <f>'№4'!H176</f>
        <v>15899.1</v>
      </c>
    </row>
    <row r="91" spans="1:6" ht="12.75">
      <c r="A91" s="10" t="s">
        <v>346</v>
      </c>
      <c r="B91" s="10"/>
      <c r="C91" s="70" t="s">
        <v>347</v>
      </c>
      <c r="D91" s="64">
        <f>D92</f>
        <v>15129</v>
      </c>
      <c r="E91" s="64">
        <f>E92</f>
        <v>17979.7</v>
      </c>
      <c r="F91" s="64">
        <f>F92</f>
        <v>18234.1</v>
      </c>
    </row>
    <row r="92" spans="1:6" ht="12.75">
      <c r="A92" s="10" t="s">
        <v>346</v>
      </c>
      <c r="B92" s="10" t="s">
        <v>57</v>
      </c>
      <c r="C92" s="70" t="s">
        <v>158</v>
      </c>
      <c r="D92" s="64">
        <f>'№4'!F163</f>
        <v>15129</v>
      </c>
      <c r="E92" s="64">
        <f>'№4'!G163</f>
        <v>17979.7</v>
      </c>
      <c r="F92" s="64">
        <f>'№4'!H163</f>
        <v>18234.1</v>
      </c>
    </row>
    <row r="93" spans="1:6" ht="49.5">
      <c r="A93" s="10" t="s">
        <v>270</v>
      </c>
      <c r="B93" s="10"/>
      <c r="C93" s="70" t="s">
        <v>269</v>
      </c>
      <c r="D93" s="64">
        <f>D94</f>
        <v>36</v>
      </c>
      <c r="E93" s="64">
        <f>E94</f>
        <v>31</v>
      </c>
      <c r="F93" s="64">
        <f>F94</f>
        <v>31</v>
      </c>
    </row>
    <row r="94" spans="1:6" ht="12.75">
      <c r="A94" s="10" t="s">
        <v>270</v>
      </c>
      <c r="B94" s="10" t="s">
        <v>57</v>
      </c>
      <c r="C94" s="70" t="s">
        <v>158</v>
      </c>
      <c r="D94" s="64">
        <f>'№4'!F178</f>
        <v>36</v>
      </c>
      <c r="E94" s="64">
        <f>'№4'!G178</f>
        <v>31</v>
      </c>
      <c r="F94" s="64">
        <f>'№4'!H178</f>
        <v>31</v>
      </c>
    </row>
    <row r="95" spans="1:6" ht="33">
      <c r="A95" s="10" t="s">
        <v>409</v>
      </c>
      <c r="B95" s="10"/>
      <c r="C95" s="11" t="s">
        <v>410</v>
      </c>
      <c r="D95" s="64">
        <f>D96</f>
        <v>47.5</v>
      </c>
      <c r="E95" s="64">
        <f>E96</f>
        <v>0</v>
      </c>
      <c r="F95" s="64">
        <f>F96</f>
        <v>0</v>
      </c>
    </row>
    <row r="96" spans="1:6" ht="12.75">
      <c r="A96" s="10" t="s">
        <v>409</v>
      </c>
      <c r="B96" s="10" t="s">
        <v>57</v>
      </c>
      <c r="C96" s="70" t="s">
        <v>158</v>
      </c>
      <c r="D96" s="64">
        <f>'№4'!F165</f>
        <v>47.5</v>
      </c>
      <c r="E96" s="64">
        <f>'№4'!G165</f>
        <v>0</v>
      </c>
      <c r="F96" s="64">
        <f>'№4'!H165</f>
        <v>0</v>
      </c>
    </row>
    <row r="97" spans="1:6" ht="33">
      <c r="A97" s="10" t="s">
        <v>489</v>
      </c>
      <c r="B97" s="10"/>
      <c r="C97" s="11" t="s">
        <v>491</v>
      </c>
      <c r="D97" s="124">
        <f>D98</f>
        <v>345.70000000000005</v>
      </c>
      <c r="E97" s="124">
        <f aca="true" t="shared" si="8" ref="E97:F97">E98</f>
        <v>0</v>
      </c>
      <c r="F97" s="124">
        <f t="shared" si="8"/>
        <v>0</v>
      </c>
    </row>
    <row r="98" spans="1:6" ht="12.75">
      <c r="A98" s="10" t="s">
        <v>489</v>
      </c>
      <c r="B98" s="10" t="s">
        <v>57</v>
      </c>
      <c r="C98" s="70" t="s">
        <v>158</v>
      </c>
      <c r="D98" s="124">
        <f>'№4'!F167</f>
        <v>345.70000000000005</v>
      </c>
      <c r="E98" s="124">
        <f>'№4'!G167</f>
        <v>0</v>
      </c>
      <c r="F98" s="124">
        <f>'№4'!H167</f>
        <v>0</v>
      </c>
    </row>
    <row r="99" spans="1:6" ht="49.5">
      <c r="A99" s="10" t="s">
        <v>516</v>
      </c>
      <c r="B99" s="10"/>
      <c r="C99" s="70" t="s">
        <v>517</v>
      </c>
      <c r="D99" s="131">
        <f>D100</f>
        <v>364</v>
      </c>
      <c r="E99" s="131">
        <f aca="true" t="shared" si="9" ref="E99:F99">E100</f>
        <v>0</v>
      </c>
      <c r="F99" s="131">
        <f t="shared" si="9"/>
        <v>0</v>
      </c>
    </row>
    <row r="100" spans="1:6" ht="12.75">
      <c r="A100" s="10" t="s">
        <v>516</v>
      </c>
      <c r="B100" s="10" t="s">
        <v>57</v>
      </c>
      <c r="C100" s="70" t="s">
        <v>158</v>
      </c>
      <c r="D100" s="131">
        <f>'№4'!F181</f>
        <v>364</v>
      </c>
      <c r="E100" s="131">
        <f>'№4'!G181</f>
        <v>0</v>
      </c>
      <c r="F100" s="131">
        <f>'№4'!H181</f>
        <v>0</v>
      </c>
    </row>
    <row r="101" spans="1:6" s="77" customFormat="1" ht="33">
      <c r="A101" s="10" t="s">
        <v>487</v>
      </c>
      <c r="B101" s="10"/>
      <c r="C101" s="11" t="s">
        <v>488</v>
      </c>
      <c r="D101" s="76">
        <f>D102</f>
        <v>27.9</v>
      </c>
      <c r="E101" s="76">
        <f aca="true" t="shared" si="10" ref="E101:F101">E102</f>
        <v>0</v>
      </c>
      <c r="F101" s="76">
        <f t="shared" si="10"/>
        <v>0</v>
      </c>
    </row>
    <row r="102" spans="1:6" s="77" customFormat="1" ht="12.75">
      <c r="A102" s="10" t="s">
        <v>487</v>
      </c>
      <c r="B102" s="10" t="s">
        <v>57</v>
      </c>
      <c r="C102" s="70" t="s">
        <v>158</v>
      </c>
      <c r="D102" s="76">
        <f>'№4'!F183</f>
        <v>27.9</v>
      </c>
      <c r="E102" s="76">
        <f>'№4'!G183</f>
        <v>0</v>
      </c>
      <c r="F102" s="76">
        <f>'№4'!H183</f>
        <v>0</v>
      </c>
    </row>
    <row r="103" spans="1:6" ht="33">
      <c r="A103" s="10" t="s">
        <v>492</v>
      </c>
      <c r="B103" s="10"/>
      <c r="C103" s="11" t="s">
        <v>493</v>
      </c>
      <c r="D103" s="124">
        <f>D104</f>
        <v>319.2</v>
      </c>
      <c r="E103" s="124">
        <f aca="true" t="shared" si="11" ref="E103:F103">E104</f>
        <v>0</v>
      </c>
      <c r="F103" s="124">
        <f t="shared" si="11"/>
        <v>0</v>
      </c>
    </row>
    <row r="104" spans="1:6" ht="12.75">
      <c r="A104" s="10" t="s">
        <v>492</v>
      </c>
      <c r="B104" s="10" t="s">
        <v>57</v>
      </c>
      <c r="C104" s="70" t="s">
        <v>158</v>
      </c>
      <c r="D104" s="124">
        <f>'№4'!F185</f>
        <v>319.2</v>
      </c>
      <c r="E104" s="124">
        <f>'№4'!G185</f>
        <v>0</v>
      </c>
      <c r="F104" s="124">
        <f>'№4'!H185</f>
        <v>0</v>
      </c>
    </row>
    <row r="105" spans="1:6" s="77" customFormat="1" ht="33">
      <c r="A105" s="10" t="s">
        <v>505</v>
      </c>
      <c r="B105" s="10"/>
      <c r="C105" s="11" t="s">
        <v>506</v>
      </c>
      <c r="D105" s="76">
        <f>D106</f>
        <v>177.1</v>
      </c>
      <c r="E105" s="76">
        <f aca="true" t="shared" si="12" ref="E105:F105">E106</f>
        <v>0</v>
      </c>
      <c r="F105" s="76">
        <f t="shared" si="12"/>
        <v>0</v>
      </c>
    </row>
    <row r="106" spans="1:6" s="77" customFormat="1" ht="12.75">
      <c r="A106" s="10" t="s">
        <v>505</v>
      </c>
      <c r="B106" s="10" t="s">
        <v>57</v>
      </c>
      <c r="C106" s="70" t="s">
        <v>158</v>
      </c>
      <c r="D106" s="76">
        <f>'№4'!F187</f>
        <v>177.1</v>
      </c>
      <c r="E106" s="76">
        <f>'№4'!G187</f>
        <v>0</v>
      </c>
      <c r="F106" s="76">
        <f>'№4'!H187</f>
        <v>0</v>
      </c>
    </row>
    <row r="107" spans="1:6" ht="12.75">
      <c r="A107" s="10" t="s">
        <v>271</v>
      </c>
      <c r="B107" s="10"/>
      <c r="C107" s="70" t="s">
        <v>272</v>
      </c>
      <c r="D107" s="64">
        <f>D108</f>
        <v>9863.9</v>
      </c>
      <c r="E107" s="64">
        <f>E108</f>
        <v>13394.6</v>
      </c>
      <c r="F107" s="64">
        <f>F108</f>
        <v>13277.5</v>
      </c>
    </row>
    <row r="108" spans="1:6" ht="12.75">
      <c r="A108" s="10" t="s">
        <v>271</v>
      </c>
      <c r="B108" s="10" t="s">
        <v>57</v>
      </c>
      <c r="C108" s="70" t="s">
        <v>158</v>
      </c>
      <c r="D108" s="64">
        <f>'№4'!F188</f>
        <v>9863.9</v>
      </c>
      <c r="E108" s="64">
        <f>'№4'!G188</f>
        <v>13394.6</v>
      </c>
      <c r="F108" s="64">
        <f>'№4'!H188</f>
        <v>13277.5</v>
      </c>
    </row>
    <row r="109" spans="1:6" ht="40.9" customHeight="1">
      <c r="A109" s="10" t="s">
        <v>531</v>
      </c>
      <c r="B109" s="10"/>
      <c r="C109" s="11" t="s">
        <v>532</v>
      </c>
      <c r="D109" s="138">
        <f>D110</f>
        <v>14.5</v>
      </c>
      <c r="E109" s="141">
        <f aca="true" t="shared" si="13" ref="E109:F109">E110</f>
        <v>0</v>
      </c>
      <c r="F109" s="141">
        <f t="shared" si="13"/>
        <v>0</v>
      </c>
    </row>
    <row r="110" spans="1:6" ht="12.75">
      <c r="A110" s="10" t="s">
        <v>531</v>
      </c>
      <c r="B110" s="10" t="s">
        <v>57</v>
      </c>
      <c r="C110" s="70" t="s">
        <v>158</v>
      </c>
      <c r="D110" s="138">
        <f>'№4'!F193</f>
        <v>14.5</v>
      </c>
      <c r="E110" s="141">
        <f>'№4'!G193</f>
        <v>0</v>
      </c>
      <c r="F110" s="141">
        <f>'№4'!H193</f>
        <v>0</v>
      </c>
    </row>
    <row r="111" spans="1:6" ht="33">
      <c r="A111" s="74" t="s">
        <v>452</v>
      </c>
      <c r="B111" s="8"/>
      <c r="C111" s="35" t="s">
        <v>453</v>
      </c>
      <c r="D111" s="65">
        <f aca="true" t="shared" si="14" ref="D111:F112">D112</f>
        <v>1900</v>
      </c>
      <c r="E111" s="65">
        <f t="shared" si="14"/>
        <v>0</v>
      </c>
      <c r="F111" s="65">
        <f t="shared" si="14"/>
        <v>0</v>
      </c>
    </row>
    <row r="112" spans="1:6" ht="12.75">
      <c r="A112" s="10" t="s">
        <v>454</v>
      </c>
      <c r="B112" s="10"/>
      <c r="C112" s="11" t="s">
        <v>455</v>
      </c>
      <c r="D112" s="64">
        <f t="shared" si="14"/>
        <v>1900</v>
      </c>
      <c r="E112" s="64">
        <f t="shared" si="14"/>
        <v>0</v>
      </c>
      <c r="F112" s="64">
        <f t="shared" si="14"/>
        <v>0</v>
      </c>
    </row>
    <row r="113" spans="1:6" ht="12.75">
      <c r="A113" s="10" t="s">
        <v>454</v>
      </c>
      <c r="B113" s="10" t="s">
        <v>57</v>
      </c>
      <c r="C113" s="70" t="s">
        <v>158</v>
      </c>
      <c r="D113" s="64">
        <f>'№4'!F194</f>
        <v>1900</v>
      </c>
      <c r="E113" s="64">
        <f>'№4'!G194</f>
        <v>0</v>
      </c>
      <c r="F113" s="64">
        <f>'№4'!H194</f>
        <v>0</v>
      </c>
    </row>
    <row r="114" spans="1:6" s="49" customFormat="1" ht="49.5">
      <c r="A114" s="34" t="s">
        <v>228</v>
      </c>
      <c r="B114" s="34"/>
      <c r="C114" s="35" t="s">
        <v>227</v>
      </c>
      <c r="D114" s="65">
        <f>D115+D130</f>
        <v>26233.2</v>
      </c>
      <c r="E114" s="65">
        <f>E115+E130</f>
        <v>24506.200000000004</v>
      </c>
      <c r="F114" s="65">
        <f>F115+F130</f>
        <v>23983.100000000002</v>
      </c>
    </row>
    <row r="115" spans="1:6" s="49" customFormat="1" ht="33">
      <c r="A115" s="74" t="s">
        <v>230</v>
      </c>
      <c r="B115" s="82"/>
      <c r="C115" s="35" t="s">
        <v>229</v>
      </c>
      <c r="D115" s="65">
        <f>D116+D118+D120+D122+D124+D128+D126</f>
        <v>23988.8</v>
      </c>
      <c r="E115" s="65">
        <f aca="true" t="shared" si="15" ref="E115:F115">E116+E118+E120+E122+E124+E128+E126</f>
        <v>22289.700000000004</v>
      </c>
      <c r="F115" s="65">
        <f t="shared" si="15"/>
        <v>21766.600000000002</v>
      </c>
    </row>
    <row r="116" spans="1:6" ht="12.75">
      <c r="A116" s="10" t="s">
        <v>237</v>
      </c>
      <c r="B116" s="10"/>
      <c r="C116" s="70" t="s">
        <v>234</v>
      </c>
      <c r="D116" s="64">
        <f>D117</f>
        <v>1190.7</v>
      </c>
      <c r="E116" s="64">
        <f>E117</f>
        <v>694.5</v>
      </c>
      <c r="F116" s="64">
        <f>F117</f>
        <v>694.5</v>
      </c>
    </row>
    <row r="117" spans="1:6" ht="33">
      <c r="A117" s="10" t="s">
        <v>237</v>
      </c>
      <c r="B117" s="10" t="s">
        <v>32</v>
      </c>
      <c r="C117" s="70" t="s">
        <v>37</v>
      </c>
      <c r="D117" s="64">
        <f>'№4'!F365</f>
        <v>1190.7</v>
      </c>
      <c r="E117" s="64">
        <f>'№4'!G365</f>
        <v>694.5</v>
      </c>
      <c r="F117" s="64">
        <f>'№4'!H365</f>
        <v>694.5</v>
      </c>
    </row>
    <row r="118" spans="1:6" ht="33">
      <c r="A118" s="10" t="s">
        <v>238</v>
      </c>
      <c r="B118" s="10"/>
      <c r="C118" s="70" t="s">
        <v>235</v>
      </c>
      <c r="D118" s="64">
        <f>D119</f>
        <v>9100.7</v>
      </c>
      <c r="E118" s="64">
        <f>E119</f>
        <v>7655.6</v>
      </c>
      <c r="F118" s="64">
        <f>F119</f>
        <v>7366.5</v>
      </c>
    </row>
    <row r="119" spans="1:6" ht="33">
      <c r="A119" s="10" t="s">
        <v>238</v>
      </c>
      <c r="B119" s="10" t="s">
        <v>32</v>
      </c>
      <c r="C119" s="70" t="s">
        <v>37</v>
      </c>
      <c r="D119" s="64">
        <f>'№4'!F369</f>
        <v>9100.7</v>
      </c>
      <c r="E119" s="64">
        <f>'№4'!G369</f>
        <v>7655.6</v>
      </c>
      <c r="F119" s="64">
        <f>'№4'!H369</f>
        <v>7366.5</v>
      </c>
    </row>
    <row r="120" spans="1:6" ht="49.5">
      <c r="A120" s="10" t="s">
        <v>232</v>
      </c>
      <c r="B120" s="10"/>
      <c r="C120" s="70" t="s">
        <v>231</v>
      </c>
      <c r="D120" s="64">
        <f>D121</f>
        <v>12457.199999999997</v>
      </c>
      <c r="E120" s="64">
        <f>E121</f>
        <v>13687.7</v>
      </c>
      <c r="F120" s="64">
        <f>F121</f>
        <v>13453.7</v>
      </c>
    </row>
    <row r="121" spans="1:6" ht="33">
      <c r="A121" s="10" t="s">
        <v>232</v>
      </c>
      <c r="B121" s="10" t="s">
        <v>32</v>
      </c>
      <c r="C121" s="70" t="s">
        <v>37</v>
      </c>
      <c r="D121" s="64">
        <f>'№4'!F321</f>
        <v>12457.199999999997</v>
      </c>
      <c r="E121" s="64">
        <f>'№4'!G321</f>
        <v>13687.7</v>
      </c>
      <c r="F121" s="64">
        <f>'№4'!H321</f>
        <v>13453.7</v>
      </c>
    </row>
    <row r="122" spans="1:6" ht="33">
      <c r="A122" s="10" t="s">
        <v>239</v>
      </c>
      <c r="B122" s="10"/>
      <c r="C122" s="70" t="s">
        <v>236</v>
      </c>
      <c r="D122" s="64">
        <f>D123</f>
        <v>278.9</v>
      </c>
      <c r="E122" s="64">
        <f>E123</f>
        <v>251.9</v>
      </c>
      <c r="F122" s="64">
        <f>F123</f>
        <v>251.9</v>
      </c>
    </row>
    <row r="123" spans="1:6" ht="33">
      <c r="A123" s="10" t="s">
        <v>239</v>
      </c>
      <c r="B123" s="10" t="s">
        <v>32</v>
      </c>
      <c r="C123" s="70" t="s">
        <v>37</v>
      </c>
      <c r="D123" s="64">
        <f>'№4'!F371</f>
        <v>278.9</v>
      </c>
      <c r="E123" s="64">
        <f>'№4'!G371</f>
        <v>251.9</v>
      </c>
      <c r="F123" s="64">
        <f>'№4'!H371</f>
        <v>251.9</v>
      </c>
    </row>
    <row r="124" spans="1:6" ht="49.5">
      <c r="A124" s="125" t="s">
        <v>494</v>
      </c>
      <c r="B124" s="126"/>
      <c r="C124" s="11" t="s">
        <v>490</v>
      </c>
      <c r="D124" s="124">
        <f>D125</f>
        <v>533.6</v>
      </c>
      <c r="E124" s="124">
        <f aca="true" t="shared" si="16" ref="E124:F124">E125</f>
        <v>0</v>
      </c>
      <c r="F124" s="124">
        <f t="shared" si="16"/>
        <v>0</v>
      </c>
    </row>
    <row r="125" spans="1:6" ht="33">
      <c r="A125" s="125" t="s">
        <v>494</v>
      </c>
      <c r="B125" s="10" t="s">
        <v>32</v>
      </c>
      <c r="C125" s="70" t="s">
        <v>37</v>
      </c>
      <c r="D125" s="124">
        <f>'№4'!F324</f>
        <v>533.6</v>
      </c>
      <c r="E125" s="124">
        <f>'№4'!G324</f>
        <v>0</v>
      </c>
      <c r="F125" s="124">
        <f>'№4'!H324</f>
        <v>0</v>
      </c>
    </row>
    <row r="126" spans="1:6" ht="66">
      <c r="A126" s="139" t="s">
        <v>525</v>
      </c>
      <c r="B126" s="140"/>
      <c r="C126" s="11" t="s">
        <v>526</v>
      </c>
      <c r="D126" s="134">
        <f>D127</f>
        <v>328.7</v>
      </c>
      <c r="E126" s="138">
        <f aca="true" t="shared" si="17" ref="E126:F126">E127</f>
        <v>0</v>
      </c>
      <c r="F126" s="138">
        <f t="shared" si="17"/>
        <v>0</v>
      </c>
    </row>
    <row r="127" spans="1:6" ht="33">
      <c r="A127" s="139" t="s">
        <v>525</v>
      </c>
      <c r="B127" s="10" t="s">
        <v>32</v>
      </c>
      <c r="C127" s="70" t="s">
        <v>37</v>
      </c>
      <c r="D127" s="134">
        <f>'№4'!F326</f>
        <v>328.7</v>
      </c>
      <c r="E127" s="138">
        <f>'№4'!G326</f>
        <v>0</v>
      </c>
      <c r="F127" s="138">
        <f>'№4'!H326</f>
        <v>0</v>
      </c>
    </row>
    <row r="128" spans="1:6" ht="33">
      <c r="A128" s="125" t="s">
        <v>495</v>
      </c>
      <c r="B128" s="17"/>
      <c r="C128" s="11" t="s">
        <v>496</v>
      </c>
      <c r="D128" s="124">
        <f>D129</f>
        <v>99</v>
      </c>
      <c r="E128" s="124">
        <f aca="true" t="shared" si="18" ref="E128:F128">E129</f>
        <v>0</v>
      </c>
      <c r="F128" s="124">
        <f t="shared" si="18"/>
        <v>0</v>
      </c>
    </row>
    <row r="129" spans="1:6" ht="33">
      <c r="A129" s="125" t="s">
        <v>495</v>
      </c>
      <c r="B129" s="10" t="s">
        <v>32</v>
      </c>
      <c r="C129" s="70" t="s">
        <v>37</v>
      </c>
      <c r="D129" s="124">
        <f>'№4'!F374</f>
        <v>99</v>
      </c>
      <c r="E129" s="124">
        <f>'№4'!G374</f>
        <v>0</v>
      </c>
      <c r="F129" s="124">
        <f>'№4'!H374</f>
        <v>0</v>
      </c>
    </row>
    <row r="130" spans="1:6" s="49" customFormat="1" ht="12.75">
      <c r="A130" s="74" t="s">
        <v>241</v>
      </c>
      <c r="B130" s="83"/>
      <c r="C130" s="35" t="s">
        <v>9</v>
      </c>
      <c r="D130" s="65">
        <f aca="true" t="shared" si="19" ref="D130:F131">D131</f>
        <v>2244.4</v>
      </c>
      <c r="E130" s="65">
        <f t="shared" si="19"/>
        <v>2216.5</v>
      </c>
      <c r="F130" s="65">
        <f t="shared" si="19"/>
        <v>2216.5</v>
      </c>
    </row>
    <row r="131" spans="1:6" ht="49.5">
      <c r="A131" s="10" t="s">
        <v>242</v>
      </c>
      <c r="B131" s="10"/>
      <c r="C131" s="70" t="s">
        <v>146</v>
      </c>
      <c r="D131" s="64">
        <f t="shared" si="19"/>
        <v>2244.4</v>
      </c>
      <c r="E131" s="64">
        <f t="shared" si="19"/>
        <v>2216.5</v>
      </c>
      <c r="F131" s="64">
        <f t="shared" si="19"/>
        <v>2216.5</v>
      </c>
    </row>
    <row r="132" spans="1:6" ht="33">
      <c r="A132" s="10" t="s">
        <v>242</v>
      </c>
      <c r="B132" s="10" t="s">
        <v>32</v>
      </c>
      <c r="C132" s="70" t="s">
        <v>37</v>
      </c>
      <c r="D132" s="64">
        <f>'№4'!F378</f>
        <v>2244.4</v>
      </c>
      <c r="E132" s="64">
        <f>'№4'!G378</f>
        <v>2216.5</v>
      </c>
      <c r="F132" s="64">
        <f>'№4'!H378</f>
        <v>2216.5</v>
      </c>
    </row>
    <row r="133" spans="1:6" s="49" customFormat="1" ht="49.5">
      <c r="A133" s="34" t="s">
        <v>257</v>
      </c>
      <c r="B133" s="34"/>
      <c r="C133" s="35" t="s">
        <v>256</v>
      </c>
      <c r="D133" s="65">
        <f>D137+D144+D134</f>
        <v>20509.5</v>
      </c>
      <c r="E133" s="65">
        <f aca="true" t="shared" si="20" ref="E133:F133">E137+E144+E134</f>
        <v>2885.4</v>
      </c>
      <c r="F133" s="65">
        <f t="shared" si="20"/>
        <v>6147</v>
      </c>
    </row>
    <row r="134" spans="1:6" s="49" customFormat="1" ht="49.5">
      <c r="A134" s="74" t="s">
        <v>527</v>
      </c>
      <c r="B134" s="82"/>
      <c r="C134" s="35" t="s">
        <v>528</v>
      </c>
      <c r="D134" s="65">
        <f>D135</f>
        <v>30</v>
      </c>
      <c r="E134" s="65">
        <f aca="true" t="shared" si="21" ref="E134:F135">E135</f>
        <v>0</v>
      </c>
      <c r="F134" s="65">
        <f t="shared" si="21"/>
        <v>0</v>
      </c>
    </row>
    <row r="135" spans="1:6" s="49" customFormat="1" ht="33">
      <c r="A135" s="10" t="s">
        <v>529</v>
      </c>
      <c r="B135" s="10"/>
      <c r="C135" s="70" t="s">
        <v>530</v>
      </c>
      <c r="D135" s="138">
        <f>D136</f>
        <v>30</v>
      </c>
      <c r="E135" s="138">
        <f t="shared" si="21"/>
        <v>0</v>
      </c>
      <c r="F135" s="138">
        <f t="shared" si="21"/>
        <v>0</v>
      </c>
    </row>
    <row r="136" spans="1:6" s="49" customFormat="1" ht="12.75">
      <c r="A136" s="10" t="s">
        <v>529</v>
      </c>
      <c r="B136" s="10" t="s">
        <v>57</v>
      </c>
      <c r="C136" s="70" t="s">
        <v>158</v>
      </c>
      <c r="D136" s="138">
        <f>'№4'!F120</f>
        <v>30</v>
      </c>
      <c r="E136" s="138">
        <f>'№4'!G120</f>
        <v>0</v>
      </c>
      <c r="F136" s="138">
        <f>'№4'!H120</f>
        <v>0</v>
      </c>
    </row>
    <row r="137" spans="1:6" s="49" customFormat="1" ht="12.75">
      <c r="A137" s="74" t="s">
        <v>320</v>
      </c>
      <c r="B137" s="82"/>
      <c r="C137" s="35" t="s">
        <v>319</v>
      </c>
      <c r="D137" s="65">
        <f>D138+D142+D140</f>
        <v>3084</v>
      </c>
      <c r="E137" s="65">
        <f aca="true" t="shared" si="22" ref="E137:F137">E138+E142+E140</f>
        <v>1798.2</v>
      </c>
      <c r="F137" s="65">
        <f t="shared" si="22"/>
        <v>1798.2</v>
      </c>
    </row>
    <row r="138" spans="1:6" ht="33">
      <c r="A138" s="10" t="s">
        <v>321</v>
      </c>
      <c r="B138" s="10"/>
      <c r="C138" s="70" t="s">
        <v>322</v>
      </c>
      <c r="D138" s="64">
        <f>D139</f>
        <v>2663.6</v>
      </c>
      <c r="E138" s="64">
        <f>E139</f>
        <v>1798.2</v>
      </c>
      <c r="F138" s="64">
        <f>F139</f>
        <v>1798.2</v>
      </c>
    </row>
    <row r="139" spans="1:6" ht="33">
      <c r="A139" s="10" t="s">
        <v>321</v>
      </c>
      <c r="B139" s="10" t="s">
        <v>32</v>
      </c>
      <c r="C139" s="70" t="s">
        <v>37</v>
      </c>
      <c r="D139" s="64">
        <f>'№4'!F355</f>
        <v>2663.6</v>
      </c>
      <c r="E139" s="64">
        <f>'№4'!G355</f>
        <v>1798.2</v>
      </c>
      <c r="F139" s="64">
        <f>'№4'!H355</f>
        <v>1798.2</v>
      </c>
    </row>
    <row r="140" spans="1:6" ht="33">
      <c r="A140" s="10" t="s">
        <v>499</v>
      </c>
      <c r="B140" s="17"/>
      <c r="C140" s="11" t="s">
        <v>500</v>
      </c>
      <c r="D140" s="124">
        <f>D141</f>
        <v>318.1</v>
      </c>
      <c r="E140" s="124">
        <f aca="true" t="shared" si="23" ref="E140:F140">E141</f>
        <v>0</v>
      </c>
      <c r="F140" s="124">
        <f t="shared" si="23"/>
        <v>0</v>
      </c>
    </row>
    <row r="141" spans="1:6" ht="33">
      <c r="A141" s="10" t="s">
        <v>499</v>
      </c>
      <c r="B141" s="10" t="s">
        <v>32</v>
      </c>
      <c r="C141" s="70" t="s">
        <v>37</v>
      </c>
      <c r="D141" s="124">
        <f>'№4'!F358</f>
        <v>318.1</v>
      </c>
      <c r="E141" s="124">
        <f>'№4'!G358</f>
        <v>0</v>
      </c>
      <c r="F141" s="124">
        <f>'№4'!H358</f>
        <v>0</v>
      </c>
    </row>
    <row r="142" spans="1:6" ht="33">
      <c r="A142" s="10" t="s">
        <v>462</v>
      </c>
      <c r="B142" s="17"/>
      <c r="C142" s="11" t="s">
        <v>463</v>
      </c>
      <c r="D142" s="64">
        <f>D143</f>
        <v>102.3</v>
      </c>
      <c r="E142" s="64">
        <f>E143</f>
        <v>0</v>
      </c>
      <c r="F142" s="64">
        <f>F143</f>
        <v>0</v>
      </c>
    </row>
    <row r="143" spans="1:6" ht="33">
      <c r="A143" s="10" t="s">
        <v>462</v>
      </c>
      <c r="B143" s="10" t="s">
        <v>32</v>
      </c>
      <c r="C143" s="70" t="s">
        <v>37</v>
      </c>
      <c r="D143" s="64">
        <f>'№4'!F359</f>
        <v>102.3</v>
      </c>
      <c r="E143" s="64">
        <f>'№4'!G359</f>
        <v>0</v>
      </c>
      <c r="F143" s="64">
        <f>'№4'!H359</f>
        <v>0</v>
      </c>
    </row>
    <row r="144" spans="1:6" s="49" customFormat="1" ht="49.5">
      <c r="A144" s="74" t="s">
        <v>258</v>
      </c>
      <c r="B144" s="82"/>
      <c r="C144" s="35" t="s">
        <v>438</v>
      </c>
      <c r="D144" s="65">
        <f>D145+D147</f>
        <v>17395.5</v>
      </c>
      <c r="E144" s="65">
        <f>E145+E147</f>
        <v>1087.2</v>
      </c>
      <c r="F144" s="65">
        <f>F145+F147</f>
        <v>4348.8</v>
      </c>
    </row>
    <row r="145" spans="1:6" ht="49.5">
      <c r="A145" s="10" t="s">
        <v>260</v>
      </c>
      <c r="B145" s="10"/>
      <c r="C145" s="70" t="s">
        <v>259</v>
      </c>
      <c r="D145" s="64">
        <f>D146</f>
        <v>1087.2</v>
      </c>
      <c r="E145" s="64">
        <f>E146</f>
        <v>0</v>
      </c>
      <c r="F145" s="64">
        <f>F146</f>
        <v>2174.4</v>
      </c>
    </row>
    <row r="146" spans="1:6" ht="33">
      <c r="A146" s="10" t="s">
        <v>260</v>
      </c>
      <c r="B146" s="10" t="s">
        <v>94</v>
      </c>
      <c r="C146" s="70" t="s">
        <v>18</v>
      </c>
      <c r="D146" s="64">
        <f>'№4'!F299</f>
        <v>1087.2</v>
      </c>
      <c r="E146" s="64">
        <f>'№4'!G299</f>
        <v>0</v>
      </c>
      <c r="F146" s="64">
        <f>'№4'!H299</f>
        <v>2174.4</v>
      </c>
    </row>
    <row r="147" spans="1:6" ht="56.45" customHeight="1">
      <c r="A147" s="10" t="s">
        <v>364</v>
      </c>
      <c r="B147" s="10"/>
      <c r="C147" s="70" t="s">
        <v>363</v>
      </c>
      <c r="D147" s="64">
        <f>D148</f>
        <v>16308.3</v>
      </c>
      <c r="E147" s="64">
        <f>E148</f>
        <v>1087.2</v>
      </c>
      <c r="F147" s="64">
        <f>F148</f>
        <v>2174.4</v>
      </c>
    </row>
    <row r="148" spans="1:6" ht="33">
      <c r="A148" s="10" t="s">
        <v>364</v>
      </c>
      <c r="B148" s="10" t="s">
        <v>94</v>
      </c>
      <c r="C148" s="70" t="s">
        <v>18</v>
      </c>
      <c r="D148" s="64">
        <f>'№4'!F301</f>
        <v>16308.3</v>
      </c>
      <c r="E148" s="64">
        <f>'№4'!G301</f>
        <v>1087.2</v>
      </c>
      <c r="F148" s="64">
        <f>'№4'!H301</f>
        <v>2174.4</v>
      </c>
    </row>
    <row r="149" spans="1:6" s="49" customFormat="1" ht="49.5">
      <c r="A149" s="34" t="s">
        <v>324</v>
      </c>
      <c r="B149" s="34"/>
      <c r="C149" s="35" t="s">
        <v>323</v>
      </c>
      <c r="D149" s="65">
        <f>D153+D159+D156+D150</f>
        <v>18882.300000000003</v>
      </c>
      <c r="E149" s="65">
        <f aca="true" t="shared" si="24" ref="E149:F149">E153+E159+E156+E150</f>
        <v>24126.5</v>
      </c>
      <c r="F149" s="65">
        <f t="shared" si="24"/>
        <v>24126.399999999998</v>
      </c>
    </row>
    <row r="150" spans="1:6" s="49" customFormat="1" ht="42" customHeight="1">
      <c r="A150" s="34" t="s">
        <v>482</v>
      </c>
      <c r="B150" s="34"/>
      <c r="C150" s="35" t="s">
        <v>483</v>
      </c>
      <c r="D150" s="65">
        <f>D151</f>
        <v>334</v>
      </c>
      <c r="E150" s="65">
        <f aca="true" t="shared" si="25" ref="E150:F151">E151</f>
        <v>0</v>
      </c>
      <c r="F150" s="65">
        <f t="shared" si="25"/>
        <v>0</v>
      </c>
    </row>
    <row r="151" spans="1:6" s="49" customFormat="1" ht="66">
      <c r="A151" s="10" t="s">
        <v>508</v>
      </c>
      <c r="B151" s="10"/>
      <c r="C151" s="70" t="s">
        <v>507</v>
      </c>
      <c r="D151" s="124">
        <f>D152</f>
        <v>334</v>
      </c>
      <c r="E151" s="124">
        <f t="shared" si="25"/>
        <v>0</v>
      </c>
      <c r="F151" s="124">
        <f t="shared" si="25"/>
        <v>0</v>
      </c>
    </row>
    <row r="152" spans="1:6" s="49" customFormat="1" ht="12.75">
      <c r="A152" s="10" t="s">
        <v>508</v>
      </c>
      <c r="B152" s="10" t="s">
        <v>57</v>
      </c>
      <c r="C152" s="70" t="s">
        <v>158</v>
      </c>
      <c r="D152" s="124">
        <f>'№4'!F124</f>
        <v>334</v>
      </c>
      <c r="E152" s="124">
        <f>'№4'!G124</f>
        <v>0</v>
      </c>
      <c r="F152" s="124">
        <f>'№4'!H124</f>
        <v>0</v>
      </c>
    </row>
    <row r="153" spans="1:6" s="49" customFormat="1" ht="42" customHeight="1">
      <c r="A153" s="34" t="s">
        <v>325</v>
      </c>
      <c r="B153" s="34"/>
      <c r="C153" s="35" t="s">
        <v>326</v>
      </c>
      <c r="D153" s="65">
        <f aca="true" t="shared" si="26" ref="D153:F154">D154</f>
        <v>0</v>
      </c>
      <c r="E153" s="65">
        <f t="shared" si="26"/>
        <v>14442.5</v>
      </c>
      <c r="F153" s="65">
        <f t="shared" si="26"/>
        <v>14442.4</v>
      </c>
    </row>
    <row r="154" spans="1:6" ht="33">
      <c r="A154" s="20" t="s">
        <v>413</v>
      </c>
      <c r="B154" s="10"/>
      <c r="C154" s="70" t="s">
        <v>327</v>
      </c>
      <c r="D154" s="64">
        <f t="shared" si="26"/>
        <v>0</v>
      </c>
      <c r="E154" s="64">
        <f t="shared" si="26"/>
        <v>14442.5</v>
      </c>
      <c r="F154" s="64">
        <f t="shared" si="26"/>
        <v>14442.4</v>
      </c>
    </row>
    <row r="155" spans="1:6" ht="12.75">
      <c r="A155" s="20" t="s">
        <v>413</v>
      </c>
      <c r="B155" s="10" t="s">
        <v>57</v>
      </c>
      <c r="C155" s="70" t="s">
        <v>158</v>
      </c>
      <c r="D155" s="64">
        <f>'№4'!F129</f>
        <v>0</v>
      </c>
      <c r="E155" s="64">
        <f>'№4'!G129</f>
        <v>14442.5</v>
      </c>
      <c r="F155" s="64">
        <f>'№4'!H129</f>
        <v>14442.4</v>
      </c>
    </row>
    <row r="156" spans="1:6" ht="33">
      <c r="A156" s="34" t="s">
        <v>426</v>
      </c>
      <c r="B156" s="10"/>
      <c r="C156" s="35" t="s">
        <v>427</v>
      </c>
      <c r="D156" s="65">
        <f aca="true" t="shared" si="27" ref="D156:F157">D157</f>
        <v>1398</v>
      </c>
      <c r="E156" s="65">
        <f t="shared" si="27"/>
        <v>0</v>
      </c>
      <c r="F156" s="65">
        <f t="shared" si="27"/>
        <v>0</v>
      </c>
    </row>
    <row r="157" spans="1:6" ht="33">
      <c r="A157" s="20" t="s">
        <v>428</v>
      </c>
      <c r="B157" s="20"/>
      <c r="C157" s="39" t="s">
        <v>429</v>
      </c>
      <c r="D157" s="64">
        <f t="shared" si="27"/>
        <v>1398</v>
      </c>
      <c r="E157" s="64">
        <f t="shared" si="27"/>
        <v>0</v>
      </c>
      <c r="F157" s="64">
        <f t="shared" si="27"/>
        <v>0</v>
      </c>
    </row>
    <row r="158" spans="1:6" ht="12.75">
      <c r="A158" s="20" t="s">
        <v>428</v>
      </c>
      <c r="B158" s="10" t="s">
        <v>57</v>
      </c>
      <c r="C158" s="70" t="s">
        <v>158</v>
      </c>
      <c r="D158" s="64">
        <f>'№4'!F132</f>
        <v>1398</v>
      </c>
      <c r="E158" s="64">
        <f>'№4'!G132</f>
        <v>0</v>
      </c>
      <c r="F158" s="64">
        <f>'№4'!H132</f>
        <v>0</v>
      </c>
    </row>
    <row r="159" spans="1:6" s="49" customFormat="1" ht="33">
      <c r="A159" s="34" t="s">
        <v>328</v>
      </c>
      <c r="B159" s="34"/>
      <c r="C159" s="35" t="s">
        <v>329</v>
      </c>
      <c r="D159" s="65">
        <f>D160+D162+D164+D166+D168+D170+D176+D172+D174</f>
        <v>17150.300000000003</v>
      </c>
      <c r="E159" s="65">
        <f aca="true" t="shared" si="28" ref="E159:F159">E160+E162+E164+E166+E168+E170+E176+E172+E174</f>
        <v>9683.999999999998</v>
      </c>
      <c r="F159" s="65">
        <f t="shared" si="28"/>
        <v>9683.999999999998</v>
      </c>
    </row>
    <row r="160" spans="1:6" ht="12.75">
      <c r="A160" s="33" t="s">
        <v>330</v>
      </c>
      <c r="B160" s="20"/>
      <c r="C160" s="39" t="s">
        <v>331</v>
      </c>
      <c r="D160" s="64">
        <f>D161</f>
        <v>11024</v>
      </c>
      <c r="E160" s="64">
        <f>E161</f>
        <v>6633.5</v>
      </c>
      <c r="F160" s="64">
        <f>F161</f>
        <v>6633.5</v>
      </c>
    </row>
    <row r="161" spans="1:6" ht="12.75">
      <c r="A161" s="33" t="s">
        <v>330</v>
      </c>
      <c r="B161" s="20" t="s">
        <v>57</v>
      </c>
      <c r="C161" s="39" t="s">
        <v>158</v>
      </c>
      <c r="D161" s="64">
        <f>'№4'!F139</f>
        <v>11024</v>
      </c>
      <c r="E161" s="64">
        <f>'№4'!G139</f>
        <v>6633.5</v>
      </c>
      <c r="F161" s="64">
        <f>'№4'!H139</f>
        <v>6633.5</v>
      </c>
    </row>
    <row r="162" spans="1:6" ht="12.75">
      <c r="A162" s="33" t="s">
        <v>332</v>
      </c>
      <c r="B162" s="20"/>
      <c r="C162" s="39" t="s">
        <v>333</v>
      </c>
      <c r="D162" s="64">
        <f>D163</f>
        <v>105.19999999999993</v>
      </c>
      <c r="E162" s="64">
        <f>E163</f>
        <v>723.4</v>
      </c>
      <c r="F162" s="64">
        <f>F163</f>
        <v>723.4</v>
      </c>
    </row>
    <row r="163" spans="1:6" ht="12.75">
      <c r="A163" s="33" t="s">
        <v>332</v>
      </c>
      <c r="B163" s="20" t="s">
        <v>57</v>
      </c>
      <c r="C163" s="39" t="s">
        <v>158</v>
      </c>
      <c r="D163" s="64">
        <f>'№4'!F142</f>
        <v>105.19999999999993</v>
      </c>
      <c r="E163" s="64">
        <f>'№4'!G142</f>
        <v>723.4</v>
      </c>
      <c r="F163" s="64">
        <f>'№4'!H142</f>
        <v>723.4</v>
      </c>
    </row>
    <row r="164" spans="1:6" ht="12.75">
      <c r="A164" s="33" t="s">
        <v>334</v>
      </c>
      <c r="B164" s="20"/>
      <c r="C164" s="39" t="s">
        <v>335</v>
      </c>
      <c r="D164" s="64">
        <f>D165</f>
        <v>1906.1999999999998</v>
      </c>
      <c r="E164" s="64">
        <f>E165</f>
        <v>1425.1</v>
      </c>
      <c r="F164" s="64">
        <f>F165</f>
        <v>1425.1</v>
      </c>
    </row>
    <row r="165" spans="1:6" ht="12.75">
      <c r="A165" s="33" t="s">
        <v>334</v>
      </c>
      <c r="B165" s="20" t="s">
        <v>57</v>
      </c>
      <c r="C165" s="39" t="s">
        <v>158</v>
      </c>
      <c r="D165" s="64">
        <f>'№4'!F143</f>
        <v>1906.1999999999998</v>
      </c>
      <c r="E165" s="64">
        <f>'№4'!G143</f>
        <v>1425.1</v>
      </c>
      <c r="F165" s="64">
        <f>'№4'!H143</f>
        <v>1425.1</v>
      </c>
    </row>
    <row r="166" spans="1:6" ht="12.75">
      <c r="A166" s="33" t="s">
        <v>336</v>
      </c>
      <c r="B166" s="20"/>
      <c r="C166" s="39" t="s">
        <v>337</v>
      </c>
      <c r="D166" s="64">
        <f>D167</f>
        <v>166.79999999999998</v>
      </c>
      <c r="E166" s="64">
        <f>E167</f>
        <v>145.9</v>
      </c>
      <c r="F166" s="64">
        <f>F167</f>
        <v>145.9</v>
      </c>
    </row>
    <row r="167" spans="1:6" ht="12.75">
      <c r="A167" s="33" t="s">
        <v>336</v>
      </c>
      <c r="B167" s="20" t="s">
        <v>57</v>
      </c>
      <c r="C167" s="39" t="s">
        <v>158</v>
      </c>
      <c r="D167" s="64">
        <f>'№4'!F146</f>
        <v>166.79999999999998</v>
      </c>
      <c r="E167" s="64">
        <f>'№4'!G146</f>
        <v>145.9</v>
      </c>
      <c r="F167" s="64">
        <f>'№4'!H146</f>
        <v>145.9</v>
      </c>
    </row>
    <row r="168" spans="1:6" ht="12.75">
      <c r="A168" s="33" t="s">
        <v>338</v>
      </c>
      <c r="B168" s="20"/>
      <c r="C168" s="39" t="s">
        <v>339</v>
      </c>
      <c r="D168" s="64">
        <f>D169</f>
        <v>257</v>
      </c>
      <c r="E168" s="64">
        <f>E169</f>
        <v>224</v>
      </c>
      <c r="F168" s="64">
        <f>F169</f>
        <v>224</v>
      </c>
    </row>
    <row r="169" spans="1:6" ht="12.75">
      <c r="A169" s="33" t="s">
        <v>338</v>
      </c>
      <c r="B169" s="20" t="s">
        <v>57</v>
      </c>
      <c r="C169" s="39" t="s">
        <v>158</v>
      </c>
      <c r="D169" s="64">
        <f>'№4'!F148</f>
        <v>257</v>
      </c>
      <c r="E169" s="64">
        <f>'№4'!G148</f>
        <v>224</v>
      </c>
      <c r="F169" s="64">
        <f>'№4'!H148</f>
        <v>224</v>
      </c>
    </row>
    <row r="170" spans="1:6" ht="33">
      <c r="A170" s="33" t="s">
        <v>340</v>
      </c>
      <c r="B170" s="20"/>
      <c r="C170" s="39" t="s">
        <v>341</v>
      </c>
      <c r="D170" s="64">
        <f>D171</f>
        <v>306</v>
      </c>
      <c r="E170" s="64">
        <f>E171</f>
        <v>265.8</v>
      </c>
      <c r="F170" s="64">
        <f>F171</f>
        <v>265.8</v>
      </c>
    </row>
    <row r="171" spans="1:6" ht="12.75">
      <c r="A171" s="33" t="s">
        <v>340</v>
      </c>
      <c r="B171" s="20" t="s">
        <v>57</v>
      </c>
      <c r="C171" s="39" t="s">
        <v>158</v>
      </c>
      <c r="D171" s="64">
        <f>'№4'!F149</f>
        <v>306</v>
      </c>
      <c r="E171" s="64">
        <f>'№4'!G149</f>
        <v>265.8</v>
      </c>
      <c r="F171" s="64">
        <f>'№4'!H149</f>
        <v>265.8</v>
      </c>
    </row>
    <row r="172" spans="1:6" ht="33">
      <c r="A172" s="10" t="s">
        <v>497</v>
      </c>
      <c r="B172" s="10"/>
      <c r="C172" s="70" t="s">
        <v>498</v>
      </c>
      <c r="D172" s="124">
        <f>D173</f>
        <v>2724.8</v>
      </c>
      <c r="E172" s="124">
        <f aca="true" t="shared" si="29" ref="E172:F172">E173</f>
        <v>0</v>
      </c>
      <c r="F172" s="124">
        <f t="shared" si="29"/>
        <v>0</v>
      </c>
    </row>
    <row r="173" spans="1:6" ht="12.75">
      <c r="A173" s="10" t="s">
        <v>497</v>
      </c>
      <c r="B173" s="20" t="s">
        <v>57</v>
      </c>
      <c r="C173" s="39" t="s">
        <v>158</v>
      </c>
      <c r="D173" s="124">
        <f>'№4'!F152</f>
        <v>2724.8</v>
      </c>
      <c r="E173" s="124">
        <f>'№4'!G152</f>
        <v>0</v>
      </c>
      <c r="F173" s="124">
        <f>'№4'!H152</f>
        <v>0</v>
      </c>
    </row>
    <row r="174" spans="1:6" ht="33">
      <c r="A174" s="10" t="s">
        <v>480</v>
      </c>
      <c r="B174" s="10"/>
      <c r="C174" s="70" t="s">
        <v>501</v>
      </c>
      <c r="D174" s="124">
        <f>D175</f>
        <v>192.9</v>
      </c>
      <c r="E174" s="124">
        <f aca="true" t="shared" si="30" ref="E174:F174">E175</f>
        <v>0</v>
      </c>
      <c r="F174" s="124">
        <f t="shared" si="30"/>
        <v>0</v>
      </c>
    </row>
    <row r="175" spans="1:6" ht="12.75">
      <c r="A175" s="10" t="s">
        <v>480</v>
      </c>
      <c r="B175" s="20" t="s">
        <v>57</v>
      </c>
      <c r="C175" s="39" t="s">
        <v>158</v>
      </c>
      <c r="D175" s="124">
        <f>'№4'!F154</f>
        <v>192.9</v>
      </c>
      <c r="E175" s="124">
        <f>'№4'!G154</f>
        <v>0</v>
      </c>
      <c r="F175" s="124">
        <f>'№4'!H154</f>
        <v>0</v>
      </c>
    </row>
    <row r="176" spans="1:6" ht="82.5">
      <c r="A176" s="33" t="s">
        <v>344</v>
      </c>
      <c r="B176" s="20"/>
      <c r="C176" s="39" t="s">
        <v>345</v>
      </c>
      <c r="D176" s="64">
        <f>D177</f>
        <v>467.4</v>
      </c>
      <c r="E176" s="64">
        <f>E177</f>
        <v>266.3</v>
      </c>
      <c r="F176" s="64">
        <f>F177</f>
        <v>266.3</v>
      </c>
    </row>
    <row r="177" spans="1:6" ht="12.75">
      <c r="A177" s="33" t="s">
        <v>344</v>
      </c>
      <c r="B177" s="20" t="s">
        <v>57</v>
      </c>
      <c r="C177" s="39" t="s">
        <v>158</v>
      </c>
      <c r="D177" s="64">
        <f>'№4'!F79</f>
        <v>467.4</v>
      </c>
      <c r="E177" s="64">
        <f>'№4'!G79</f>
        <v>266.3</v>
      </c>
      <c r="F177" s="64">
        <f>'№4'!H79</f>
        <v>266.3</v>
      </c>
    </row>
    <row r="178" spans="1:6" s="49" customFormat="1" ht="49.5">
      <c r="A178" s="34" t="s">
        <v>301</v>
      </c>
      <c r="B178" s="34"/>
      <c r="C178" s="35" t="s">
        <v>302</v>
      </c>
      <c r="D178" s="65">
        <f>D179+D190</f>
        <v>56144.700000000004</v>
      </c>
      <c r="E178" s="65">
        <f>E179+E190</f>
        <v>3466.3999999999996</v>
      </c>
      <c r="F178" s="65">
        <f>F179+F190</f>
        <v>7941.9</v>
      </c>
    </row>
    <row r="179" spans="1:6" s="49" customFormat="1" ht="33">
      <c r="A179" s="34" t="s">
        <v>303</v>
      </c>
      <c r="B179" s="83"/>
      <c r="C179" s="50" t="s">
        <v>304</v>
      </c>
      <c r="D179" s="65">
        <f>D180+D184+D182+D186+D188</f>
        <v>55066.4</v>
      </c>
      <c r="E179" s="65">
        <f aca="true" t="shared" si="31" ref="E179:F179">E180+E184+E182+E186+E188</f>
        <v>3466.3999999999996</v>
      </c>
      <c r="F179" s="65">
        <f t="shared" si="31"/>
        <v>7941.9</v>
      </c>
    </row>
    <row r="180" spans="1:6" ht="49.5">
      <c r="A180" s="33" t="s">
        <v>305</v>
      </c>
      <c r="B180" s="20"/>
      <c r="C180" s="39" t="s">
        <v>306</v>
      </c>
      <c r="D180" s="64">
        <f>D181</f>
        <v>17663.4</v>
      </c>
      <c r="E180" s="131">
        <f aca="true" t="shared" si="32" ref="E180:F180">E181</f>
        <v>3466.3999999999996</v>
      </c>
      <c r="F180" s="131">
        <f t="shared" si="32"/>
        <v>7941.9</v>
      </c>
    </row>
    <row r="181" spans="1:6" ht="12.75">
      <c r="A181" s="33" t="s">
        <v>305</v>
      </c>
      <c r="B181" s="20" t="s">
        <v>57</v>
      </c>
      <c r="C181" s="39" t="s">
        <v>158</v>
      </c>
      <c r="D181" s="64">
        <f>'№4'!F84</f>
        <v>17663.4</v>
      </c>
      <c r="E181" s="64">
        <f>'№4'!G84</f>
        <v>3466.3999999999996</v>
      </c>
      <c r="F181" s="64">
        <f>'№4'!H84</f>
        <v>7941.9</v>
      </c>
    </row>
    <row r="182" spans="1:6" ht="49.5">
      <c r="A182" s="13" t="s">
        <v>472</v>
      </c>
      <c r="B182" s="100"/>
      <c r="C182" s="11" t="s">
        <v>473</v>
      </c>
      <c r="D182" s="64">
        <f>D183</f>
        <v>1690</v>
      </c>
      <c r="E182" s="64">
        <f>E183</f>
        <v>0</v>
      </c>
      <c r="F182" s="64">
        <f>F183</f>
        <v>0</v>
      </c>
    </row>
    <row r="183" spans="1:6" ht="12.75">
      <c r="A183" s="13" t="s">
        <v>472</v>
      </c>
      <c r="B183" s="20" t="s">
        <v>57</v>
      </c>
      <c r="C183" s="39" t="s">
        <v>158</v>
      </c>
      <c r="D183" s="64">
        <f>'№4'!F87</f>
        <v>1690</v>
      </c>
      <c r="E183" s="64">
        <f>'№4'!G87</f>
        <v>0</v>
      </c>
      <c r="F183" s="64">
        <f>'№4'!H87</f>
        <v>0</v>
      </c>
    </row>
    <row r="184" spans="1:6" ht="33">
      <c r="A184" s="56" t="s">
        <v>411</v>
      </c>
      <c r="B184" s="100"/>
      <c r="C184" s="11" t="s">
        <v>412</v>
      </c>
      <c r="D184" s="64">
        <f>D185</f>
        <v>7820.700000000001</v>
      </c>
      <c r="E184" s="64">
        <f>E185</f>
        <v>0</v>
      </c>
      <c r="F184" s="64">
        <f>F185</f>
        <v>0</v>
      </c>
    </row>
    <row r="185" spans="1:6" ht="12.75">
      <c r="A185" s="56" t="s">
        <v>411</v>
      </c>
      <c r="B185" s="20" t="s">
        <v>57</v>
      </c>
      <c r="C185" s="39" t="s">
        <v>158</v>
      </c>
      <c r="D185" s="64">
        <f>'№4'!F89</f>
        <v>7820.700000000001</v>
      </c>
      <c r="E185" s="64">
        <f>'№4'!G89</f>
        <v>0</v>
      </c>
      <c r="F185" s="64">
        <f>'№4'!H89</f>
        <v>0</v>
      </c>
    </row>
    <row r="186" spans="1:6" ht="33">
      <c r="A186" s="125" t="s">
        <v>485</v>
      </c>
      <c r="B186" s="100"/>
      <c r="C186" s="11" t="s">
        <v>486</v>
      </c>
      <c r="D186" s="124">
        <f>D187</f>
        <v>485</v>
      </c>
      <c r="E186" s="124">
        <f aca="true" t="shared" si="33" ref="E186:F186">E187</f>
        <v>0</v>
      </c>
      <c r="F186" s="124">
        <f t="shared" si="33"/>
        <v>0</v>
      </c>
    </row>
    <row r="187" spans="1:6" ht="12.75">
      <c r="A187" s="125" t="s">
        <v>485</v>
      </c>
      <c r="B187" s="20" t="s">
        <v>57</v>
      </c>
      <c r="C187" s="39" t="s">
        <v>158</v>
      </c>
      <c r="D187" s="124">
        <f>'№4'!F91</f>
        <v>485</v>
      </c>
      <c r="E187" s="124">
        <f>'№4'!G91</f>
        <v>0</v>
      </c>
      <c r="F187" s="124">
        <f>'№4'!H91</f>
        <v>0</v>
      </c>
    </row>
    <row r="188" spans="1:6" ht="33">
      <c r="A188" s="13" t="s">
        <v>511</v>
      </c>
      <c r="B188" s="100"/>
      <c r="C188" s="11" t="s">
        <v>512</v>
      </c>
      <c r="D188" s="131">
        <f>D189</f>
        <v>27407.3</v>
      </c>
      <c r="E188" s="131">
        <f aca="true" t="shared" si="34" ref="E188:F188">E189</f>
        <v>0</v>
      </c>
      <c r="F188" s="131">
        <f t="shared" si="34"/>
        <v>0</v>
      </c>
    </row>
    <row r="189" spans="1:6" ht="12.75">
      <c r="A189" s="13" t="s">
        <v>511</v>
      </c>
      <c r="B189" s="20" t="s">
        <v>57</v>
      </c>
      <c r="C189" s="39" t="s">
        <v>158</v>
      </c>
      <c r="D189" s="131">
        <f>'№4'!F93</f>
        <v>27407.3</v>
      </c>
      <c r="E189" s="131">
        <f>'№4'!G93</f>
        <v>0</v>
      </c>
      <c r="F189" s="131">
        <f>'№4'!H93</f>
        <v>0</v>
      </c>
    </row>
    <row r="190" spans="1:6" ht="33">
      <c r="A190" s="34" t="s">
        <v>444</v>
      </c>
      <c r="B190" s="83"/>
      <c r="C190" s="50" t="s">
        <v>445</v>
      </c>
      <c r="D190" s="65">
        <f>D191+D193+D195</f>
        <v>1078.3</v>
      </c>
      <c r="E190" s="65">
        <f>E191+E193+E195</f>
        <v>0</v>
      </c>
      <c r="F190" s="65">
        <f>F191+F193+F195</f>
        <v>0</v>
      </c>
    </row>
    <row r="191" spans="1:6" ht="33">
      <c r="A191" s="13" t="s">
        <v>446</v>
      </c>
      <c r="B191" s="100"/>
      <c r="C191" s="11" t="s">
        <v>447</v>
      </c>
      <c r="D191" s="64">
        <f>D192</f>
        <v>659.3</v>
      </c>
      <c r="E191" s="64">
        <f>E192</f>
        <v>0</v>
      </c>
      <c r="F191" s="64">
        <f>F192</f>
        <v>0</v>
      </c>
    </row>
    <row r="192" spans="1:6" ht="12.75">
      <c r="A192" s="13" t="s">
        <v>446</v>
      </c>
      <c r="B192" s="10" t="s">
        <v>57</v>
      </c>
      <c r="C192" s="70" t="s">
        <v>158</v>
      </c>
      <c r="D192" s="64">
        <f>'№4'!F96</f>
        <v>659.3</v>
      </c>
      <c r="E192" s="64">
        <f>'№4'!G96</f>
        <v>0</v>
      </c>
      <c r="F192" s="64">
        <f>'№4'!H96</f>
        <v>0</v>
      </c>
    </row>
    <row r="193" spans="1:6" ht="12.75">
      <c r="A193" s="13" t="s">
        <v>448</v>
      </c>
      <c r="B193" s="100"/>
      <c r="C193" s="11" t="s">
        <v>449</v>
      </c>
      <c r="D193" s="64">
        <f>D194</f>
        <v>267.3</v>
      </c>
      <c r="E193" s="64">
        <f>E194</f>
        <v>0</v>
      </c>
      <c r="F193" s="64">
        <f>F194</f>
        <v>0</v>
      </c>
    </row>
    <row r="194" spans="1:6" ht="12.75">
      <c r="A194" s="13" t="s">
        <v>448</v>
      </c>
      <c r="B194" s="10" t="s">
        <v>57</v>
      </c>
      <c r="C194" s="70" t="s">
        <v>158</v>
      </c>
      <c r="D194" s="64">
        <f>'№4'!F98</f>
        <v>267.3</v>
      </c>
      <c r="E194" s="64">
        <f>'№4'!G98</f>
        <v>0</v>
      </c>
      <c r="F194" s="64">
        <f>'№4'!H98</f>
        <v>0</v>
      </c>
    </row>
    <row r="195" spans="1:6" ht="12.75">
      <c r="A195" s="13" t="s">
        <v>460</v>
      </c>
      <c r="B195" s="100"/>
      <c r="D195" s="64">
        <f>D196</f>
        <v>151.70000000000002</v>
      </c>
      <c r="E195" s="64">
        <f>E196</f>
        <v>0</v>
      </c>
      <c r="F195" s="64">
        <f>F196</f>
        <v>0</v>
      </c>
    </row>
    <row r="196" spans="1:6" ht="12.75">
      <c r="A196" s="13" t="s">
        <v>460</v>
      </c>
      <c r="B196" s="10" t="s">
        <v>57</v>
      </c>
      <c r="C196" s="70" t="s">
        <v>158</v>
      </c>
      <c r="D196" s="64">
        <f>'№4'!F100</f>
        <v>151.70000000000002</v>
      </c>
      <c r="E196" s="64">
        <f>'№4'!G100</f>
        <v>0</v>
      </c>
      <c r="F196" s="64">
        <f>'№4'!H100</f>
        <v>0</v>
      </c>
    </row>
    <row r="197" spans="1:6" s="49" customFormat="1" ht="49.5">
      <c r="A197" s="34" t="s">
        <v>307</v>
      </c>
      <c r="B197" s="34"/>
      <c r="C197" s="35" t="s">
        <v>308</v>
      </c>
      <c r="D197" s="65">
        <f>D198+D205</f>
        <v>233.10000000000002</v>
      </c>
      <c r="E197" s="65">
        <f>E198+E205</f>
        <v>171.7</v>
      </c>
      <c r="F197" s="65">
        <f>F198+F205</f>
        <v>171.7</v>
      </c>
    </row>
    <row r="198" spans="1:6" s="49" customFormat="1" ht="33">
      <c r="A198" s="34" t="s">
        <v>310</v>
      </c>
      <c r="B198" s="34"/>
      <c r="C198" s="35" t="s">
        <v>309</v>
      </c>
      <c r="D198" s="65">
        <f>D201+D203+D199</f>
        <v>73.7</v>
      </c>
      <c r="E198" s="65">
        <f aca="true" t="shared" si="35" ref="E198:F198">E201+E203+E199</f>
        <v>64</v>
      </c>
      <c r="F198" s="65">
        <f t="shared" si="35"/>
        <v>64</v>
      </c>
    </row>
    <row r="199" spans="1:6" s="49" customFormat="1" ht="33">
      <c r="A199" s="10" t="s">
        <v>476</v>
      </c>
      <c r="B199" s="10"/>
      <c r="C199" s="70" t="s">
        <v>477</v>
      </c>
      <c r="D199" s="121">
        <f>D200</f>
        <v>23.7</v>
      </c>
      <c r="E199" s="121">
        <f aca="true" t="shared" si="36" ref="E199:F199">E200</f>
        <v>0</v>
      </c>
      <c r="F199" s="121">
        <f t="shared" si="36"/>
        <v>0</v>
      </c>
    </row>
    <row r="200" spans="1:6" s="49" customFormat="1" ht="12.75">
      <c r="A200" s="10" t="s">
        <v>476</v>
      </c>
      <c r="B200" s="20" t="s">
        <v>57</v>
      </c>
      <c r="C200" s="39" t="s">
        <v>158</v>
      </c>
      <c r="D200" s="121">
        <f>'№4'!F104</f>
        <v>23.7</v>
      </c>
      <c r="E200" s="121">
        <f>'№4'!G104</f>
        <v>0</v>
      </c>
      <c r="F200" s="121">
        <f>'№4'!H104</f>
        <v>0</v>
      </c>
    </row>
    <row r="201" spans="1:6" ht="33">
      <c r="A201" s="33" t="s">
        <v>312</v>
      </c>
      <c r="B201" s="20"/>
      <c r="C201" s="39" t="s">
        <v>311</v>
      </c>
      <c r="D201" s="64">
        <f>D202</f>
        <v>20</v>
      </c>
      <c r="E201" s="64">
        <f>E202</f>
        <v>17.5</v>
      </c>
      <c r="F201" s="64">
        <f>F202</f>
        <v>17.5</v>
      </c>
    </row>
    <row r="202" spans="1:6" ht="12.75">
      <c r="A202" s="33" t="s">
        <v>312</v>
      </c>
      <c r="B202" s="20" t="s">
        <v>57</v>
      </c>
      <c r="C202" s="39" t="s">
        <v>158</v>
      </c>
      <c r="D202" s="64">
        <f>'№4'!F106</f>
        <v>20</v>
      </c>
      <c r="E202" s="64">
        <f>'№4'!G106</f>
        <v>17.5</v>
      </c>
      <c r="F202" s="64">
        <f>'№4'!H106</f>
        <v>17.5</v>
      </c>
    </row>
    <row r="203" spans="1:6" ht="82.5">
      <c r="A203" s="33" t="s">
        <v>407</v>
      </c>
      <c r="B203" s="20"/>
      <c r="C203" s="70" t="s">
        <v>408</v>
      </c>
      <c r="D203" s="64">
        <f>D204</f>
        <v>30.000000000000004</v>
      </c>
      <c r="E203" s="64">
        <f>E204</f>
        <v>46.5</v>
      </c>
      <c r="F203" s="64">
        <f>F204</f>
        <v>46.5</v>
      </c>
    </row>
    <row r="204" spans="1:6" ht="12.75">
      <c r="A204" s="33" t="s">
        <v>407</v>
      </c>
      <c r="B204" s="20" t="s">
        <v>57</v>
      </c>
      <c r="C204" s="39" t="s">
        <v>158</v>
      </c>
      <c r="D204" s="64">
        <f>'№4'!F109</f>
        <v>30.000000000000004</v>
      </c>
      <c r="E204" s="64">
        <f>'№4'!G109</f>
        <v>46.5</v>
      </c>
      <c r="F204" s="64">
        <f>'№4'!H109</f>
        <v>46.5</v>
      </c>
    </row>
    <row r="205" spans="1:6" s="49" customFormat="1" ht="33">
      <c r="A205" s="34" t="s">
        <v>313</v>
      </c>
      <c r="B205" s="34"/>
      <c r="C205" s="35" t="s">
        <v>314</v>
      </c>
      <c r="D205" s="65">
        <f>D206+D208</f>
        <v>159.4</v>
      </c>
      <c r="E205" s="65">
        <f>E206+E208</f>
        <v>107.7</v>
      </c>
      <c r="F205" s="65">
        <f>F206+F208</f>
        <v>107.7</v>
      </c>
    </row>
    <row r="206" spans="1:6" ht="33">
      <c r="A206" s="33" t="s">
        <v>315</v>
      </c>
      <c r="B206" s="20"/>
      <c r="C206" s="39" t="s">
        <v>316</v>
      </c>
      <c r="D206" s="64">
        <f>D207</f>
        <v>5</v>
      </c>
      <c r="E206" s="64">
        <f>E207</f>
        <v>5.2</v>
      </c>
      <c r="F206" s="64">
        <f>F207</f>
        <v>5.2</v>
      </c>
    </row>
    <row r="207" spans="1:6" ht="12.75">
      <c r="A207" s="33" t="s">
        <v>315</v>
      </c>
      <c r="B207" s="20" t="s">
        <v>57</v>
      </c>
      <c r="C207" s="39" t="s">
        <v>158</v>
      </c>
      <c r="D207" s="64">
        <f>'№4'!F112</f>
        <v>5</v>
      </c>
      <c r="E207" s="64">
        <f>'№4'!G112</f>
        <v>5.2</v>
      </c>
      <c r="F207" s="64">
        <f>'№4'!H112</f>
        <v>5.2</v>
      </c>
    </row>
    <row r="208" spans="1:6" ht="33">
      <c r="A208" s="33" t="s">
        <v>318</v>
      </c>
      <c r="B208" s="20"/>
      <c r="C208" s="39" t="s">
        <v>317</v>
      </c>
      <c r="D208" s="64">
        <f>D209</f>
        <v>154.4</v>
      </c>
      <c r="E208" s="64">
        <f>E209</f>
        <v>102.5</v>
      </c>
      <c r="F208" s="64">
        <f>F209</f>
        <v>102.5</v>
      </c>
    </row>
    <row r="209" spans="1:6" ht="12.75">
      <c r="A209" s="33" t="s">
        <v>318</v>
      </c>
      <c r="B209" s="20" t="s">
        <v>57</v>
      </c>
      <c r="C209" s="39" t="s">
        <v>158</v>
      </c>
      <c r="D209" s="64">
        <f>'№4'!F113</f>
        <v>154.4</v>
      </c>
      <c r="E209" s="64">
        <f>'№4'!G113</f>
        <v>102.5</v>
      </c>
      <c r="F209" s="64">
        <f>'№4'!H113</f>
        <v>102.5</v>
      </c>
    </row>
    <row r="210" spans="1:6" s="49" customFormat="1" ht="49.5">
      <c r="A210" s="34" t="s">
        <v>8</v>
      </c>
      <c r="B210" s="34"/>
      <c r="C210" s="35" t="s">
        <v>388</v>
      </c>
      <c r="D210" s="65">
        <f>D211+D216+D221+D224+D227+D240+D247</f>
        <v>51945.9</v>
      </c>
      <c r="E210" s="65">
        <f>E211+E216+E221+E224+E227+E240+E247</f>
        <v>48112.40000000001</v>
      </c>
      <c r="F210" s="65">
        <f>F211+F216+F221+F224+F227+F240+F247</f>
        <v>47947.40000000001</v>
      </c>
    </row>
    <row r="211" spans="1:6" s="49" customFormat="1" ht="49.5">
      <c r="A211" s="34" t="s">
        <v>25</v>
      </c>
      <c r="B211" s="34"/>
      <c r="C211" s="35" t="s">
        <v>24</v>
      </c>
      <c r="D211" s="65">
        <f>D212+D214</f>
        <v>147</v>
      </c>
      <c r="E211" s="65">
        <f>E212+E214</f>
        <v>200.6</v>
      </c>
      <c r="F211" s="65">
        <f>F212+F214</f>
        <v>157</v>
      </c>
    </row>
    <row r="212" spans="1:6" ht="33">
      <c r="A212" s="33" t="s">
        <v>285</v>
      </c>
      <c r="B212" s="20"/>
      <c r="C212" s="39" t="s">
        <v>286</v>
      </c>
      <c r="D212" s="64">
        <f>D213</f>
        <v>147</v>
      </c>
      <c r="E212" s="64">
        <f>E213</f>
        <v>157</v>
      </c>
      <c r="F212" s="64">
        <f>F213</f>
        <v>157</v>
      </c>
    </row>
    <row r="213" spans="1:6" ht="12.75">
      <c r="A213" s="33" t="s">
        <v>285</v>
      </c>
      <c r="B213" s="20" t="s">
        <v>57</v>
      </c>
      <c r="C213" s="39" t="s">
        <v>158</v>
      </c>
      <c r="D213" s="64">
        <f>'№4'!F38</f>
        <v>147</v>
      </c>
      <c r="E213" s="64">
        <f>'№4'!G38</f>
        <v>157</v>
      </c>
      <c r="F213" s="64">
        <f>'№4'!H38</f>
        <v>157</v>
      </c>
    </row>
    <row r="214" spans="1:6" ht="49.5">
      <c r="A214" s="33" t="s">
        <v>26</v>
      </c>
      <c r="B214" s="20"/>
      <c r="C214" s="39" t="s">
        <v>27</v>
      </c>
      <c r="D214" s="64">
        <f>D215</f>
        <v>0</v>
      </c>
      <c r="E214" s="64">
        <f>E215</f>
        <v>43.6</v>
      </c>
      <c r="F214" s="64">
        <f>F215</f>
        <v>0</v>
      </c>
    </row>
    <row r="215" spans="1:6" ht="12.75">
      <c r="A215" s="33" t="s">
        <v>26</v>
      </c>
      <c r="B215" s="20" t="s">
        <v>57</v>
      </c>
      <c r="C215" s="39" t="s">
        <v>158</v>
      </c>
      <c r="D215" s="64">
        <f>'№4'!F32</f>
        <v>0</v>
      </c>
      <c r="E215" s="64">
        <f>'№4'!G32</f>
        <v>43.6</v>
      </c>
      <c r="F215" s="64">
        <f>'№4'!H32</f>
        <v>0</v>
      </c>
    </row>
    <row r="216" spans="1:6" s="49" customFormat="1" ht="82.5">
      <c r="A216" s="34" t="s">
        <v>287</v>
      </c>
      <c r="B216" s="34"/>
      <c r="C216" s="35" t="s">
        <v>288</v>
      </c>
      <c r="D216" s="65">
        <f>D217+D219</f>
        <v>75</v>
      </c>
      <c r="E216" s="65">
        <f>E217+E219</f>
        <v>68.7</v>
      </c>
      <c r="F216" s="65">
        <f>F217+F219</f>
        <v>44</v>
      </c>
    </row>
    <row r="217" spans="1:6" ht="33">
      <c r="A217" s="33" t="s">
        <v>290</v>
      </c>
      <c r="B217" s="20"/>
      <c r="C217" s="39" t="s">
        <v>289</v>
      </c>
      <c r="D217" s="64">
        <f>D218</f>
        <v>50</v>
      </c>
      <c r="E217" s="64">
        <f>E218</f>
        <v>45.5</v>
      </c>
      <c r="F217" s="64">
        <f>F218</f>
        <v>29</v>
      </c>
    </row>
    <row r="218" spans="1:6" ht="12.75">
      <c r="A218" s="33" t="s">
        <v>290</v>
      </c>
      <c r="B218" s="20" t="s">
        <v>57</v>
      </c>
      <c r="C218" s="39" t="s">
        <v>158</v>
      </c>
      <c r="D218" s="64">
        <f>'№4'!F40</f>
        <v>50</v>
      </c>
      <c r="E218" s="64">
        <f>'№4'!G40</f>
        <v>45.5</v>
      </c>
      <c r="F218" s="64">
        <f>'№4'!H40</f>
        <v>29</v>
      </c>
    </row>
    <row r="219" spans="1:6" ht="49.5">
      <c r="A219" s="33" t="s">
        <v>292</v>
      </c>
      <c r="B219" s="20"/>
      <c r="C219" s="39" t="s">
        <v>291</v>
      </c>
      <c r="D219" s="64">
        <f>D220</f>
        <v>25</v>
      </c>
      <c r="E219" s="64">
        <f>E220</f>
        <v>23.2</v>
      </c>
      <c r="F219" s="64">
        <f>F220</f>
        <v>15</v>
      </c>
    </row>
    <row r="220" spans="1:6" ht="12.75">
      <c r="A220" s="33" t="s">
        <v>292</v>
      </c>
      <c r="B220" s="20" t="s">
        <v>57</v>
      </c>
      <c r="C220" s="39" t="s">
        <v>158</v>
      </c>
      <c r="D220" s="64">
        <f>'№4'!F42</f>
        <v>25</v>
      </c>
      <c r="E220" s="64">
        <f>'№4'!G42</f>
        <v>23.2</v>
      </c>
      <c r="F220" s="64">
        <f>'№4'!H42</f>
        <v>15</v>
      </c>
    </row>
    <row r="221" spans="1:6" s="49" customFormat="1" ht="33">
      <c r="A221" s="34" t="s">
        <v>293</v>
      </c>
      <c r="B221" s="34"/>
      <c r="C221" s="35" t="s">
        <v>294</v>
      </c>
      <c r="D221" s="65">
        <f aca="true" t="shared" si="37" ref="D221:F222">D222</f>
        <v>121</v>
      </c>
      <c r="E221" s="65">
        <f t="shared" si="37"/>
        <v>105</v>
      </c>
      <c r="F221" s="65">
        <f t="shared" si="37"/>
        <v>105</v>
      </c>
    </row>
    <row r="222" spans="1:6" ht="33">
      <c r="A222" s="33" t="s">
        <v>295</v>
      </c>
      <c r="B222" s="20"/>
      <c r="C222" s="39" t="s">
        <v>296</v>
      </c>
      <c r="D222" s="64">
        <f t="shared" si="37"/>
        <v>121</v>
      </c>
      <c r="E222" s="64">
        <f t="shared" si="37"/>
        <v>105</v>
      </c>
      <c r="F222" s="64">
        <f t="shared" si="37"/>
        <v>105</v>
      </c>
    </row>
    <row r="223" spans="1:6" ht="12.75">
      <c r="A223" s="33" t="s">
        <v>295</v>
      </c>
      <c r="B223" s="20" t="s">
        <v>57</v>
      </c>
      <c r="C223" s="39" t="s">
        <v>158</v>
      </c>
      <c r="D223" s="64">
        <f>'№4'!F45</f>
        <v>121</v>
      </c>
      <c r="E223" s="64">
        <f>'№4'!G45</f>
        <v>105</v>
      </c>
      <c r="F223" s="64">
        <f>'№4'!H45</f>
        <v>105</v>
      </c>
    </row>
    <row r="224" spans="1:6" s="49" customFormat="1" ht="33">
      <c r="A224" s="34" t="s">
        <v>297</v>
      </c>
      <c r="B224" s="34"/>
      <c r="C224" s="35" t="s">
        <v>298</v>
      </c>
      <c r="D224" s="65">
        <f aca="true" t="shared" si="38" ref="D224:F225">D225</f>
        <v>6295.3</v>
      </c>
      <c r="E224" s="65">
        <f t="shared" si="38"/>
        <v>6124.1</v>
      </c>
      <c r="F224" s="65">
        <f t="shared" si="38"/>
        <v>6083.9</v>
      </c>
    </row>
    <row r="225" spans="1:6" ht="33">
      <c r="A225" s="33" t="s">
        <v>300</v>
      </c>
      <c r="B225" s="20"/>
      <c r="C225" s="39" t="s">
        <v>299</v>
      </c>
      <c r="D225" s="64">
        <f t="shared" si="38"/>
        <v>6295.3</v>
      </c>
      <c r="E225" s="64">
        <f t="shared" si="38"/>
        <v>6124.1</v>
      </c>
      <c r="F225" s="64">
        <f t="shared" si="38"/>
        <v>6083.9</v>
      </c>
    </row>
    <row r="226" spans="1:6" ht="12.75">
      <c r="A226" s="33" t="s">
        <v>300</v>
      </c>
      <c r="B226" s="20" t="s">
        <v>57</v>
      </c>
      <c r="C226" s="39" t="s">
        <v>158</v>
      </c>
      <c r="D226" s="64">
        <f>'№4'!F73</f>
        <v>6295.3</v>
      </c>
      <c r="E226" s="64">
        <f>'№4'!G73</f>
        <v>6124.1</v>
      </c>
      <c r="F226" s="64">
        <f>'№4'!H73</f>
        <v>6083.9</v>
      </c>
    </row>
    <row r="227" spans="1:6" s="49" customFormat="1" ht="49.5">
      <c r="A227" s="34" t="s">
        <v>279</v>
      </c>
      <c r="B227" s="34"/>
      <c r="C227" s="35" t="s">
        <v>280</v>
      </c>
      <c r="D227" s="65">
        <f>D228+D230+D232+D234+D236+D238</f>
        <v>2565.7999999999997</v>
      </c>
      <c r="E227" s="65">
        <f aca="true" t="shared" si="39" ref="E227:F227">E228+E230+E232+E234+E236+E238</f>
        <v>1296.9</v>
      </c>
      <c r="F227" s="65">
        <f t="shared" si="39"/>
        <v>1269.2</v>
      </c>
    </row>
    <row r="228" spans="1:6" ht="33">
      <c r="A228" s="33" t="s">
        <v>284</v>
      </c>
      <c r="B228" s="20"/>
      <c r="C228" s="39" t="s">
        <v>283</v>
      </c>
      <c r="D228" s="64">
        <f>D229</f>
        <v>66.1</v>
      </c>
      <c r="E228" s="64">
        <f>E229</f>
        <v>59.7</v>
      </c>
      <c r="F228" s="64">
        <f>F229</f>
        <v>32</v>
      </c>
    </row>
    <row r="229" spans="1:6" ht="12.75">
      <c r="A229" s="33" t="s">
        <v>284</v>
      </c>
      <c r="B229" s="20" t="s">
        <v>57</v>
      </c>
      <c r="C229" s="39" t="s">
        <v>158</v>
      </c>
      <c r="D229" s="64">
        <f>'№4'!F48</f>
        <v>66.1</v>
      </c>
      <c r="E229" s="64">
        <f>'№4'!G48</f>
        <v>59.7</v>
      </c>
      <c r="F229" s="64">
        <f>'№4'!H48</f>
        <v>32</v>
      </c>
    </row>
    <row r="230" spans="1:6" ht="33">
      <c r="A230" s="33" t="s">
        <v>281</v>
      </c>
      <c r="B230" s="20"/>
      <c r="C230" s="39" t="s">
        <v>282</v>
      </c>
      <c r="D230" s="64">
        <f>D231</f>
        <v>315.1</v>
      </c>
      <c r="E230" s="64">
        <f>E231</f>
        <v>251.7</v>
      </c>
      <c r="F230" s="64">
        <f>F231</f>
        <v>251.7</v>
      </c>
    </row>
    <row r="231" spans="1:6" ht="12.75">
      <c r="A231" s="33" t="s">
        <v>281</v>
      </c>
      <c r="B231" s="20" t="s">
        <v>57</v>
      </c>
      <c r="C231" s="39" t="s">
        <v>158</v>
      </c>
      <c r="D231" s="64">
        <f>'№4'!F208</f>
        <v>315.1</v>
      </c>
      <c r="E231" s="64">
        <f>'№4'!G208</f>
        <v>251.7</v>
      </c>
      <c r="F231" s="64">
        <f>'№4'!H208</f>
        <v>251.7</v>
      </c>
    </row>
    <row r="232" spans="1:6" ht="72" customHeight="1">
      <c r="A232" s="56" t="s">
        <v>401</v>
      </c>
      <c r="B232" s="38"/>
      <c r="C232" s="11" t="s">
        <v>402</v>
      </c>
      <c r="D232" s="64">
        <f>D233</f>
        <v>770</v>
      </c>
      <c r="E232" s="64">
        <f>E233</f>
        <v>449</v>
      </c>
      <c r="F232" s="64">
        <f>F233</f>
        <v>449</v>
      </c>
    </row>
    <row r="233" spans="1:6" ht="12.75">
      <c r="A233" s="33" t="s">
        <v>401</v>
      </c>
      <c r="B233" s="20" t="s">
        <v>57</v>
      </c>
      <c r="C233" s="39" t="s">
        <v>158</v>
      </c>
      <c r="D233" s="64">
        <f>'№4'!F220</f>
        <v>770</v>
      </c>
      <c r="E233" s="64">
        <f>'№4'!G220</f>
        <v>449</v>
      </c>
      <c r="F233" s="64">
        <f>'№4'!H220</f>
        <v>449</v>
      </c>
    </row>
    <row r="234" spans="1:6" ht="66">
      <c r="A234" s="56" t="s">
        <v>403</v>
      </c>
      <c r="B234" s="38"/>
      <c r="C234" s="11" t="s">
        <v>404</v>
      </c>
      <c r="D234" s="64">
        <f>D235</f>
        <v>400</v>
      </c>
      <c r="E234" s="64">
        <f>E235</f>
        <v>233</v>
      </c>
      <c r="F234" s="64">
        <f>F235</f>
        <v>233</v>
      </c>
    </row>
    <row r="235" spans="1:6" ht="12.75">
      <c r="A235" s="33" t="s">
        <v>403</v>
      </c>
      <c r="B235" s="20" t="s">
        <v>57</v>
      </c>
      <c r="C235" s="39" t="s">
        <v>158</v>
      </c>
      <c r="D235" s="64">
        <f>'№4'!F225</f>
        <v>400</v>
      </c>
      <c r="E235" s="64">
        <f>'№4'!G225</f>
        <v>233</v>
      </c>
      <c r="F235" s="64">
        <f>'№4'!H225</f>
        <v>233</v>
      </c>
    </row>
    <row r="236" spans="1:6" ht="66">
      <c r="A236" s="56" t="s">
        <v>405</v>
      </c>
      <c r="B236" s="38"/>
      <c r="C236" s="11" t="s">
        <v>406</v>
      </c>
      <c r="D236" s="64">
        <f>D237</f>
        <v>520</v>
      </c>
      <c r="E236" s="64">
        <f>E237</f>
        <v>303.5</v>
      </c>
      <c r="F236" s="64">
        <f>F237</f>
        <v>303.5</v>
      </c>
    </row>
    <row r="237" spans="1:6" ht="12.75">
      <c r="A237" s="33" t="s">
        <v>405</v>
      </c>
      <c r="B237" s="20" t="s">
        <v>57</v>
      </c>
      <c r="C237" s="39" t="s">
        <v>158</v>
      </c>
      <c r="D237" s="64">
        <f>'№4'!F227</f>
        <v>520</v>
      </c>
      <c r="E237" s="64">
        <f>'№4'!G227</f>
        <v>303.5</v>
      </c>
      <c r="F237" s="64">
        <f>'№4'!H227</f>
        <v>303.5</v>
      </c>
    </row>
    <row r="238" spans="1:6" ht="66">
      <c r="A238" s="125" t="s">
        <v>479</v>
      </c>
      <c r="B238" s="126"/>
      <c r="C238" s="11" t="s">
        <v>502</v>
      </c>
      <c r="D238" s="124">
        <f>D239</f>
        <v>494.6</v>
      </c>
      <c r="E238" s="124">
        <f aca="true" t="shared" si="40" ref="E238:F238">E239</f>
        <v>0</v>
      </c>
      <c r="F238" s="124">
        <f t="shared" si="40"/>
        <v>0</v>
      </c>
    </row>
    <row r="239" spans="1:6" ht="12.75">
      <c r="A239" s="125" t="s">
        <v>479</v>
      </c>
      <c r="B239" s="20" t="s">
        <v>57</v>
      </c>
      <c r="C239" s="39" t="s">
        <v>158</v>
      </c>
      <c r="D239" s="124">
        <f>'№4'!F228</f>
        <v>494.6</v>
      </c>
      <c r="E239" s="124">
        <f>'№4'!G228</f>
        <v>0</v>
      </c>
      <c r="F239" s="124">
        <f>'№4'!H228</f>
        <v>0</v>
      </c>
    </row>
    <row r="240" spans="1:6" s="49" customFormat="1" ht="12.75">
      <c r="A240" s="34" t="s">
        <v>274</v>
      </c>
      <c r="B240" s="34"/>
      <c r="C240" s="35" t="s">
        <v>275</v>
      </c>
      <c r="D240" s="65">
        <f>D241+D243+D245</f>
        <v>2730</v>
      </c>
      <c r="E240" s="65">
        <f>E241+E243+E245</f>
        <v>2690.4</v>
      </c>
      <c r="F240" s="65">
        <f>F241+F243+F245</f>
        <v>2690.4</v>
      </c>
    </row>
    <row r="241" spans="1:6" ht="12.75">
      <c r="A241" s="56" t="s">
        <v>442</v>
      </c>
      <c r="B241" s="38"/>
      <c r="C241" s="11" t="s">
        <v>443</v>
      </c>
      <c r="D241" s="64">
        <f>D242</f>
        <v>509</v>
      </c>
      <c r="E241" s="64">
        <f>E242</f>
        <v>469.4</v>
      </c>
      <c r="F241" s="64">
        <f>F242</f>
        <v>469.4</v>
      </c>
    </row>
    <row r="242" spans="1:6" ht="12.75">
      <c r="A242" s="56" t="s">
        <v>442</v>
      </c>
      <c r="B242" s="20" t="s">
        <v>57</v>
      </c>
      <c r="C242" s="39" t="s">
        <v>158</v>
      </c>
      <c r="D242" s="64">
        <f>'№4'!F210</f>
        <v>509</v>
      </c>
      <c r="E242" s="64">
        <f>'№4'!G210</f>
        <v>469.4</v>
      </c>
      <c r="F242" s="64">
        <f>'№4'!H210</f>
        <v>469.4</v>
      </c>
    </row>
    <row r="243" spans="1:6" ht="49.5">
      <c r="A243" s="33" t="s">
        <v>276</v>
      </c>
      <c r="B243" s="20"/>
      <c r="C243" s="39" t="s">
        <v>137</v>
      </c>
      <c r="D243" s="64">
        <f>D244</f>
        <v>2101.5</v>
      </c>
      <c r="E243" s="64">
        <f>E244</f>
        <v>2101.5</v>
      </c>
      <c r="F243" s="64">
        <f>F244</f>
        <v>2101.5</v>
      </c>
    </row>
    <row r="244" spans="1:6" ht="12.75">
      <c r="A244" s="33" t="s">
        <v>276</v>
      </c>
      <c r="B244" s="20" t="s">
        <v>57</v>
      </c>
      <c r="C244" s="39" t="s">
        <v>158</v>
      </c>
      <c r="D244" s="64">
        <f>'№4'!F201</f>
        <v>2101.5</v>
      </c>
      <c r="E244" s="64">
        <f>'№4'!G201</f>
        <v>2101.5</v>
      </c>
      <c r="F244" s="64">
        <f>'№4'!H201</f>
        <v>2101.5</v>
      </c>
    </row>
    <row r="245" spans="1:6" ht="33">
      <c r="A245" s="33" t="s">
        <v>277</v>
      </c>
      <c r="B245" s="20"/>
      <c r="C245" s="39" t="s">
        <v>278</v>
      </c>
      <c r="D245" s="64">
        <f>D246</f>
        <v>119.5</v>
      </c>
      <c r="E245" s="64">
        <f>E246</f>
        <v>119.5</v>
      </c>
      <c r="F245" s="64">
        <f>F246</f>
        <v>119.5</v>
      </c>
    </row>
    <row r="246" spans="1:6" ht="12.75">
      <c r="A246" s="33" t="s">
        <v>277</v>
      </c>
      <c r="B246" s="20" t="s">
        <v>57</v>
      </c>
      <c r="C246" s="39" t="s">
        <v>158</v>
      </c>
      <c r="D246" s="64">
        <f>'№4'!F212</f>
        <v>119.5</v>
      </c>
      <c r="E246" s="64">
        <f>'№4'!G212</f>
        <v>119.5</v>
      </c>
      <c r="F246" s="64">
        <f>'№4'!H212</f>
        <v>119.5</v>
      </c>
    </row>
    <row r="247" spans="1:6" s="49" customFormat="1" ht="12.75">
      <c r="A247" s="34" t="s">
        <v>10</v>
      </c>
      <c r="B247" s="34"/>
      <c r="C247" s="35" t="s">
        <v>9</v>
      </c>
      <c r="D247" s="65">
        <f>D248+D250+D252+D254+D258+D256</f>
        <v>40011.8</v>
      </c>
      <c r="E247" s="65">
        <f>E248+E250+E252+E254+E258+E256</f>
        <v>37626.700000000004</v>
      </c>
      <c r="F247" s="65">
        <f>F248+F250+F252+F254+F258+F256</f>
        <v>37597.90000000001</v>
      </c>
    </row>
    <row r="248" spans="1:6" ht="12.75">
      <c r="A248" s="33" t="s">
        <v>11</v>
      </c>
      <c r="B248" s="20"/>
      <c r="C248" s="39" t="s">
        <v>79</v>
      </c>
      <c r="D248" s="64">
        <f>D249</f>
        <v>1455.3</v>
      </c>
      <c r="E248" s="64">
        <f>E249</f>
        <v>1455.3</v>
      </c>
      <c r="F248" s="64">
        <f>F249</f>
        <v>1455.3</v>
      </c>
    </row>
    <row r="249" spans="1:6" ht="12.75">
      <c r="A249" s="33" t="s">
        <v>11</v>
      </c>
      <c r="B249" s="20" t="s">
        <v>57</v>
      </c>
      <c r="C249" s="39" t="s">
        <v>158</v>
      </c>
      <c r="D249" s="64">
        <f>'№4'!F15</f>
        <v>1455.3</v>
      </c>
      <c r="E249" s="64">
        <f>'№4'!G15</f>
        <v>1455.3</v>
      </c>
      <c r="F249" s="64">
        <f>'№4'!H15</f>
        <v>1455.3</v>
      </c>
    </row>
    <row r="250" spans="1:6" ht="49.5">
      <c r="A250" s="33" t="s">
        <v>379</v>
      </c>
      <c r="B250" s="20"/>
      <c r="C250" s="39" t="s">
        <v>146</v>
      </c>
      <c r="D250" s="64">
        <f>D251</f>
        <v>35682.7</v>
      </c>
      <c r="E250" s="64">
        <f>E251</f>
        <v>33188</v>
      </c>
      <c r="F250" s="64">
        <f>F251</f>
        <v>33028.200000000004</v>
      </c>
    </row>
    <row r="251" spans="1:6" ht="12.75">
      <c r="A251" s="33" t="s">
        <v>379</v>
      </c>
      <c r="B251" s="20" t="s">
        <v>57</v>
      </c>
      <c r="C251" s="39" t="s">
        <v>158</v>
      </c>
      <c r="D251" s="64">
        <f>'№4'!F20</f>
        <v>35682.7</v>
      </c>
      <c r="E251" s="64">
        <f>'№4'!G20</f>
        <v>33188</v>
      </c>
      <c r="F251" s="64">
        <f>'№4'!H20</f>
        <v>33028.200000000004</v>
      </c>
    </row>
    <row r="252" spans="1:6" ht="49.5">
      <c r="A252" s="33" t="s">
        <v>14</v>
      </c>
      <c r="B252" s="20"/>
      <c r="C252" s="39" t="s">
        <v>147</v>
      </c>
      <c r="D252" s="64">
        <f>D253</f>
        <v>727.4</v>
      </c>
      <c r="E252" s="64">
        <f>E253</f>
        <v>727.4</v>
      </c>
      <c r="F252" s="64">
        <f>F253</f>
        <v>727.4</v>
      </c>
    </row>
    <row r="253" spans="1:6" ht="12.75">
      <c r="A253" s="33" t="s">
        <v>14</v>
      </c>
      <c r="B253" s="20" t="s">
        <v>57</v>
      </c>
      <c r="C253" s="39" t="s">
        <v>158</v>
      </c>
      <c r="D253" s="64">
        <f>'№4'!F24+'№4'!F52+'№4'!F65</f>
        <v>727.4</v>
      </c>
      <c r="E253" s="64">
        <f>'№4'!G24+'№4'!G52+'№4'!G65</f>
        <v>727.4</v>
      </c>
      <c r="F253" s="64">
        <f>'№4'!H24+'№4'!H52+'№4'!H65</f>
        <v>727.4</v>
      </c>
    </row>
    <row r="254" spans="1:6" ht="99">
      <c r="A254" s="56" t="s">
        <v>418</v>
      </c>
      <c r="B254" s="100"/>
      <c r="C254" s="11" t="s">
        <v>419</v>
      </c>
      <c r="D254" s="64">
        <f>D255</f>
        <v>1232.4</v>
      </c>
      <c r="E254" s="64">
        <f>E255</f>
        <v>1342</v>
      </c>
      <c r="F254" s="64">
        <f>F255</f>
        <v>1473</v>
      </c>
    </row>
    <row r="255" spans="1:6" ht="12.75">
      <c r="A255" s="56" t="s">
        <v>418</v>
      </c>
      <c r="B255" s="20" t="s">
        <v>57</v>
      </c>
      <c r="C255" s="39" t="s">
        <v>158</v>
      </c>
      <c r="D255" s="64">
        <f>'№4'!F67</f>
        <v>1232.4</v>
      </c>
      <c r="E255" s="64">
        <f>'№4'!G67</f>
        <v>1342</v>
      </c>
      <c r="F255" s="64">
        <f>'№4'!H67</f>
        <v>1473</v>
      </c>
    </row>
    <row r="256" spans="1:6" ht="49.5">
      <c r="A256" s="33" t="s">
        <v>15</v>
      </c>
      <c r="B256" s="20"/>
      <c r="C256" s="39" t="s">
        <v>16</v>
      </c>
      <c r="D256" s="64">
        <f>D257</f>
        <v>650</v>
      </c>
      <c r="E256" s="64">
        <f>E257</f>
        <v>650</v>
      </c>
      <c r="F256" s="64">
        <f>F257</f>
        <v>650</v>
      </c>
    </row>
    <row r="257" spans="1:6" ht="12.75">
      <c r="A257" s="33" t="s">
        <v>15</v>
      </c>
      <c r="B257" s="20" t="s">
        <v>57</v>
      </c>
      <c r="C257" s="39" t="s">
        <v>158</v>
      </c>
      <c r="D257" s="64">
        <f>'№4'!F26</f>
        <v>650</v>
      </c>
      <c r="E257" s="64">
        <f>'№4'!G26</f>
        <v>650</v>
      </c>
      <c r="F257" s="64">
        <f>'№4'!H26</f>
        <v>650</v>
      </c>
    </row>
    <row r="258" spans="1:6" ht="66">
      <c r="A258" s="33" t="s">
        <v>370</v>
      </c>
      <c r="B258" s="20"/>
      <c r="C258" s="39" t="s">
        <v>371</v>
      </c>
      <c r="D258" s="64">
        <f>D259</f>
        <v>264</v>
      </c>
      <c r="E258" s="64">
        <f>E259</f>
        <v>264</v>
      </c>
      <c r="F258" s="64">
        <f>F259</f>
        <v>264</v>
      </c>
    </row>
    <row r="259" spans="1:6" ht="12.75">
      <c r="A259" s="33" t="s">
        <v>370</v>
      </c>
      <c r="B259" s="20" t="s">
        <v>57</v>
      </c>
      <c r="C259" s="39" t="s">
        <v>158</v>
      </c>
      <c r="D259" s="64">
        <f>'№4'!F54</f>
        <v>264</v>
      </c>
      <c r="E259" s="64">
        <f>'№4'!G54</f>
        <v>264</v>
      </c>
      <c r="F259" s="64">
        <f>'№4'!H54</f>
        <v>264</v>
      </c>
    </row>
    <row r="260" spans="1:6" s="49" customFormat="1" ht="49.5">
      <c r="A260" s="34" t="s">
        <v>244</v>
      </c>
      <c r="B260" s="34"/>
      <c r="C260" s="35" t="s">
        <v>245</v>
      </c>
      <c r="D260" s="65">
        <f>D261+D274</f>
        <v>17590.2</v>
      </c>
      <c r="E260" s="65">
        <f>E261+E274</f>
        <v>8133.700000000001</v>
      </c>
      <c r="F260" s="65">
        <f>F261+F274</f>
        <v>8133.700000000001</v>
      </c>
    </row>
    <row r="261" spans="1:6" s="49" customFormat="1" ht="33">
      <c r="A261" s="34" t="s">
        <v>246</v>
      </c>
      <c r="B261" s="34"/>
      <c r="C261" s="35" t="s">
        <v>247</v>
      </c>
      <c r="D261" s="65">
        <f>D262+D264+D266+D270+D268+D272</f>
        <v>12061.9</v>
      </c>
      <c r="E261" s="65">
        <f>E262+E264+E266+E270+E268+E272</f>
        <v>3064.5</v>
      </c>
      <c r="F261" s="65">
        <f>F262+F264+F266+F270+F268+F272</f>
        <v>3064.5</v>
      </c>
    </row>
    <row r="262" spans="1:6" ht="12.75">
      <c r="A262" s="33" t="s">
        <v>248</v>
      </c>
      <c r="B262" s="69"/>
      <c r="C262" s="39" t="s">
        <v>249</v>
      </c>
      <c r="D262" s="64">
        <f>D263</f>
        <v>2360</v>
      </c>
      <c r="E262" s="64">
        <f>E263</f>
        <v>2186.5</v>
      </c>
      <c r="F262" s="64">
        <f>F263</f>
        <v>2186.5</v>
      </c>
    </row>
    <row r="263" spans="1:6" ht="33">
      <c r="A263" s="33" t="s">
        <v>248</v>
      </c>
      <c r="B263" s="69" t="s">
        <v>94</v>
      </c>
      <c r="C263" s="39" t="s">
        <v>18</v>
      </c>
      <c r="D263" s="64">
        <f>'№4'!F271</f>
        <v>2360</v>
      </c>
      <c r="E263" s="64">
        <f>'№4'!G271</f>
        <v>2186.5</v>
      </c>
      <c r="F263" s="64">
        <f>'№4'!H271</f>
        <v>2186.5</v>
      </c>
    </row>
    <row r="264" spans="1:6" ht="33">
      <c r="A264" s="33" t="s">
        <v>250</v>
      </c>
      <c r="B264" s="69"/>
      <c r="C264" s="39" t="s">
        <v>251</v>
      </c>
      <c r="D264" s="64">
        <f>D265</f>
        <v>240</v>
      </c>
      <c r="E264" s="64">
        <f>E265</f>
        <v>121</v>
      </c>
      <c r="F264" s="64">
        <f>F265</f>
        <v>121</v>
      </c>
    </row>
    <row r="265" spans="1:6" ht="33">
      <c r="A265" s="33" t="s">
        <v>250</v>
      </c>
      <c r="B265" s="69" t="s">
        <v>94</v>
      </c>
      <c r="C265" s="39" t="s">
        <v>18</v>
      </c>
      <c r="D265" s="64">
        <f>'№4'!F273</f>
        <v>240</v>
      </c>
      <c r="E265" s="64">
        <f>'№4'!G273</f>
        <v>121</v>
      </c>
      <c r="F265" s="64">
        <f>'№4'!H273</f>
        <v>121</v>
      </c>
    </row>
    <row r="266" spans="1:6" ht="33">
      <c r="A266" s="33" t="s">
        <v>255</v>
      </c>
      <c r="B266" s="69"/>
      <c r="C266" s="39" t="s">
        <v>254</v>
      </c>
      <c r="D266" s="64">
        <f>D267</f>
        <v>307.5</v>
      </c>
      <c r="E266" s="64">
        <f>E267</f>
        <v>291.5</v>
      </c>
      <c r="F266" s="64">
        <f>F267</f>
        <v>291.5</v>
      </c>
    </row>
    <row r="267" spans="1:6" ht="33">
      <c r="A267" s="33" t="s">
        <v>255</v>
      </c>
      <c r="B267" s="69" t="s">
        <v>94</v>
      </c>
      <c r="C267" s="39" t="s">
        <v>18</v>
      </c>
      <c r="D267" s="64">
        <f>'№4'!F288</f>
        <v>307.5</v>
      </c>
      <c r="E267" s="64">
        <f>'№4'!G288</f>
        <v>291.5</v>
      </c>
      <c r="F267" s="64">
        <f>'№4'!H288</f>
        <v>291.5</v>
      </c>
    </row>
    <row r="268" spans="1:6" ht="49.5">
      <c r="A268" s="10" t="s">
        <v>424</v>
      </c>
      <c r="B268" s="10"/>
      <c r="C268" s="32" t="s">
        <v>425</v>
      </c>
      <c r="D268" s="64">
        <f>D269</f>
        <v>1710</v>
      </c>
      <c r="E268" s="64">
        <f>E269</f>
        <v>0</v>
      </c>
      <c r="F268" s="64">
        <f>F269</f>
        <v>0</v>
      </c>
    </row>
    <row r="269" spans="1:6" ht="33">
      <c r="A269" s="10" t="s">
        <v>424</v>
      </c>
      <c r="B269" s="69" t="s">
        <v>94</v>
      </c>
      <c r="C269" s="39" t="s">
        <v>18</v>
      </c>
      <c r="D269" s="64">
        <f>'№4'!F276</f>
        <v>1710</v>
      </c>
      <c r="E269" s="64">
        <f>'№4'!G276</f>
        <v>0</v>
      </c>
      <c r="F269" s="64">
        <f>'№4'!H276</f>
        <v>0</v>
      </c>
    </row>
    <row r="270" spans="1:6" ht="33">
      <c r="A270" s="33" t="s">
        <v>421</v>
      </c>
      <c r="B270" s="33"/>
      <c r="C270" s="31" t="s">
        <v>420</v>
      </c>
      <c r="D270" s="64">
        <f>D271</f>
        <v>1606.7</v>
      </c>
      <c r="E270" s="64">
        <f>E271</f>
        <v>465.5</v>
      </c>
      <c r="F270" s="64">
        <f>F271</f>
        <v>465.5</v>
      </c>
    </row>
    <row r="271" spans="1:6" ht="33">
      <c r="A271" s="33" t="s">
        <v>421</v>
      </c>
      <c r="B271" s="69" t="s">
        <v>94</v>
      </c>
      <c r="C271" s="39" t="s">
        <v>18</v>
      </c>
      <c r="D271" s="64">
        <f>'№4'!F294</f>
        <v>1606.7</v>
      </c>
      <c r="E271" s="64">
        <f>'№4'!G294</f>
        <v>465.5</v>
      </c>
      <c r="F271" s="64">
        <f>'№4'!H294</f>
        <v>465.5</v>
      </c>
    </row>
    <row r="272" spans="1:6" ht="66">
      <c r="A272" s="10" t="s">
        <v>450</v>
      </c>
      <c r="B272" s="100"/>
      <c r="C272" s="11" t="s">
        <v>451</v>
      </c>
      <c r="D272" s="64">
        <f>D273</f>
        <v>5837.7</v>
      </c>
      <c r="E272" s="64">
        <f>E273</f>
        <v>0</v>
      </c>
      <c r="F272" s="64">
        <f>F273</f>
        <v>0</v>
      </c>
    </row>
    <row r="273" spans="1:6" ht="33">
      <c r="A273" s="10" t="s">
        <v>450</v>
      </c>
      <c r="B273" s="69" t="s">
        <v>94</v>
      </c>
      <c r="C273" s="39" t="s">
        <v>18</v>
      </c>
      <c r="D273" s="64">
        <f>'№4'!F278</f>
        <v>5837.7</v>
      </c>
      <c r="E273" s="64">
        <f>'№4'!G278</f>
        <v>0</v>
      </c>
      <c r="F273" s="64">
        <f>'№4'!H278</f>
        <v>0</v>
      </c>
    </row>
    <row r="274" spans="1:6" s="49" customFormat="1" ht="12.75">
      <c r="A274" s="34" t="s">
        <v>252</v>
      </c>
      <c r="B274" s="34"/>
      <c r="C274" s="35" t="s">
        <v>9</v>
      </c>
      <c r="D274" s="65">
        <f aca="true" t="shared" si="41" ref="D274:F275">D275</f>
        <v>5528.3</v>
      </c>
      <c r="E274" s="65">
        <f t="shared" si="41"/>
        <v>5069.200000000001</v>
      </c>
      <c r="F274" s="65">
        <f t="shared" si="41"/>
        <v>5069.200000000001</v>
      </c>
    </row>
    <row r="275" spans="1:6" ht="49.5">
      <c r="A275" s="33" t="s">
        <v>253</v>
      </c>
      <c r="B275" s="69"/>
      <c r="C275" s="39" t="s">
        <v>146</v>
      </c>
      <c r="D275" s="64">
        <f t="shared" si="41"/>
        <v>5528.3</v>
      </c>
      <c r="E275" s="64">
        <f t="shared" si="41"/>
        <v>5069.200000000001</v>
      </c>
      <c r="F275" s="64">
        <f t="shared" si="41"/>
        <v>5069.200000000001</v>
      </c>
    </row>
    <row r="276" spans="1:6" ht="33">
      <c r="A276" s="33" t="s">
        <v>253</v>
      </c>
      <c r="B276" s="69" t="s">
        <v>94</v>
      </c>
      <c r="C276" s="39" t="s">
        <v>18</v>
      </c>
      <c r="D276" s="64">
        <f>'№4'!F280</f>
        <v>5528.3</v>
      </c>
      <c r="E276" s="64">
        <f>'№4'!G280</f>
        <v>5069.200000000001</v>
      </c>
      <c r="F276" s="64">
        <f>'№4'!H280</f>
        <v>5069.200000000001</v>
      </c>
    </row>
    <row r="277" spans="1:6" s="49" customFormat="1" ht="38.45" customHeight="1">
      <c r="A277" s="34" t="s">
        <v>29</v>
      </c>
      <c r="B277" s="34"/>
      <c r="C277" s="35" t="s">
        <v>28</v>
      </c>
      <c r="D277" s="65">
        <f>D278+D281+D284+D287</f>
        <v>11969.6</v>
      </c>
      <c r="E277" s="65">
        <f>E278+E281+E284+E287</f>
        <v>11338</v>
      </c>
      <c r="F277" s="65">
        <f>F278+F281+F284+F287</f>
        <v>10384</v>
      </c>
    </row>
    <row r="278" spans="1:6" s="49" customFormat="1" ht="33">
      <c r="A278" s="34" t="s">
        <v>360</v>
      </c>
      <c r="B278" s="34"/>
      <c r="C278" s="35" t="s">
        <v>357</v>
      </c>
      <c r="D278" s="65">
        <f aca="true" t="shared" si="42" ref="D278:F279">D279</f>
        <v>917.1</v>
      </c>
      <c r="E278" s="65">
        <f t="shared" si="42"/>
        <v>917.1</v>
      </c>
      <c r="F278" s="65">
        <f t="shared" si="42"/>
        <v>917.1</v>
      </c>
    </row>
    <row r="279" spans="1:6" ht="49.5">
      <c r="A279" s="33" t="s">
        <v>368</v>
      </c>
      <c r="B279" s="69"/>
      <c r="C279" s="39" t="s">
        <v>369</v>
      </c>
      <c r="D279" s="64">
        <f t="shared" si="42"/>
        <v>917.1</v>
      </c>
      <c r="E279" s="64">
        <f t="shared" si="42"/>
        <v>917.1</v>
      </c>
      <c r="F279" s="64">
        <f t="shared" si="42"/>
        <v>917.1</v>
      </c>
    </row>
    <row r="280" spans="1:6" ht="33">
      <c r="A280" s="33" t="s">
        <v>368</v>
      </c>
      <c r="B280" s="69" t="s">
        <v>96</v>
      </c>
      <c r="C280" s="39" t="s">
        <v>132</v>
      </c>
      <c r="D280" s="64">
        <f>'№4'!F246</f>
        <v>917.1</v>
      </c>
      <c r="E280" s="64">
        <f>'№4'!G246</f>
        <v>917.1</v>
      </c>
      <c r="F280" s="64">
        <f>'№4'!H246</f>
        <v>917.1</v>
      </c>
    </row>
    <row r="281" spans="1:6" s="49" customFormat="1" ht="33">
      <c r="A281" s="34" t="s">
        <v>206</v>
      </c>
      <c r="B281" s="34"/>
      <c r="C281" s="35" t="s">
        <v>205</v>
      </c>
      <c r="D281" s="65">
        <f aca="true" t="shared" si="43" ref="D281:F282">D282</f>
        <v>420</v>
      </c>
      <c r="E281" s="65">
        <f t="shared" si="43"/>
        <v>1506</v>
      </c>
      <c r="F281" s="65">
        <f t="shared" si="43"/>
        <v>624.5</v>
      </c>
    </row>
    <row r="282" spans="1:6" ht="12.75">
      <c r="A282" s="33" t="s">
        <v>207</v>
      </c>
      <c r="B282" s="69"/>
      <c r="C282" s="39" t="s">
        <v>208</v>
      </c>
      <c r="D282" s="64">
        <f>D283</f>
        <v>420</v>
      </c>
      <c r="E282" s="64">
        <f t="shared" si="43"/>
        <v>1506</v>
      </c>
      <c r="F282" s="64">
        <f t="shared" si="43"/>
        <v>624.5</v>
      </c>
    </row>
    <row r="283" spans="1:6" ht="33">
      <c r="A283" s="33" t="s">
        <v>207</v>
      </c>
      <c r="B283" s="69" t="s">
        <v>96</v>
      </c>
      <c r="C283" s="39" t="s">
        <v>132</v>
      </c>
      <c r="D283" s="64">
        <f>'№4'!F255</f>
        <v>420</v>
      </c>
      <c r="E283" s="64">
        <f>'№4'!G255</f>
        <v>1506</v>
      </c>
      <c r="F283" s="64">
        <f>'№4'!H255</f>
        <v>624.5</v>
      </c>
    </row>
    <row r="284" spans="1:6" s="49" customFormat="1" ht="12.75">
      <c r="A284" s="34" t="s">
        <v>375</v>
      </c>
      <c r="B284" s="34"/>
      <c r="C284" s="35" t="s">
        <v>199</v>
      </c>
      <c r="D284" s="65">
        <f aca="true" t="shared" si="44" ref="D284:F285">D285</f>
        <v>36</v>
      </c>
      <c r="E284" s="65">
        <f t="shared" si="44"/>
        <v>36</v>
      </c>
      <c r="F284" s="65">
        <f t="shared" si="44"/>
        <v>36</v>
      </c>
    </row>
    <row r="285" spans="1:6" ht="33">
      <c r="A285" s="10" t="s">
        <v>376</v>
      </c>
      <c r="B285" s="10"/>
      <c r="C285" s="32" t="s">
        <v>377</v>
      </c>
      <c r="D285" s="64">
        <f t="shared" si="44"/>
        <v>36</v>
      </c>
      <c r="E285" s="64">
        <f t="shared" si="44"/>
        <v>36</v>
      </c>
      <c r="F285" s="64">
        <f t="shared" si="44"/>
        <v>36</v>
      </c>
    </row>
    <row r="286" spans="1:6" ht="33">
      <c r="A286" s="10" t="s">
        <v>376</v>
      </c>
      <c r="B286" s="69" t="s">
        <v>96</v>
      </c>
      <c r="C286" s="39" t="s">
        <v>132</v>
      </c>
      <c r="D286" s="64">
        <f>'№4'!F249</f>
        <v>36</v>
      </c>
      <c r="E286" s="64">
        <f>'№4'!G249</f>
        <v>36</v>
      </c>
      <c r="F286" s="64">
        <f>'№4'!H249</f>
        <v>36</v>
      </c>
    </row>
    <row r="287" spans="1:6" s="49" customFormat="1" ht="12.75">
      <c r="A287" s="34" t="s">
        <v>30</v>
      </c>
      <c r="B287" s="34"/>
      <c r="C287" s="35" t="s">
        <v>9</v>
      </c>
      <c r="D287" s="65">
        <f aca="true" t="shared" si="45" ref="D287:F288">D288</f>
        <v>10596.5</v>
      </c>
      <c r="E287" s="65">
        <f t="shared" si="45"/>
        <v>8878.9</v>
      </c>
      <c r="F287" s="65">
        <f t="shared" si="45"/>
        <v>8806.4</v>
      </c>
    </row>
    <row r="288" spans="1:6" ht="49.5">
      <c r="A288" s="33" t="s">
        <v>380</v>
      </c>
      <c r="B288" s="69"/>
      <c r="C288" s="39" t="s">
        <v>146</v>
      </c>
      <c r="D288" s="64">
        <f t="shared" si="45"/>
        <v>10596.5</v>
      </c>
      <c r="E288" s="64">
        <f t="shared" si="45"/>
        <v>8878.9</v>
      </c>
      <c r="F288" s="64">
        <f t="shared" si="45"/>
        <v>8806.4</v>
      </c>
    </row>
    <row r="289" spans="1:6" ht="33">
      <c r="A289" s="33" t="s">
        <v>380</v>
      </c>
      <c r="B289" s="69" t="s">
        <v>96</v>
      </c>
      <c r="C289" s="39" t="s">
        <v>132</v>
      </c>
      <c r="D289" s="64">
        <f>'№4'!F235</f>
        <v>10596.5</v>
      </c>
      <c r="E289" s="64">
        <f>'№4'!G235</f>
        <v>8878.9</v>
      </c>
      <c r="F289" s="64">
        <f>'№4'!H235</f>
        <v>8806.4</v>
      </c>
    </row>
    <row r="290" spans="1:6" s="49" customFormat="1" ht="33">
      <c r="A290" s="34" t="s">
        <v>361</v>
      </c>
      <c r="B290" s="34"/>
      <c r="C290" s="35" t="s">
        <v>358</v>
      </c>
      <c r="D290" s="65">
        <f>D291+D294+D305+D300+D297</f>
        <v>6873.599999999999</v>
      </c>
      <c r="E290" s="65">
        <f>E291+E294+E305+E300</f>
        <v>6443.7</v>
      </c>
      <c r="F290" s="65">
        <f>F291+F294+F305+F300</f>
        <v>4433.6</v>
      </c>
    </row>
    <row r="291" spans="1:6" s="49" customFormat="1" ht="33">
      <c r="A291" s="34" t="s">
        <v>367</v>
      </c>
      <c r="B291" s="34"/>
      <c r="C291" s="35" t="s">
        <v>203</v>
      </c>
      <c r="D291" s="65">
        <f aca="true" t="shared" si="46" ref="D291:F292">D292</f>
        <v>500</v>
      </c>
      <c r="E291" s="65">
        <f t="shared" si="46"/>
        <v>0</v>
      </c>
      <c r="F291" s="65">
        <f t="shared" si="46"/>
        <v>0</v>
      </c>
    </row>
    <row r="292" spans="1:6" ht="33">
      <c r="A292" s="33" t="s">
        <v>367</v>
      </c>
      <c r="B292" s="69" t="s">
        <v>135</v>
      </c>
      <c r="C292" s="39" t="s">
        <v>203</v>
      </c>
      <c r="D292" s="64">
        <f t="shared" si="46"/>
        <v>500</v>
      </c>
      <c r="E292" s="64">
        <f t="shared" si="46"/>
        <v>0</v>
      </c>
      <c r="F292" s="64">
        <f t="shared" si="46"/>
        <v>0</v>
      </c>
    </row>
    <row r="293" spans="1:6" ht="12.75">
      <c r="A293" s="33" t="s">
        <v>367</v>
      </c>
      <c r="B293" s="10" t="s">
        <v>57</v>
      </c>
      <c r="C293" s="70" t="s">
        <v>158</v>
      </c>
      <c r="D293" s="64">
        <f>'№4'!F157+'№4'!F135</f>
        <v>500</v>
      </c>
      <c r="E293" s="133">
        <f>'№4'!G157+'№4'!G135</f>
        <v>0</v>
      </c>
      <c r="F293" s="133">
        <f>'№4'!H157+'№4'!H135</f>
        <v>0</v>
      </c>
    </row>
    <row r="294" spans="1:6" s="49" customFormat="1" ht="33">
      <c r="A294" s="34" t="s">
        <v>201</v>
      </c>
      <c r="B294" s="34"/>
      <c r="C294" s="35" t="s">
        <v>202</v>
      </c>
      <c r="D294" s="65">
        <f aca="true" t="shared" si="47" ref="D294:F295">D295</f>
        <v>439.4</v>
      </c>
      <c r="E294" s="65">
        <f t="shared" si="47"/>
        <v>454.5</v>
      </c>
      <c r="F294" s="65">
        <f t="shared" si="47"/>
        <v>429.6</v>
      </c>
    </row>
    <row r="295" spans="1:6" ht="25.15" customHeight="1">
      <c r="A295" s="33">
        <v>9922000</v>
      </c>
      <c r="B295" s="69" t="s">
        <v>135</v>
      </c>
      <c r="C295" s="39" t="s">
        <v>202</v>
      </c>
      <c r="D295" s="64">
        <f t="shared" si="47"/>
        <v>439.4</v>
      </c>
      <c r="E295" s="64">
        <f t="shared" si="47"/>
        <v>454.5</v>
      </c>
      <c r="F295" s="64">
        <f t="shared" si="47"/>
        <v>429.6</v>
      </c>
    </row>
    <row r="296" spans="1:6" ht="33">
      <c r="A296" s="33">
        <v>9922000</v>
      </c>
      <c r="B296" s="69" t="s">
        <v>96</v>
      </c>
      <c r="C296" s="39" t="s">
        <v>132</v>
      </c>
      <c r="D296" s="64">
        <f>'№4'!F241</f>
        <v>439.4</v>
      </c>
      <c r="E296" s="64">
        <f>'№4'!G241</f>
        <v>454.5</v>
      </c>
      <c r="F296" s="64">
        <f>'№4'!H241</f>
        <v>429.6</v>
      </c>
    </row>
    <row r="297" spans="1:6" ht="12.75">
      <c r="A297" s="34" t="s">
        <v>469</v>
      </c>
      <c r="B297" s="69"/>
      <c r="C297" s="35" t="s">
        <v>470</v>
      </c>
      <c r="D297" s="65">
        <f aca="true" t="shared" si="48" ref="D297:F298">D298</f>
        <v>288.8</v>
      </c>
      <c r="E297" s="65">
        <f t="shared" si="48"/>
        <v>0</v>
      </c>
      <c r="F297" s="65">
        <f t="shared" si="48"/>
        <v>0</v>
      </c>
    </row>
    <row r="298" spans="1:6" ht="12.75">
      <c r="A298" s="33" t="s">
        <v>464</v>
      </c>
      <c r="B298" s="69"/>
      <c r="C298" s="32" t="s">
        <v>471</v>
      </c>
      <c r="D298" s="64">
        <f t="shared" si="48"/>
        <v>288.8</v>
      </c>
      <c r="E298" s="64">
        <f t="shared" si="48"/>
        <v>0</v>
      </c>
      <c r="F298" s="64">
        <f t="shared" si="48"/>
        <v>0</v>
      </c>
    </row>
    <row r="299" spans="1:6" ht="12.75">
      <c r="A299" s="33" t="s">
        <v>464</v>
      </c>
      <c r="B299" s="10" t="s">
        <v>57</v>
      </c>
      <c r="C299" s="70" t="s">
        <v>158</v>
      </c>
      <c r="D299" s="64">
        <f>'№4'!F60</f>
        <v>288.8</v>
      </c>
      <c r="E299" s="64">
        <f>'№4'!G60</f>
        <v>0</v>
      </c>
      <c r="F299" s="64">
        <f>'№4'!H60</f>
        <v>0</v>
      </c>
    </row>
    <row r="300" spans="1:6" s="49" customFormat="1" ht="33">
      <c r="A300" s="34" t="s">
        <v>417</v>
      </c>
      <c r="B300" s="34"/>
      <c r="C300" s="35" t="s">
        <v>415</v>
      </c>
      <c r="D300" s="65">
        <f>D301+D303</f>
        <v>1541.5</v>
      </c>
      <c r="E300" s="65">
        <f>E301+E303</f>
        <v>1971.5</v>
      </c>
      <c r="F300" s="65">
        <f>F301+F303</f>
        <v>0</v>
      </c>
    </row>
    <row r="301" spans="1:6" ht="33">
      <c r="A301" s="5">
        <v>9951001</v>
      </c>
      <c r="B301" s="100"/>
      <c r="C301" s="11" t="s">
        <v>399</v>
      </c>
      <c r="D301" s="64">
        <f>D302</f>
        <v>1541.5</v>
      </c>
      <c r="E301" s="64">
        <f>E302</f>
        <v>0</v>
      </c>
      <c r="F301" s="64">
        <f>F302</f>
        <v>0</v>
      </c>
    </row>
    <row r="302" spans="1:6" ht="12.75">
      <c r="A302" s="5">
        <v>9951001</v>
      </c>
      <c r="B302" s="111" t="s">
        <v>397</v>
      </c>
      <c r="C302" s="39" t="s">
        <v>416</v>
      </c>
      <c r="D302" s="64">
        <f>'№4'!F263</f>
        <v>1541.5</v>
      </c>
      <c r="E302" s="64">
        <f>'№4'!G263</f>
        <v>0</v>
      </c>
      <c r="F302" s="64">
        <f>'№4'!H263</f>
        <v>0</v>
      </c>
    </row>
    <row r="303" spans="1:6" ht="12.75">
      <c r="A303" s="5">
        <v>9951002</v>
      </c>
      <c r="B303" s="112"/>
      <c r="C303" s="11" t="s">
        <v>400</v>
      </c>
      <c r="D303" s="64">
        <f>D304</f>
        <v>0</v>
      </c>
      <c r="E303" s="64">
        <f>E304</f>
        <v>1971.5</v>
      </c>
      <c r="F303" s="64">
        <f>F304</f>
        <v>0</v>
      </c>
    </row>
    <row r="304" spans="1:6" ht="12.75">
      <c r="A304" s="5">
        <v>9951002</v>
      </c>
      <c r="B304" s="111" t="s">
        <v>397</v>
      </c>
      <c r="C304" s="39" t="s">
        <v>416</v>
      </c>
      <c r="D304" s="64">
        <f>'№4'!F265</f>
        <v>0</v>
      </c>
      <c r="E304" s="64">
        <f>'№4'!G265</f>
        <v>1971.5</v>
      </c>
      <c r="F304" s="64">
        <f>'№4'!H265</f>
        <v>0</v>
      </c>
    </row>
    <row r="305" spans="1:6" s="49" customFormat="1" ht="49.5">
      <c r="A305" s="34" t="s">
        <v>362</v>
      </c>
      <c r="B305" s="34"/>
      <c r="C305" s="35" t="s">
        <v>20</v>
      </c>
      <c r="D305" s="65">
        <f>D306+D308+D310</f>
        <v>4103.9</v>
      </c>
      <c r="E305" s="65">
        <f>E306+E308+E310</f>
        <v>4017.7</v>
      </c>
      <c r="F305" s="65">
        <f>F306+F308+F310</f>
        <v>4004</v>
      </c>
    </row>
    <row r="306" spans="1:6" ht="12.75">
      <c r="A306" s="33" t="s">
        <v>504</v>
      </c>
      <c r="B306" s="111" t="s">
        <v>135</v>
      </c>
      <c r="C306" s="39" t="s">
        <v>21</v>
      </c>
      <c r="D306" s="64">
        <f>D307</f>
        <v>1198.9</v>
      </c>
      <c r="E306" s="64">
        <f>E307</f>
        <v>1198.9</v>
      </c>
      <c r="F306" s="64">
        <f>F307</f>
        <v>1198.9</v>
      </c>
    </row>
    <row r="307" spans="1:6" ht="12.75">
      <c r="A307" s="33" t="s">
        <v>504</v>
      </c>
      <c r="B307" s="69" t="s">
        <v>51</v>
      </c>
      <c r="C307" s="39" t="s">
        <v>17</v>
      </c>
      <c r="D307" s="64">
        <f>'№4'!F308</f>
        <v>1198.9</v>
      </c>
      <c r="E307" s="64">
        <f>'№4'!G308</f>
        <v>1198.9</v>
      </c>
      <c r="F307" s="64">
        <f>'№4'!H308</f>
        <v>1198.9</v>
      </c>
    </row>
    <row r="308" spans="1:6" ht="33">
      <c r="A308" s="33" t="s">
        <v>365</v>
      </c>
      <c r="B308" s="69" t="s">
        <v>135</v>
      </c>
      <c r="C308" s="39" t="s">
        <v>22</v>
      </c>
      <c r="D308" s="64">
        <f>D309</f>
        <v>2539.1</v>
      </c>
      <c r="E308" s="64">
        <f>E309</f>
        <v>2452.8999999999996</v>
      </c>
      <c r="F308" s="64">
        <f>F309</f>
        <v>2439.2</v>
      </c>
    </row>
    <row r="309" spans="1:6" ht="12.75">
      <c r="A309" s="33" t="s">
        <v>365</v>
      </c>
      <c r="B309" s="69" t="s">
        <v>51</v>
      </c>
      <c r="C309" s="39" t="s">
        <v>17</v>
      </c>
      <c r="D309" s="64">
        <f>'№4'!F310</f>
        <v>2539.1</v>
      </c>
      <c r="E309" s="64">
        <f>'№4'!G310</f>
        <v>2452.8999999999996</v>
      </c>
      <c r="F309" s="64">
        <f>'№4'!H310</f>
        <v>2439.2</v>
      </c>
    </row>
    <row r="310" spans="1:6" ht="12.75">
      <c r="A310" s="33" t="s">
        <v>366</v>
      </c>
      <c r="B310" s="69" t="s">
        <v>135</v>
      </c>
      <c r="C310" s="39" t="s">
        <v>23</v>
      </c>
      <c r="D310" s="64">
        <f>D311</f>
        <v>365.9</v>
      </c>
      <c r="E310" s="64">
        <f>E311</f>
        <v>365.9</v>
      </c>
      <c r="F310" s="64">
        <f>F311</f>
        <v>365.9</v>
      </c>
    </row>
    <row r="311" spans="1:6" ht="12.75">
      <c r="A311" s="33" t="s">
        <v>366</v>
      </c>
      <c r="B311" s="69" t="s">
        <v>51</v>
      </c>
      <c r="C311" s="39" t="s">
        <v>17</v>
      </c>
      <c r="D311" s="64">
        <f>'№4'!F314</f>
        <v>365.9</v>
      </c>
      <c r="E311" s="64">
        <f>'№4'!G314</f>
        <v>365.9</v>
      </c>
      <c r="F311" s="64">
        <f>'№4'!H314</f>
        <v>365.9</v>
      </c>
    </row>
  </sheetData>
  <mergeCells count="10">
    <mergeCell ref="E8:F8"/>
    <mergeCell ref="D1:F1"/>
    <mergeCell ref="B2:F2"/>
    <mergeCell ref="A3:F3"/>
    <mergeCell ref="A5:F5"/>
    <mergeCell ref="A7:A9"/>
    <mergeCell ref="B7:B9"/>
    <mergeCell ref="C7:C9"/>
    <mergeCell ref="D7:F7"/>
    <mergeCell ref="D8:D9"/>
  </mergeCells>
  <printOptions/>
  <pageMargins left="0.5905511811023623" right="0.11811023622047245" top="0.15748031496062992" bottom="0.15748031496062992" header="0.31496062992125984" footer="0.31496062992125984"/>
  <pageSetup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workbookViewId="0" topLeftCell="A1">
      <selection activeCell="D14" sqref="D14:D15"/>
    </sheetView>
  </sheetViews>
  <sheetFormatPr defaultColWidth="9.125" defaultRowHeight="12.75"/>
  <cols>
    <col min="1" max="1" width="7.625" style="4" customWidth="1"/>
    <col min="2" max="2" width="6.875" style="4" customWidth="1"/>
    <col min="3" max="3" width="10.625" style="4" customWidth="1"/>
    <col min="4" max="4" width="83.125" style="77" customWidth="1"/>
    <col min="5" max="5" width="11.00390625" style="84" customWidth="1"/>
    <col min="6" max="6" width="13.75390625" style="77" customWidth="1"/>
    <col min="7" max="7" width="11.375" style="77" customWidth="1"/>
    <col min="8" max="16384" width="9.125" style="77" customWidth="1"/>
  </cols>
  <sheetData>
    <row r="1" spans="4:7" ht="12.75">
      <c r="D1" s="205" t="s">
        <v>422</v>
      </c>
      <c r="E1" s="205"/>
      <c r="F1" s="205"/>
      <c r="G1" s="205"/>
    </row>
    <row r="2" spans="4:7" ht="12.75">
      <c r="D2" s="205" t="s">
        <v>49</v>
      </c>
      <c r="E2" s="205"/>
      <c r="F2" s="205"/>
      <c r="G2" s="205"/>
    </row>
    <row r="3" spans="4:7" ht="12.75">
      <c r="D3" s="205" t="s">
        <v>761</v>
      </c>
      <c r="E3" s="205"/>
      <c r="F3" s="205"/>
      <c r="G3" s="205"/>
    </row>
    <row r="5" spans="1:7" ht="42" customHeight="1">
      <c r="A5" s="224" t="s">
        <v>396</v>
      </c>
      <c r="B5" s="224"/>
      <c r="C5" s="224"/>
      <c r="D5" s="224"/>
      <c r="E5" s="224"/>
      <c r="F5" s="224"/>
      <c r="G5" s="224"/>
    </row>
    <row r="6" spans="1:7" ht="12.75">
      <c r="A6" s="200" t="s">
        <v>372</v>
      </c>
      <c r="B6" s="225" t="s">
        <v>97</v>
      </c>
      <c r="C6" s="225" t="s">
        <v>54</v>
      </c>
      <c r="D6" s="228" t="s">
        <v>56</v>
      </c>
      <c r="E6" s="220" t="s">
        <v>122</v>
      </c>
      <c r="F6" s="222"/>
      <c r="G6" s="221"/>
    </row>
    <row r="7" spans="1:7" ht="19.15" customHeight="1">
      <c r="A7" s="201"/>
      <c r="B7" s="226"/>
      <c r="C7" s="226"/>
      <c r="D7" s="229"/>
      <c r="E7" s="218" t="s">
        <v>136</v>
      </c>
      <c r="F7" s="220" t="s">
        <v>160</v>
      </c>
      <c r="G7" s="221"/>
    </row>
    <row r="8" spans="1:7" ht="12.75">
      <c r="A8" s="202"/>
      <c r="B8" s="227"/>
      <c r="C8" s="227"/>
      <c r="D8" s="230"/>
      <c r="E8" s="219"/>
      <c r="F8" s="64" t="s">
        <v>159</v>
      </c>
      <c r="G8" s="64" t="s">
        <v>390</v>
      </c>
    </row>
    <row r="9" spans="1:7" ht="12.75">
      <c r="A9" s="5">
        <v>1</v>
      </c>
      <c r="B9" s="17">
        <v>2</v>
      </c>
      <c r="C9" s="17">
        <v>3</v>
      </c>
      <c r="D9" s="85">
        <v>4</v>
      </c>
      <c r="E9" s="86">
        <v>5</v>
      </c>
      <c r="F9" s="93">
        <v>6</v>
      </c>
      <c r="G9" s="93">
        <v>7</v>
      </c>
    </row>
    <row r="10" spans="1:7" ht="12.75">
      <c r="A10" s="5"/>
      <c r="B10" s="17"/>
      <c r="C10" s="17"/>
      <c r="D10" s="87" t="s">
        <v>121</v>
      </c>
      <c r="E10" s="88">
        <f>E11+E15+E19+E21+E23+E25+E27+E29+E31+E33+E35+E39+E41+E43+E37+E46+E48+E50+E52+E54+E56</f>
        <v>335159.5</v>
      </c>
      <c r="F10" s="88">
        <f aca="true" t="shared" si="0" ref="F10:G10">F11+F15+F19+F21+F23+F25+F27+F29+F31+F33+F35+F39+F41+F43+F37+F46+F48+F50+F52+F54+F56</f>
        <v>269697.6</v>
      </c>
      <c r="G10" s="88">
        <f t="shared" si="0"/>
        <v>273046.60000000003</v>
      </c>
    </row>
    <row r="11" spans="1:7" ht="49.5">
      <c r="A11" s="89">
        <v>1</v>
      </c>
      <c r="B11" s="10"/>
      <c r="C11" s="10"/>
      <c r="D11" s="95" t="s">
        <v>170</v>
      </c>
      <c r="E11" s="97">
        <f>E12</f>
        <v>87935</v>
      </c>
      <c r="F11" s="97">
        <f>F12</f>
        <v>87935</v>
      </c>
      <c r="G11" s="97">
        <f>G12</f>
        <v>87935</v>
      </c>
    </row>
    <row r="12" spans="1:7" ht="12.75">
      <c r="A12" s="5"/>
      <c r="B12" s="13" t="s">
        <v>113</v>
      </c>
      <c r="C12" s="10" t="s">
        <v>169</v>
      </c>
      <c r="D12" s="11" t="s">
        <v>42</v>
      </c>
      <c r="E12" s="96">
        <f>'№4'!F401</f>
        <v>87935</v>
      </c>
      <c r="F12" s="96">
        <f>'№4'!G401</f>
        <v>87935</v>
      </c>
      <c r="G12" s="96">
        <f>'№4'!H401</f>
        <v>87935</v>
      </c>
    </row>
    <row r="13" spans="1:7" ht="12.75">
      <c r="A13" s="5"/>
      <c r="B13" s="10"/>
      <c r="C13" s="10"/>
      <c r="D13" s="91" t="s">
        <v>1</v>
      </c>
      <c r="E13" s="92">
        <v>83840</v>
      </c>
      <c r="F13" s="92">
        <v>83840</v>
      </c>
      <c r="G13" s="92">
        <v>83840</v>
      </c>
    </row>
    <row r="14" spans="1:7" ht="12.75">
      <c r="A14" s="5"/>
      <c r="B14" s="10"/>
      <c r="C14" s="10"/>
      <c r="D14" s="94" t="s">
        <v>0</v>
      </c>
      <c r="E14" s="92">
        <f>4095</f>
        <v>4095</v>
      </c>
      <c r="F14" s="92">
        <v>4095</v>
      </c>
      <c r="G14" s="92">
        <v>4095</v>
      </c>
    </row>
    <row r="15" spans="1:7" ht="99">
      <c r="A15" s="89">
        <v>2</v>
      </c>
      <c r="B15" s="89"/>
      <c r="C15" s="89"/>
      <c r="D15" s="95" t="s">
        <v>198</v>
      </c>
      <c r="E15" s="97">
        <f>E16</f>
        <v>171899</v>
      </c>
      <c r="F15" s="97">
        <f>F16</f>
        <v>171899</v>
      </c>
      <c r="G15" s="97">
        <f>G16</f>
        <v>171899</v>
      </c>
    </row>
    <row r="16" spans="1:7" ht="33">
      <c r="A16" s="5"/>
      <c r="B16" s="13" t="s">
        <v>114</v>
      </c>
      <c r="C16" s="10" t="s">
        <v>197</v>
      </c>
      <c r="D16" s="11" t="s">
        <v>373</v>
      </c>
      <c r="E16" s="96">
        <f>'№4'!F424</f>
        <v>171899</v>
      </c>
      <c r="F16" s="96">
        <f>'№4'!G424</f>
        <v>171899</v>
      </c>
      <c r="G16" s="96">
        <f>'№4'!H424</f>
        <v>171899</v>
      </c>
    </row>
    <row r="17" spans="1:7" ht="12.75">
      <c r="A17" s="5"/>
      <c r="B17" s="10"/>
      <c r="C17" s="10"/>
      <c r="D17" s="91" t="s">
        <v>1</v>
      </c>
      <c r="E17" s="92">
        <v>160653</v>
      </c>
      <c r="F17" s="92">
        <v>160653</v>
      </c>
      <c r="G17" s="92">
        <v>160653</v>
      </c>
    </row>
    <row r="18" spans="1:7" ht="12.75">
      <c r="A18" s="5"/>
      <c r="B18" s="10"/>
      <c r="C18" s="10"/>
      <c r="D18" s="94" t="s">
        <v>0</v>
      </c>
      <c r="E18" s="92">
        <f>11246</f>
        <v>11246</v>
      </c>
      <c r="F18" s="92">
        <v>11246</v>
      </c>
      <c r="G18" s="92">
        <v>11246</v>
      </c>
    </row>
    <row r="19" spans="1:7" s="90" customFormat="1" ht="52.15" customHeight="1">
      <c r="A19" s="89">
        <v>3</v>
      </c>
      <c r="B19" s="89"/>
      <c r="C19" s="89"/>
      <c r="D19" s="95" t="s">
        <v>196</v>
      </c>
      <c r="E19" s="88">
        <f>E20</f>
        <v>6210.5</v>
      </c>
      <c r="F19" s="88">
        <f>F20</f>
        <v>6210.5</v>
      </c>
      <c r="G19" s="88">
        <f>G20</f>
        <v>6210.5</v>
      </c>
    </row>
    <row r="20" spans="1:7" s="90" customFormat="1" ht="21" customHeight="1">
      <c r="A20" s="89"/>
      <c r="B20" s="17">
        <v>1004</v>
      </c>
      <c r="C20" s="10" t="s">
        <v>195</v>
      </c>
      <c r="D20" s="11" t="s">
        <v>42</v>
      </c>
      <c r="E20" s="76">
        <f>'№4'!F456</f>
        <v>6210.5</v>
      </c>
      <c r="F20" s="76">
        <f>'№4'!G456</f>
        <v>6210.5</v>
      </c>
      <c r="G20" s="76">
        <f>'№4'!H456</f>
        <v>6210.5</v>
      </c>
    </row>
    <row r="21" spans="1:7" s="90" customFormat="1" ht="49.5">
      <c r="A21" s="89">
        <v>4</v>
      </c>
      <c r="B21" s="89"/>
      <c r="C21" s="89"/>
      <c r="D21" s="95" t="s">
        <v>16</v>
      </c>
      <c r="E21" s="88">
        <f>E22</f>
        <v>650</v>
      </c>
      <c r="F21" s="88">
        <f>F22</f>
        <v>650</v>
      </c>
      <c r="G21" s="88">
        <f>G22</f>
        <v>650</v>
      </c>
    </row>
    <row r="22" spans="1:7" s="90" customFormat="1" ht="12.75">
      <c r="A22" s="89"/>
      <c r="B22" s="33" t="s">
        <v>106</v>
      </c>
      <c r="C22" s="10" t="s">
        <v>15</v>
      </c>
      <c r="D22" s="70" t="s">
        <v>158</v>
      </c>
      <c r="E22" s="76">
        <f>'№4'!F26</f>
        <v>650</v>
      </c>
      <c r="F22" s="76">
        <f>'№4'!G26</f>
        <v>650</v>
      </c>
      <c r="G22" s="76">
        <f>'№4'!H26</f>
        <v>650</v>
      </c>
    </row>
    <row r="23" spans="1:7" s="90" customFormat="1" ht="49.5">
      <c r="A23" s="89">
        <v>5</v>
      </c>
      <c r="B23" s="33"/>
      <c r="C23" s="10"/>
      <c r="D23" s="95" t="s">
        <v>27</v>
      </c>
      <c r="E23" s="88">
        <f>E24</f>
        <v>0</v>
      </c>
      <c r="F23" s="88">
        <f>F24</f>
        <v>43.6</v>
      </c>
      <c r="G23" s="88">
        <f>G24</f>
        <v>0</v>
      </c>
    </row>
    <row r="24" spans="1:7" s="90" customFormat="1" ht="12.75">
      <c r="A24" s="89"/>
      <c r="B24" s="33" t="s">
        <v>4</v>
      </c>
      <c r="C24" s="10" t="s">
        <v>26</v>
      </c>
      <c r="D24" s="70" t="s">
        <v>158</v>
      </c>
      <c r="E24" s="76">
        <f>'№4'!F32</f>
        <v>0</v>
      </c>
      <c r="F24" s="76">
        <f>'№4'!G32</f>
        <v>43.6</v>
      </c>
      <c r="G24" s="76">
        <f>'№4'!H32</f>
        <v>0</v>
      </c>
    </row>
    <row r="25" spans="1:7" s="90" customFormat="1" ht="82.5">
      <c r="A25" s="89">
        <v>6</v>
      </c>
      <c r="B25" s="33"/>
      <c r="C25" s="10"/>
      <c r="D25" s="95" t="s">
        <v>345</v>
      </c>
      <c r="E25" s="88">
        <f>E26</f>
        <v>467.4</v>
      </c>
      <c r="F25" s="88">
        <f>F26</f>
        <v>266.3</v>
      </c>
      <c r="G25" s="88">
        <f>G26</f>
        <v>266.3</v>
      </c>
    </row>
    <row r="26" spans="1:7" s="90" customFormat="1" ht="12.75">
      <c r="A26" s="89"/>
      <c r="B26" s="33" t="s">
        <v>342</v>
      </c>
      <c r="C26" s="56" t="s">
        <v>344</v>
      </c>
      <c r="D26" s="70" t="s">
        <v>158</v>
      </c>
      <c r="E26" s="76">
        <f>'№4'!F79</f>
        <v>467.4</v>
      </c>
      <c r="F26" s="76">
        <f>'№4'!G79</f>
        <v>266.3</v>
      </c>
      <c r="G26" s="76">
        <f>'№4'!H79</f>
        <v>266.3</v>
      </c>
    </row>
    <row r="27" spans="1:7" s="90" customFormat="1" ht="99">
      <c r="A27" s="89">
        <v>7</v>
      </c>
      <c r="B27" s="89"/>
      <c r="C27" s="89"/>
      <c r="D27" s="95" t="s">
        <v>419</v>
      </c>
      <c r="E27" s="88">
        <f>E28</f>
        <v>1232.4</v>
      </c>
      <c r="F27" s="88">
        <f>F28</f>
        <v>1342</v>
      </c>
      <c r="G27" s="88">
        <f>G28</f>
        <v>1473</v>
      </c>
    </row>
    <row r="28" spans="1:7" s="90" customFormat="1" ht="12.75">
      <c r="A28" s="89"/>
      <c r="B28" s="33" t="s">
        <v>148</v>
      </c>
      <c r="C28" s="56" t="s">
        <v>418</v>
      </c>
      <c r="D28" s="11" t="s">
        <v>158</v>
      </c>
      <c r="E28" s="76">
        <f>'№4'!F67</f>
        <v>1232.4</v>
      </c>
      <c r="F28" s="76">
        <f>'№4'!G67</f>
        <v>1342</v>
      </c>
      <c r="G28" s="76">
        <f>'№4'!H67</f>
        <v>1473</v>
      </c>
    </row>
    <row r="29" spans="1:7" s="90" customFormat="1" ht="66">
      <c r="A29" s="89">
        <v>8</v>
      </c>
      <c r="B29" s="89"/>
      <c r="C29" s="89"/>
      <c r="D29" s="95" t="s">
        <v>371</v>
      </c>
      <c r="E29" s="88">
        <f>E30</f>
        <v>264</v>
      </c>
      <c r="F29" s="88">
        <f>F30</f>
        <v>264</v>
      </c>
      <c r="G29" s="88">
        <f>G30</f>
        <v>264</v>
      </c>
    </row>
    <row r="30" spans="1:7" s="90" customFormat="1" ht="20.45" customHeight="1">
      <c r="A30" s="89"/>
      <c r="B30" s="10" t="s">
        <v>125</v>
      </c>
      <c r="C30" s="56" t="s">
        <v>370</v>
      </c>
      <c r="D30" s="11" t="s">
        <v>158</v>
      </c>
      <c r="E30" s="76">
        <f>'№4'!F54</f>
        <v>264</v>
      </c>
      <c r="F30" s="76">
        <f>'№4'!G54</f>
        <v>264</v>
      </c>
      <c r="G30" s="76">
        <f>'№4'!H54</f>
        <v>264</v>
      </c>
    </row>
    <row r="31" spans="1:7" s="90" customFormat="1" ht="49.5">
      <c r="A31" s="89">
        <v>9</v>
      </c>
      <c r="B31" s="89"/>
      <c r="C31" s="89"/>
      <c r="D31" s="9" t="s">
        <v>259</v>
      </c>
      <c r="E31" s="88">
        <f>E32</f>
        <v>1087.2</v>
      </c>
      <c r="F31" s="88">
        <f>F32</f>
        <v>0</v>
      </c>
      <c r="G31" s="88">
        <f>G32</f>
        <v>2174.4</v>
      </c>
    </row>
    <row r="32" spans="1:7" s="90" customFormat="1" ht="33">
      <c r="A32" s="89"/>
      <c r="B32" s="33" t="s">
        <v>193</v>
      </c>
      <c r="C32" s="10" t="s">
        <v>260</v>
      </c>
      <c r="D32" s="11" t="s">
        <v>374</v>
      </c>
      <c r="E32" s="76">
        <f>'№4'!F299</f>
        <v>1087.2</v>
      </c>
      <c r="F32" s="76">
        <f>'№4'!G299</f>
        <v>0</v>
      </c>
      <c r="G32" s="76">
        <f>'№4'!H299</f>
        <v>2174.4</v>
      </c>
    </row>
    <row r="33" spans="1:7" ht="66">
      <c r="A33" s="89">
        <v>10</v>
      </c>
      <c r="B33" s="5">
        <v>1004</v>
      </c>
      <c r="C33" s="10" t="s">
        <v>364</v>
      </c>
      <c r="D33" s="9" t="s">
        <v>2</v>
      </c>
      <c r="E33" s="88">
        <f>E34</f>
        <v>16308.3</v>
      </c>
      <c r="F33" s="88">
        <f>F34</f>
        <v>1087.2</v>
      </c>
      <c r="G33" s="88">
        <f>G34</f>
        <v>2174.4</v>
      </c>
    </row>
    <row r="34" spans="1:7" ht="33">
      <c r="A34" s="5"/>
      <c r="B34" s="5"/>
      <c r="C34" s="5"/>
      <c r="D34" s="11" t="s">
        <v>374</v>
      </c>
      <c r="E34" s="76">
        <f>'№4'!F301</f>
        <v>16308.3</v>
      </c>
      <c r="F34" s="76">
        <f>'№4'!G301</f>
        <v>1087.2</v>
      </c>
      <c r="G34" s="76">
        <f>'№4'!H301</f>
        <v>2174.4</v>
      </c>
    </row>
    <row r="35" spans="1:7" ht="82.5">
      <c r="A35" s="89">
        <v>11</v>
      </c>
      <c r="B35" s="5"/>
      <c r="C35" s="5"/>
      <c r="D35" s="9" t="s">
        <v>451</v>
      </c>
      <c r="E35" s="88">
        <f>E36</f>
        <v>5837.7</v>
      </c>
      <c r="F35" s="88">
        <f>F36</f>
        <v>0</v>
      </c>
      <c r="G35" s="88">
        <f>G36</f>
        <v>0</v>
      </c>
    </row>
    <row r="36" spans="1:7" ht="33">
      <c r="A36" s="5"/>
      <c r="B36" s="33" t="s">
        <v>125</v>
      </c>
      <c r="C36" s="10" t="s">
        <v>450</v>
      </c>
      <c r="D36" s="11" t="s">
        <v>374</v>
      </c>
      <c r="E36" s="76">
        <f>'№4'!F278</f>
        <v>5837.7</v>
      </c>
      <c r="F36" s="76">
        <f>'№4'!G278</f>
        <v>0</v>
      </c>
      <c r="G36" s="76">
        <f>'№4'!H278</f>
        <v>0</v>
      </c>
    </row>
    <row r="37" spans="1:7" ht="33">
      <c r="A37" s="89">
        <v>12</v>
      </c>
      <c r="B37" s="5"/>
      <c r="C37" s="10"/>
      <c r="D37" s="9" t="s">
        <v>500</v>
      </c>
      <c r="E37" s="88">
        <f>E38</f>
        <v>318.1</v>
      </c>
      <c r="F37" s="88">
        <f aca="true" t="shared" si="1" ref="F37:G37">F38</f>
        <v>0</v>
      </c>
      <c r="G37" s="88">
        <f t="shared" si="1"/>
        <v>0</v>
      </c>
    </row>
    <row r="38" spans="1:7" ht="33">
      <c r="A38" s="5"/>
      <c r="B38" s="5">
        <v>1003</v>
      </c>
      <c r="C38" s="10" t="s">
        <v>499</v>
      </c>
      <c r="D38" s="11" t="s">
        <v>37</v>
      </c>
      <c r="E38" s="76">
        <f>'№4'!F358</f>
        <v>318.1</v>
      </c>
      <c r="F38" s="76">
        <f>'№4'!G358</f>
        <v>0</v>
      </c>
      <c r="G38" s="76">
        <f>'№4'!H358</f>
        <v>0</v>
      </c>
    </row>
    <row r="39" spans="1:7" ht="33">
      <c r="A39" s="89">
        <v>13</v>
      </c>
      <c r="B39" s="5"/>
      <c r="C39" s="10"/>
      <c r="D39" s="9" t="s">
        <v>463</v>
      </c>
      <c r="E39" s="88">
        <f>E40</f>
        <v>102.3</v>
      </c>
      <c r="F39" s="88">
        <f>F40</f>
        <v>0</v>
      </c>
      <c r="G39" s="88">
        <f>G40</f>
        <v>0</v>
      </c>
    </row>
    <row r="40" spans="1:7" ht="33">
      <c r="A40" s="5"/>
      <c r="B40" s="5">
        <v>1003</v>
      </c>
      <c r="C40" s="10" t="s">
        <v>462</v>
      </c>
      <c r="D40" s="11" t="s">
        <v>37</v>
      </c>
      <c r="E40" s="7">
        <f>'№4'!F359</f>
        <v>102.3</v>
      </c>
      <c r="F40" s="119">
        <f>'№4'!G359</f>
        <v>0</v>
      </c>
      <c r="G40" s="119">
        <f>'№4'!H359</f>
        <v>0</v>
      </c>
    </row>
    <row r="41" spans="1:7" ht="43.15" customHeight="1">
      <c r="A41" s="89">
        <v>14</v>
      </c>
      <c r="B41" s="5"/>
      <c r="C41" s="10"/>
      <c r="D41" s="9" t="s">
        <v>466</v>
      </c>
      <c r="E41" s="88">
        <f>E42</f>
        <v>4218</v>
      </c>
      <c r="F41" s="88">
        <f>F42</f>
        <v>0</v>
      </c>
      <c r="G41" s="88">
        <f>G42</f>
        <v>0</v>
      </c>
    </row>
    <row r="42" spans="1:7" ht="12.75">
      <c r="A42" s="89"/>
      <c r="B42" s="10" t="s">
        <v>114</v>
      </c>
      <c r="C42" s="10" t="s">
        <v>467</v>
      </c>
      <c r="D42" s="11" t="s">
        <v>42</v>
      </c>
      <c r="E42" s="119">
        <f>'№4'!F423</f>
        <v>4218</v>
      </c>
      <c r="F42" s="119">
        <f>'№4'!G423</f>
        <v>0</v>
      </c>
      <c r="G42" s="119">
        <f>'№4'!H423</f>
        <v>0</v>
      </c>
    </row>
    <row r="43" spans="1:7" ht="12.75">
      <c r="A43" s="89">
        <v>15</v>
      </c>
      <c r="B43" s="5"/>
      <c r="C43" s="10"/>
      <c r="D43" s="9" t="s">
        <v>474</v>
      </c>
      <c r="E43" s="88">
        <f>E44+E45</f>
        <v>2847.7999999999997</v>
      </c>
      <c r="F43" s="88">
        <f aca="true" t="shared" si="2" ref="F43:G43">F44+F45</f>
        <v>0</v>
      </c>
      <c r="G43" s="88">
        <f t="shared" si="2"/>
        <v>0</v>
      </c>
    </row>
    <row r="44" spans="1:7" ht="12.75">
      <c r="A44" s="89"/>
      <c r="B44" s="10" t="s">
        <v>99</v>
      </c>
      <c r="C44" s="10" t="s">
        <v>475</v>
      </c>
      <c r="D44" s="11" t="s">
        <v>42</v>
      </c>
      <c r="E44" s="119">
        <f>'№4'!F432</f>
        <v>2633.6</v>
      </c>
      <c r="F44" s="119">
        <f>'№4'!G432</f>
        <v>0</v>
      </c>
      <c r="G44" s="119">
        <f>'№4'!H432</f>
        <v>0</v>
      </c>
    </row>
    <row r="45" spans="1:7" ht="33">
      <c r="A45" s="89"/>
      <c r="B45" s="10" t="s">
        <v>99</v>
      </c>
      <c r="C45" s="10" t="s">
        <v>475</v>
      </c>
      <c r="D45" s="11" t="s">
        <v>37</v>
      </c>
      <c r="E45" s="119">
        <f>'№4'!F330</f>
        <v>214.2</v>
      </c>
      <c r="F45" s="119">
        <f>'№4'!G330</f>
        <v>0</v>
      </c>
      <c r="G45" s="119">
        <f>'№4'!H330</f>
        <v>0</v>
      </c>
    </row>
    <row r="46" spans="1:7" ht="12.75">
      <c r="A46" s="89">
        <v>16</v>
      </c>
      <c r="B46" s="5"/>
      <c r="C46" s="10"/>
      <c r="D46" s="9" t="s">
        <v>481</v>
      </c>
      <c r="E46" s="88">
        <f>E47</f>
        <v>494.6</v>
      </c>
      <c r="F46" s="88">
        <f aca="true" t="shared" si="3" ref="F46:G46">F47</f>
        <v>0</v>
      </c>
      <c r="G46" s="88">
        <f t="shared" si="3"/>
        <v>0</v>
      </c>
    </row>
    <row r="47" spans="1:7" ht="12.75">
      <c r="A47" s="89"/>
      <c r="B47" s="5">
        <v>1204</v>
      </c>
      <c r="C47" s="10" t="s">
        <v>479</v>
      </c>
      <c r="D47" s="11" t="s">
        <v>158</v>
      </c>
      <c r="E47" s="7">
        <f>'№4'!F228</f>
        <v>494.6</v>
      </c>
      <c r="F47" s="7">
        <f>'№4'!G228</f>
        <v>0</v>
      </c>
      <c r="G47" s="7">
        <f>'№4'!H228</f>
        <v>0</v>
      </c>
    </row>
    <row r="48" spans="1:7" ht="33">
      <c r="A48" s="89">
        <v>17</v>
      </c>
      <c r="B48" s="5"/>
      <c r="C48" s="10"/>
      <c r="D48" s="9" t="s">
        <v>503</v>
      </c>
      <c r="E48" s="88">
        <f>E49</f>
        <v>192.9</v>
      </c>
      <c r="F48" s="88">
        <f aca="true" t="shared" si="4" ref="F48:G48">F49</f>
        <v>0</v>
      </c>
      <c r="G48" s="88">
        <f t="shared" si="4"/>
        <v>0</v>
      </c>
    </row>
    <row r="49" spans="1:7" ht="12.75">
      <c r="A49" s="89"/>
      <c r="B49" s="10" t="s">
        <v>112</v>
      </c>
      <c r="C49" s="10" t="s">
        <v>480</v>
      </c>
      <c r="D49" s="11" t="s">
        <v>158</v>
      </c>
      <c r="E49" s="7">
        <f>'№4'!F154</f>
        <v>192.9</v>
      </c>
      <c r="F49" s="119">
        <f>'№4'!G154</f>
        <v>0</v>
      </c>
      <c r="G49" s="119">
        <f>'№4'!H154</f>
        <v>0</v>
      </c>
    </row>
    <row r="50" spans="1:7" ht="24.6" customHeight="1">
      <c r="A50" s="89">
        <v>18</v>
      </c>
      <c r="B50" s="5"/>
      <c r="C50" s="10"/>
      <c r="D50" s="9" t="s">
        <v>513</v>
      </c>
      <c r="E50" s="88">
        <f>E51</f>
        <v>27407.3</v>
      </c>
      <c r="F50" s="88">
        <f aca="true" t="shared" si="5" ref="F50:G50">F51</f>
        <v>0</v>
      </c>
      <c r="G50" s="88">
        <f t="shared" si="5"/>
        <v>0</v>
      </c>
    </row>
    <row r="51" spans="1:7" ht="12.75">
      <c r="A51" s="5"/>
      <c r="B51" s="10" t="s">
        <v>35</v>
      </c>
      <c r="C51" s="13" t="s">
        <v>511</v>
      </c>
      <c r="D51" s="11" t="s">
        <v>158</v>
      </c>
      <c r="E51" s="7">
        <f>'№4'!F93</f>
        <v>27407.3</v>
      </c>
      <c r="F51" s="7">
        <f>'№4'!G93</f>
        <v>0</v>
      </c>
      <c r="G51" s="7">
        <f>'№4'!H93</f>
        <v>0</v>
      </c>
    </row>
    <row r="52" spans="1:7" ht="49.5">
      <c r="A52" s="89">
        <v>19</v>
      </c>
      <c r="B52" s="5"/>
      <c r="C52" s="10"/>
      <c r="D52" s="9" t="s">
        <v>523</v>
      </c>
      <c r="E52" s="88">
        <f>E53</f>
        <v>5925.1</v>
      </c>
      <c r="F52" s="88">
        <f aca="true" t="shared" si="6" ref="F52:G52">F53</f>
        <v>0</v>
      </c>
      <c r="G52" s="88">
        <f t="shared" si="6"/>
        <v>0</v>
      </c>
    </row>
    <row r="53" spans="1:7" ht="12.75">
      <c r="A53" s="5"/>
      <c r="B53" s="13" t="s">
        <v>113</v>
      </c>
      <c r="C53" s="10" t="s">
        <v>521</v>
      </c>
      <c r="D53" s="11" t="s">
        <v>42</v>
      </c>
      <c r="E53" s="7">
        <f>'№4'!F400</f>
        <v>5925.1</v>
      </c>
      <c r="F53" s="7">
        <f>'№4'!G400</f>
        <v>0</v>
      </c>
      <c r="G53" s="7">
        <f>'№4'!H400</f>
        <v>0</v>
      </c>
    </row>
    <row r="54" spans="1:7" ht="33">
      <c r="A54" s="89">
        <v>20</v>
      </c>
      <c r="B54" s="5"/>
      <c r="C54" s="5"/>
      <c r="D54" s="9" t="s">
        <v>524</v>
      </c>
      <c r="E54" s="88">
        <f>E55</f>
        <v>1747.4</v>
      </c>
      <c r="F54" s="88">
        <f aca="true" t="shared" si="7" ref="F54:G54">F55</f>
        <v>0</v>
      </c>
      <c r="G54" s="88">
        <f t="shared" si="7"/>
        <v>0</v>
      </c>
    </row>
    <row r="55" spans="1:7" ht="12.75">
      <c r="A55" s="5"/>
      <c r="B55" s="33" t="s">
        <v>113</v>
      </c>
      <c r="C55" s="10" t="s">
        <v>519</v>
      </c>
      <c r="D55" s="11" t="s">
        <v>42</v>
      </c>
      <c r="E55" s="7">
        <f>'№4'!F397</f>
        <v>1747.4</v>
      </c>
      <c r="F55" s="7">
        <f>'№4'!G397</f>
        <v>0</v>
      </c>
      <c r="G55" s="7">
        <f>'№4'!H397</f>
        <v>0</v>
      </c>
    </row>
    <row r="56" spans="1:7" ht="49.5">
      <c r="A56" s="89">
        <v>21</v>
      </c>
      <c r="B56" s="5"/>
      <c r="C56" s="5"/>
      <c r="D56" s="9" t="s">
        <v>533</v>
      </c>
      <c r="E56" s="88">
        <f>E57</f>
        <v>14.5</v>
      </c>
      <c r="F56" s="88">
        <f aca="true" t="shared" si="8" ref="F56:G56">F57</f>
        <v>0</v>
      </c>
      <c r="G56" s="88">
        <f t="shared" si="8"/>
        <v>0</v>
      </c>
    </row>
    <row r="57" spans="1:7" ht="12.75">
      <c r="A57" s="5"/>
      <c r="B57" s="5"/>
      <c r="C57" s="5"/>
      <c r="D57" s="11" t="s">
        <v>158</v>
      </c>
      <c r="E57" s="7">
        <f>'№4'!F192</f>
        <v>14.5</v>
      </c>
      <c r="F57" s="7">
        <f>'№4'!G192</f>
        <v>0</v>
      </c>
      <c r="G57" s="7">
        <f>'№4'!H192</f>
        <v>0</v>
      </c>
    </row>
  </sheetData>
  <mergeCells count="11">
    <mergeCell ref="D1:G1"/>
    <mergeCell ref="D2:G2"/>
    <mergeCell ref="D3:G3"/>
    <mergeCell ref="A5:G5"/>
    <mergeCell ref="F7:G7"/>
    <mergeCell ref="A6:A8"/>
    <mergeCell ref="B6:B8"/>
    <mergeCell ref="C6:C8"/>
    <mergeCell ref="D6:D8"/>
    <mergeCell ref="E6:G6"/>
    <mergeCell ref="E7:E8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User</cp:lastModifiedBy>
  <cp:lastPrinted>2015-08-31T09:32:30Z</cp:lastPrinted>
  <dcterms:created xsi:type="dcterms:W3CDTF">2007-11-30T05:39:28Z</dcterms:created>
  <dcterms:modified xsi:type="dcterms:W3CDTF">2015-08-31T09:38:40Z</dcterms:modified>
  <cp:category/>
  <cp:version/>
  <cp:contentType/>
  <cp:contentStatus/>
</cp:coreProperties>
</file>