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4" activeTab="9"/>
  </bookViews>
  <sheets>
    <sheet name="№1" sheetId="42" r:id="rId1"/>
    <sheet name="№2" sheetId="153" r:id="rId2"/>
    <sheet name="№ 3" sheetId="143" r:id="rId3"/>
    <sheet name="№4" sheetId="144" r:id="rId4"/>
    <sheet name="№5" sheetId="145" r:id="rId5"/>
    <sheet name="№6" sheetId="146" r:id="rId6"/>
    <sheet name="№7" sheetId="147" r:id="rId7"/>
    <sheet name="№8" sheetId="151" r:id="rId8"/>
    <sheet name="№9" sheetId="157" r:id="rId9"/>
    <sheet name="№10" sheetId="154" r:id="rId10"/>
  </sheets>
  <definedNames>
    <definedName name="_xlnm.Print_Area" localSheetId="1">'№2'!$A$1:$E$121</definedName>
    <definedName name="_xlnm.Print_Area" localSheetId="3">'№4'!$A$1:$H$500</definedName>
    <definedName name="_xlnm.Print_Area" localSheetId="8">'№9'!$A$1:$P$23</definedName>
    <definedName name="_xlnm.Print_Titles" localSheetId="1">'№2'!$6:$7</definedName>
  </definedNames>
  <calcPr calcId="124519"/>
</workbook>
</file>

<file path=xl/sharedStrings.xml><?xml version="1.0" encoding="utf-8"?>
<sst xmlns="http://schemas.openxmlformats.org/spreadsheetml/2006/main" count="5762" uniqueCount="882">
  <si>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</si>
  <si>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</si>
  <si>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</si>
  <si>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</si>
  <si>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</si>
  <si>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Расходы на обеспечение деятельности и иные расходы представительного органа муниципального образования город Торжок</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</si>
  <si>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</si>
  <si>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</si>
  <si>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</si>
  <si>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</si>
  <si>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</si>
  <si>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</si>
  <si>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</si>
  <si>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</si>
  <si>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</si>
  <si>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</si>
  <si>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</si>
  <si>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</si>
  <si>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</si>
  <si>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</si>
  <si>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</si>
  <si>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</si>
  <si>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</si>
  <si>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</si>
  <si>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</si>
  <si>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</si>
  <si>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</si>
  <si>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</si>
  <si>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</si>
  <si>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</si>
  <si>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</si>
  <si>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</si>
  <si>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</si>
  <si>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</si>
  <si>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</si>
  <si>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</si>
  <si>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</si>
  <si>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</si>
  <si>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</si>
  <si>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</si>
  <si>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</si>
  <si>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</si>
  <si>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</si>
  <si>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</si>
  <si>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</si>
  <si>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</si>
  <si>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</si>
  <si>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</si>
  <si>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</si>
  <si>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</si>
  <si>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</si>
  <si>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</si>
  <si>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</si>
  <si>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</si>
  <si>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</si>
  <si>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</si>
  <si>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</si>
  <si>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</si>
  <si>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</si>
  <si>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</si>
  <si>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</si>
  <si>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</si>
  <si>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</si>
  <si>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</si>
  <si>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</si>
  <si>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</si>
  <si>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</si>
  <si>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</si>
  <si>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</si>
  <si>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</si>
  <si>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</si>
  <si>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</si>
  <si>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</si>
  <si>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</si>
  <si>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</si>
  <si>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</si>
  <si>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</si>
  <si>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</si>
  <si>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</si>
  <si>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</si>
  <si>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</si>
  <si>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</si>
  <si>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</si>
  <si>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</si>
  <si>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</si>
  <si>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</si>
  <si>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</si>
  <si>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</si>
  <si>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</si>
  <si>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</si>
  <si>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</si>
  <si>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</si>
  <si>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</si>
  <si>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</si>
  <si>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</si>
  <si>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</si>
  <si>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</si>
  <si>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</si>
  <si>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</si>
  <si>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</si>
  <si>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</si>
  <si>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</si>
  <si>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</si>
  <si>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</si>
  <si>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</si>
  <si>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</si>
  <si>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</si>
  <si>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</si>
  <si>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</si>
  <si>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</si>
  <si>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</si>
  <si>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</si>
  <si>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</si>
  <si>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</si>
  <si>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</si>
  <si>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</si>
  <si>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</si>
  <si>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</si>
  <si>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</si>
  <si>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</si>
  <si>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</si>
  <si>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</si>
  <si>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</si>
  <si>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</si>
  <si>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</si>
  <si>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</si>
  <si>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</si>
  <si>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</si>
  <si>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</si>
  <si>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</si>
  <si>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</si>
  <si>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</si>
  <si>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</si>
  <si>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</si>
  <si>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</si>
  <si>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</si>
  <si>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</si>
  <si>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</si>
  <si>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</si>
  <si>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</si>
  <si>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</si>
  <si>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</si>
  <si>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</si>
  <si>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</si>
  <si>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</si>
  <si>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</si>
  <si>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</si>
  <si>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</si>
  <si>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</si>
  <si>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</si>
  <si>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</si>
  <si>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</si>
  <si>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</si>
  <si>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</si>
  <si>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Подпрограмма "Социальная поддержка населения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</si>
  <si>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</si>
  <si>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</si>
  <si>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</si>
  <si>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</si>
  <si>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</si>
  <si>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</si>
  <si>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</si>
  <si>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</si>
  <si>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</si>
  <si>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</si>
  <si>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</si>
  <si>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</si>
  <si>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</si>
  <si>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</si>
  <si>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</si>
  <si>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</si>
  <si>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</si>
  <si>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</si>
  <si>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</si>
  <si>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</si>
  <si>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</si>
  <si>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</si>
  <si>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</si>
  <si>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</si>
  <si>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</si>
  <si>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</si>
  <si>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</si>
  <si>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</si>
  <si>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</si>
  <si>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</si>
  <si>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</si>
  <si>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</si>
  <si>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</si>
  <si>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</si>
  <si>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</si>
  <si>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</si>
  <si>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</si>
  <si>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</si>
  <si>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</si>
  <si>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Капитальный ремонт общего имущества многоквартирных жилых домов в части доли имущества, находящегося в муниципальной собственности</t>
  </si>
  <si>
    <t>Организация и обеспечение отдыха и оздоровление детей города Торжка</t>
  </si>
  <si>
    <t>Оказание адресной материальной помощи отдельным категориям граждан</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</si>
  <si>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</si>
  <si>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</si>
  <si>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</si>
  <si>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</si>
  <si>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</si>
  <si>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</si>
  <si>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</si>
  <si>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</si>
  <si>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</si>
  <si>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</si>
  <si>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</si>
  <si>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</si>
  <si>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</si>
  <si>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</si>
  <si>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</si>
  <si>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</si>
  <si>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</si>
  <si>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</si>
  <si>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</si>
  <si>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</si>
  <si>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</si>
  <si>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</si>
  <si>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</si>
  <si>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</si>
  <si>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</si>
  <si>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</si>
  <si>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</si>
  <si>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</si>
  <si>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</si>
  <si>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</si>
  <si>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0620000000</t>
  </si>
  <si>
    <t>062012005Б</t>
  </si>
  <si>
    <t>0700000000</t>
  </si>
  <si>
    <t>0710000000</t>
  </si>
  <si>
    <t>071022002Б</t>
  </si>
  <si>
    <t>071042003Б</t>
  </si>
  <si>
    <t>0720000000</t>
  </si>
  <si>
    <t>072012001Б</t>
  </si>
  <si>
    <t>072012002Б</t>
  </si>
  <si>
    <t>0400000000</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</si>
  <si>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</si>
  <si>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</si>
  <si>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</si>
  <si>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</si>
  <si>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</si>
  <si>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</si>
  <si>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</si>
  <si>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</si>
  <si>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</si>
  <si>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</si>
  <si>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</si>
  <si>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</si>
  <si>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</si>
  <si>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</si>
  <si>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</si>
  <si>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</si>
  <si>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</si>
  <si>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</si>
  <si>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</si>
  <si>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</si>
  <si>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</si>
  <si>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</si>
  <si>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</si>
  <si>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</si>
  <si>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</si>
  <si>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</si>
  <si>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</si>
  <si>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</si>
  <si>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</si>
  <si>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099012012О</t>
  </si>
  <si>
    <t>091012010Б</t>
  </si>
  <si>
    <t>091012020Б</t>
  </si>
  <si>
    <t>0990000000</t>
  </si>
  <si>
    <t>091032040Б</t>
  </si>
  <si>
    <t>091012002В</t>
  </si>
  <si>
    <t>0430000000</t>
  </si>
  <si>
    <t>999002041Д</t>
  </si>
  <si>
    <t>999002042Д</t>
  </si>
  <si>
    <t>999002043Д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</si>
  <si>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</si>
  <si>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</si>
  <si>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</si>
  <si>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</si>
  <si>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</si>
  <si>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</si>
  <si>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</si>
  <si>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</si>
  <si>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</si>
  <si>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</si>
  <si>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</si>
  <si>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</si>
  <si>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</si>
  <si>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</si>
  <si>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</si>
  <si>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</si>
  <si>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</si>
  <si>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</si>
  <si>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</si>
  <si>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</si>
  <si>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011012003И</t>
  </si>
  <si>
    <t>011011074М</t>
  </si>
  <si>
    <t>011022002М</t>
  </si>
  <si>
    <t>011032003М</t>
  </si>
  <si>
    <t>011032004М</t>
  </si>
  <si>
    <t>011022004И</t>
  </si>
  <si>
    <t>01102S023И</t>
  </si>
  <si>
    <t>011021075М</t>
  </si>
  <si>
    <t>0190000000</t>
  </si>
  <si>
    <t>019012012О</t>
  </si>
  <si>
    <t>019012001К</t>
  </si>
  <si>
    <t>019012002К</t>
  </si>
  <si>
    <t>011011050Б</t>
  </si>
  <si>
    <t>05401S028Б</t>
  </si>
  <si>
    <t>021012004К</t>
  </si>
  <si>
    <t>Сумма, тыс. руб.</t>
  </si>
  <si>
    <t>061032004В</t>
  </si>
  <si>
    <t>01102S027И</t>
  </si>
  <si>
    <t>9900000000</t>
  </si>
  <si>
    <t>012012004Б</t>
  </si>
  <si>
    <t>Код БК РФ</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</si>
  <si>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</si>
  <si>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04301R082Г</t>
  </si>
  <si>
    <t>муниципального образования город Торжок на 2017 год и на плановый период 2018 и 2019 годов</t>
  </si>
  <si>
    <t>2017 год</t>
  </si>
  <si>
    <t>2018 год</t>
  </si>
  <si>
    <t>2019 год</t>
  </si>
  <si>
    <t>000 01 03 00 00 00 0000 000</t>
  </si>
  <si>
    <t>Бюджетные кредиты от других бюджетов бюджетной системы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</si>
  <si>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</si>
  <si>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</si>
  <si>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</si>
  <si>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</si>
  <si>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2017 год и на плановый период 2018 и 2019 годов</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</si>
  <si>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</si>
  <si>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</si>
  <si>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</si>
  <si>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</si>
  <si>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</si>
  <si>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</si>
  <si>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</si>
  <si>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</si>
  <si>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Ведомственная структура расходов бюджета муниципального образования  город Торжок  
на 2017 год и на плановый период 2018 и 2019 годов</t>
  </si>
  <si>
    <t>7</t>
  </si>
  <si>
    <t>8</t>
  </si>
  <si>
    <t>Муниципальная программа муниципального образования город Торжок "Муниципальное управление и гражданское общество" на 2014-2019годы</t>
  </si>
  <si>
    <t>0890100000</t>
  </si>
  <si>
    <t>Обеспечение деятельности ответственного исполнителя и исполнителей программы</t>
  </si>
  <si>
    <t>Закупка товаров, работ и услуг для обеспечения  государственных (муниципальных ) нужд</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</si>
  <si>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</si>
  <si>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</si>
  <si>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Подпрограмма "Создание условий для эффективного функционирования исполнения исполнительных органов местного самоуправления муниципального образования город  Торжок</t>
  </si>
  <si>
    <t>0810200000</t>
  </si>
  <si>
    <t>Задача "Организационное обеспечение эффективного выполнения органами местного самоуправления возложенных на них функций"</t>
  </si>
  <si>
    <t>081022003Б</t>
  </si>
  <si>
    <t>Разработка местных нормативов градостроительного проектирования муниципального образования город Торжок</t>
  </si>
  <si>
    <t>0820100000</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</si>
  <si>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</si>
  <si>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0820200000</t>
  </si>
  <si>
    <t>Задача "Мониторинг социально-экономического развития муниципального образования город Торжок"</t>
  </si>
  <si>
    <t>0830100000</t>
  </si>
  <si>
    <t>Задача "Развитие системы профилактики правонарушений и преступлений в городе Торжке"</t>
  </si>
  <si>
    <t>Поощрение народных дружин за активное участие в охране общественного порядка</t>
  </si>
  <si>
    <t>0850200000</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</si>
  <si>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</si>
  <si>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Осуществление государственных полномочий на государственную регистрацию актов гражданского состояния</t>
  </si>
  <si>
    <t>Муниципальная программа муниципального образования город Торжок "Жилищно-коммунальное хозяйство города Торжка на 2014-2019годы"</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</si>
  <si>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</si>
  <si>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</si>
  <si>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Муниципальная программа муниципального образования город Торжок "Дорожное  хозяйство и общественный транспорт города Торжка на 2014-2019 годы"</t>
  </si>
  <si>
    <t>0610100000</t>
  </si>
  <si>
    <t>Задача "Содержание автомобильных дорог общего пользования местного значения города Торжка и сооружений на них"</t>
  </si>
  <si>
    <t>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</si>
  <si>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</si>
  <si>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</si>
  <si>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Капитальный ремонт и ремонт автомобильных дорог общего пользования местного значения города Торжка</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</si>
  <si>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</si>
  <si>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"Обеспечение безопасных условий дорожного движения на территории муниципального образования город Торжок"</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</si>
  <si>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</si>
  <si>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</si>
  <si>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Нанесение горизонтальной дорожной разметки на улично-дорожной сети города Торжка</t>
  </si>
  <si>
    <t>Муниципальная программа муниципального образования город Торжок «Развитие малого и среднего предпринимательства в городе Торжке» на 2014-2019 годы</t>
  </si>
  <si>
    <t>0710200000</t>
  </si>
  <si>
    <t>Задача "Создание положительного имиджа предпринимателей"</t>
  </si>
  <si>
    <t>071022004Б</t>
  </si>
  <si>
    <t>0710400000</t>
  </si>
  <si>
    <t>Задача "Развитие молодежного предпринимательства"</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</si>
  <si>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</si>
  <si>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0720100000</t>
  </si>
  <si>
    <t>Задача "Развитие туристской инфраструктуры города Торжка"</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</si>
  <si>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</si>
  <si>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</si>
  <si>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</si>
  <si>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</si>
  <si>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052022002Г</t>
  </si>
  <si>
    <t>Обеспечение инженерной инфраструктурой земельных участков под жилищную застройку в микрорайоне "Южный"</t>
  </si>
  <si>
    <t>Капитальные  вложения в объекты недвижимого имущества государственной (муниципальной) собственности</t>
  </si>
  <si>
    <t>052022004Б</t>
  </si>
  <si>
    <t>Перевод объектов на автономное теплоснабжение</t>
  </si>
  <si>
    <t>0540100000</t>
  </si>
  <si>
    <t>Задача "Повышение благоустройства территории муниципального образования город Торжок"</t>
  </si>
  <si>
    <t>Проведение мероприятий по содержанию мест захоронений</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</si>
  <si>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</si>
  <si>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</si>
  <si>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Проведение мероприятий по восстановлению воинских захоронений</t>
  </si>
  <si>
    <t>Муниципальная программа муниципального образования город Торжок "Развитие образования города Торжка" на 2014-2019годы</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</si>
  <si>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</si>
  <si>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</si>
  <si>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t>
  </si>
  <si>
    <t>013012001Б</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</si>
  <si>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</si>
  <si>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Муниципальная программа муниципального образования город Торжок «Развитие культуры города Торжка» на  2014-2019 годы</t>
  </si>
  <si>
    <t>0210100000</t>
  </si>
  <si>
    <t>Задача "Сохранение и развитие библиотечного дела в городе Торжке"</t>
  </si>
  <si>
    <t>Проведение ремонта помещения МКУК города Торжка "Централизованная библиотечная система"</t>
  </si>
  <si>
    <t>Организация библиотечного обслуживания населения</t>
  </si>
  <si>
    <t>0210300000</t>
  </si>
  <si>
    <t>Задача "Развитие художественного образования детей города Торжка"</t>
  </si>
  <si>
    <t>Проведение городских культурно-массовых мероприятий бюджетным учреждением в сфере предоставления услуг дополнительного образования в области культуры</t>
  </si>
  <si>
    <t>600</t>
  </si>
  <si>
    <t>Предоставление субсидий  бюджетным, автономным учреждениям и иным некоммерческим организациям</t>
  </si>
  <si>
    <t>0860100000</t>
  </si>
  <si>
    <t>Задача "Повышение статуса граждан, получивших признание за достижения в трудовой, общественной и иной деятельности"</t>
  </si>
  <si>
    <t>Содействие социально ориентированным некоммерческим организациям в реализации ими целевых социальных проектов</t>
  </si>
  <si>
    <t>Обеспечение мер социальной поддержки для лиц, удостоенных звания "Почетный гражданин города Торжка"</t>
  </si>
  <si>
    <t>0860200000</t>
  </si>
  <si>
    <t>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t>
  </si>
  <si>
    <t>0850100000</t>
  </si>
  <si>
    <t>Задача "Обеспечение информационной открытости органов местного самоуправления муниципального образования город Торжок"</t>
  </si>
  <si>
    <t>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t>
  </si>
  <si>
    <t>08501S032C</t>
  </si>
  <si>
    <t>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t>
  </si>
  <si>
    <t>Муниципальная программа муниципального образования город Торжок «Управление муниципальными финансами» на 2014-2019 годы</t>
  </si>
  <si>
    <t>1090100000</t>
  </si>
  <si>
    <t>Обеспечение деятельности исполнителя программы</t>
  </si>
  <si>
    <t>Расходы, не включенные в муниципальные программы</t>
  </si>
  <si>
    <t>9920000000</t>
  </si>
  <si>
    <t>Подпрограмма "Обеспечение прозрачности и открытости бюджетного процесса"</t>
  </si>
  <si>
    <t>1010100000</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</si>
  <si>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</si>
  <si>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1030300000</t>
  </si>
  <si>
    <t>Задача "Совершенствование кассового обслуживания исполнения бюджета муниципального образования"</t>
  </si>
  <si>
    <t>9940000000</t>
  </si>
  <si>
    <t>Мероприятия, не включенные в муниципальные программы муниципального образования город Торжок</t>
  </si>
  <si>
    <t>994002000Я</t>
  </si>
  <si>
    <t>Средства на реализацию мероприятий по обращениям, поступающим к депутатам Торжокской городской Думы</t>
  </si>
  <si>
    <t>1020000000</t>
  </si>
  <si>
    <t>Подпрограмма "Обеспечение сбалансированности и финансовой устойчивости бюджета муниципального образования город Торжок"</t>
  </si>
  <si>
    <t>1020100000</t>
  </si>
  <si>
    <t>Задача "Достижение приемлемых и экономически обоснованных объема и структуры муниципального долга"</t>
  </si>
  <si>
    <t>102012001Б</t>
  </si>
  <si>
    <t>Обслуживание муниципального долга</t>
  </si>
  <si>
    <t>700</t>
  </si>
  <si>
    <t>Обслуживание государственного (муниципального ) долга</t>
  </si>
  <si>
    <t>Учреждение Комитет по управлению имуществом города Торжка</t>
  </si>
  <si>
    <t>Муниципальная программа муниципального образования город Торжок «Управление имуществом и земельными ресурсами муниципального образования» на  2014-2019 годы</t>
  </si>
  <si>
    <t>0910100000</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</si>
  <si>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</si>
  <si>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Оценка недвижимости, признание прав и регулирование отношений по муниципальной собственности</t>
  </si>
  <si>
    <t>0990100000</t>
  </si>
  <si>
    <t>0910300000</t>
  </si>
  <si>
    <t>Задача "Повышение эффективности использования муниципального имущества в части земельных участков"</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</si>
  <si>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 на 2014-2019 годы</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</si>
  <si>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</si>
  <si>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0430100000</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</si>
  <si>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</si>
  <si>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Обеспечение благоустроенными жилыми помещениями специализированного жилищного фонда детей-сирот и детей, оставшимся без попечения родителей, лиц из их числа по договорам найма специализированных жилых помещений за счет средств областного бюджета</t>
  </si>
  <si>
    <t>9990000000</t>
  </si>
  <si>
    <t>Председатель Торжокской Думы</t>
  </si>
  <si>
    <t>Центральный аппарат органов, не включенных в муниципальные программы муниципального образования город Торжок</t>
  </si>
  <si>
    <t>Депутаты Торжокский городской Думы</t>
  </si>
  <si>
    <t>Муниципальная программа муниципального образования город Торжок "Развитие физической  культуры и спорта города Торжка" на 2014 -2019годы</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</si>
  <si>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</si>
  <si>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</si>
  <si>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031022004И</t>
  </si>
  <si>
    <t>Содействие в проведении областных, межрегиональных и всероссийских турниров по видам спорта</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</si>
  <si>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</si>
  <si>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0120100000</t>
  </si>
  <si>
    <t>Задача "Создание условий для гражданского становления, эффективной социализации и самореализации молодых граждан"</t>
  </si>
  <si>
    <t>Организация трудовых отрядов несовершеннолетних в возрасте от 14 до 18 лет в свободное от учебы время</t>
  </si>
  <si>
    <t>012012005П</t>
  </si>
  <si>
    <t>Выплата именной стипендии Главы города Торжка студентам средних специальных учебных заведений</t>
  </si>
  <si>
    <t>0120200000</t>
  </si>
  <si>
    <t>Задача "Профилактика безнадзорности и правонарушений несовершеннолетних"</t>
  </si>
  <si>
    <t>012022004И</t>
  </si>
  <si>
    <t>0420100000</t>
  </si>
  <si>
    <t>Задача "Содействие в решении жилищных проблем молодых семей"</t>
  </si>
  <si>
    <t>04201L020Б</t>
  </si>
  <si>
    <t>0310100000</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</si>
  <si>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</si>
  <si>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0310300000</t>
  </si>
  <si>
    <t>Задача "Развитие инфраструктуры массового спорта, укрепление материально-технической базы учреждений физкультурно-спортивной направленности на территории муниципального образования город Торжок за счет реализации муниципальных и областных проектов"</t>
  </si>
  <si>
    <t>03103L027И</t>
  </si>
  <si>
    <t>Разработка проектно-сметной документации и реализация мероприятий,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t>
  </si>
  <si>
    <t>0390100000</t>
  </si>
  <si>
    <t>0110100000</t>
  </si>
  <si>
    <t>Задача "Содействие развитию системы дошкольного образования в городе Торжке"</t>
  </si>
  <si>
    <t>Проведение ремонта зданий и помещений муниципальных бюджетных дошкольных образовательных учреждений</t>
  </si>
  <si>
    <t>0110200000</t>
  </si>
  <si>
    <t>Задача "Удовлетворение потребностей населения города Торжка в получении услуг общего образования"</t>
  </si>
  <si>
    <t>Проведение ремонта зданий и помещений муниципальных бюджетных общеобразовательных учреждений</t>
  </si>
  <si>
    <t>01102S024Б</t>
  </si>
  <si>
    <t>0190100000</t>
  </si>
  <si>
    <t>Обеспечение деятельности ответственного исполнителя программы</t>
  </si>
  <si>
    <t>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2017 год и на плановый период 2018 и 2019 годов</t>
  </si>
  <si>
    <t>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t>
  </si>
  <si>
    <t>0840100000</t>
  </si>
  <si>
    <t>Задача "Повышение готовности органов местного самоуправления к защите населения и территорий от чрезвычайных ситуаций"</t>
  </si>
  <si>
    <t>Организация и проведение городских профессиональных конкурсов, фестивалей среди субъектов малого и среднего предпринимательства</t>
  </si>
  <si>
    <t>0210200000</t>
  </si>
  <si>
    <t>Задача "Поддержка профессионального искусства и народного творчества в городе Торжке"</t>
  </si>
  <si>
    <t>0110300000</t>
  </si>
  <si>
    <t>Задача "Обеспечение создания условий для воспитания гармонично развитой творческой личности в условиях современного социума"</t>
  </si>
  <si>
    <t>Обслуживание государственного и муниципального долга</t>
  </si>
  <si>
    <t xml:space="preserve">Молодежная политика </t>
  </si>
  <si>
    <t xml:space="preserve">Расходы, не включенные в муниципальные программы </t>
  </si>
  <si>
    <t>994002003Б</t>
  </si>
  <si>
    <t>Исполнение судебных актов</t>
  </si>
  <si>
    <t>052022004Г</t>
  </si>
  <si>
    <t>Развитие системы теплоснабжения в границах города</t>
  </si>
  <si>
    <t>Подпрограмма "Сохранение и улучшение транспортно-эксплуатационного состояния улично-дорожной сети города Торжка"</t>
  </si>
  <si>
    <t>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t>
  </si>
  <si>
    <t>01102S044И</t>
  </si>
  <si>
    <t>03103S040Б</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</si>
  <si>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местного бюджета</t>
  </si>
  <si>
    <t>03102S048И</t>
  </si>
  <si>
    <t>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t>
  </si>
  <si>
    <t>06102S020В</t>
  </si>
  <si>
    <t>06103S021В</t>
  </si>
  <si>
    <t>0610300000</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</si>
  <si>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на условиях софинансирования за счет средств местного бюджета</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</si>
  <si>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</si>
  <si>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</si>
  <si>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Управление образования администрации города Торжка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</si>
  <si>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</si>
  <si>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</si>
  <si>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</si>
  <si>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</si>
  <si>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по государственной регистрации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</si>
  <si>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</si>
  <si>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</si>
  <si>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Приложение 8</t>
  </si>
  <si>
    <t>054011043Б</t>
  </si>
  <si>
    <t>Реализация программы по поддержке местных инициатив за счет средств областного бюджета</t>
  </si>
  <si>
    <t>Реализация программы по поддержке местных инициатив за счет средств местного бюджета</t>
  </si>
  <si>
    <t>05401S043Б</t>
  </si>
  <si>
    <t>Субсидии на реализацию программ по поддержке местных инициатив в Тверской области на территории городских округов Тверской области</t>
  </si>
  <si>
    <t>06103S043Б</t>
  </si>
  <si>
    <t>061031043Б</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</si>
  <si>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</si>
  <si>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</si>
  <si>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</si>
  <si>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</si>
  <si>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</si>
  <si>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</si>
  <si>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</si>
  <si>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</si>
  <si>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</si>
  <si>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</si>
  <si>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</si>
  <si>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</si>
  <si>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</si>
  <si>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</si>
  <si>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</si>
  <si>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</si>
  <si>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</si>
  <si>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</si>
  <si>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</si>
  <si>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</si>
  <si>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</si>
  <si>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</si>
  <si>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</si>
  <si>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</si>
  <si>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</si>
  <si>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</si>
  <si>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</si>
  <si>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</si>
  <si>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</si>
  <si>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</si>
  <si>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</si>
  <si>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</si>
  <si>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</si>
  <si>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</si>
  <si>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</si>
  <si>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</si>
  <si>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</si>
  <si>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</si>
  <si>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</si>
  <si>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</si>
  <si>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</si>
  <si>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</si>
  <si>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</si>
  <si>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</si>
  <si>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</si>
  <si>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</si>
  <si>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</si>
  <si>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</si>
  <si>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</si>
  <si>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</si>
  <si>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</si>
  <si>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</si>
  <si>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</si>
  <si>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</si>
  <si>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</si>
  <si>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</si>
  <si>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</si>
  <si>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</si>
  <si>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</si>
  <si>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</si>
  <si>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</si>
  <si>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</si>
  <si>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</si>
  <si>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</si>
  <si>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</si>
  <si>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</si>
  <si>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</si>
  <si>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</si>
  <si>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</si>
  <si>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</si>
  <si>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</si>
  <si>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</si>
  <si>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</si>
  <si>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</si>
  <si>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</si>
  <si>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</si>
  <si>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</si>
  <si>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</si>
  <si>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</si>
  <si>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</si>
  <si>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</si>
  <si>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</si>
  <si>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</si>
  <si>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</si>
  <si>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</si>
  <si>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</si>
  <si>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</si>
  <si>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</si>
  <si>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</si>
  <si>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</si>
  <si>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</si>
  <si>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</si>
  <si>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</si>
  <si>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</si>
  <si>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</si>
  <si>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</si>
  <si>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</si>
  <si>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</si>
  <si>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</si>
  <si>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</si>
  <si>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</si>
  <si>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</si>
  <si>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</si>
  <si>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</si>
  <si>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</si>
  <si>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</si>
  <si>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</si>
  <si>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</si>
  <si>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</si>
  <si>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</si>
  <si>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</si>
  <si>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</si>
  <si>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</si>
  <si>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</si>
  <si>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</si>
  <si>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</si>
  <si>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</si>
  <si>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</si>
  <si>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</si>
  <si>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</si>
  <si>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</si>
  <si>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</si>
  <si>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</si>
  <si>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</si>
  <si>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</si>
  <si>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</si>
  <si>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</si>
  <si>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</si>
  <si>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</si>
  <si>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</si>
  <si>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</si>
  <si>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</si>
  <si>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</si>
  <si>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</si>
  <si>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</si>
  <si>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</si>
  <si>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</si>
  <si>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</si>
  <si>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</si>
  <si>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</si>
  <si>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</si>
  <si>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</si>
  <si>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</si>
  <si>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</si>
  <si>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</si>
  <si>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</si>
  <si>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</si>
  <si>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</si>
  <si>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</si>
  <si>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</si>
  <si>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</si>
  <si>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</si>
  <si>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</si>
  <si>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</si>
  <si>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</si>
  <si>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</si>
  <si>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</si>
  <si>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</si>
  <si>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</si>
  <si>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000 2 02 15002 00 0000 151</t>
  </si>
  <si>
    <t>Дотации бюджетам на поддержку мер по обеспечению сбалансированности бюджетов</t>
  </si>
  <si>
    <t>000 2 02 15002 04 0000 151</t>
  </si>
  <si>
    <t>Дотации бюджетам городских округов на поддержку мер по обеспечению сбалансированности бюджетов</t>
  </si>
  <si>
    <t>000 2 02 20000 00 0000 151</t>
  </si>
  <si>
    <t>Субсидии бюджетам бюджетной системы Российской Федерации (межбюджетные субсидии)</t>
  </si>
  <si>
    <t>000 2 02 29999 00 0000 151</t>
  </si>
  <si>
    <t>Прочие субсидии</t>
  </si>
  <si>
    <t>000 2 02 29999 04 0000 151</t>
  </si>
  <si>
    <t>000 2 02 30000 00 0000 151</t>
  </si>
  <si>
    <t>Субвенции бюджетам бюджетной системы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</si>
  <si>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</si>
  <si>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</si>
  <si>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</si>
  <si>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</si>
  <si>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</si>
  <si>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</si>
  <si>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</si>
  <si>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</si>
  <si>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</si>
  <si>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</si>
  <si>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</si>
  <si>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</si>
  <si>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</si>
  <si>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</si>
  <si>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</si>
  <si>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</si>
  <si>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</si>
  <si>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</si>
  <si>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</si>
  <si>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</si>
  <si>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</si>
  <si>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</si>
  <si>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</si>
  <si>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</si>
  <si>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</si>
  <si>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</si>
  <si>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000 2 04 04099 04 0000 180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</si>
  <si>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</si>
  <si>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</si>
  <si>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</si>
  <si>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</si>
  <si>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</si>
  <si>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</si>
  <si>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Прочие безвозмездные поступления в бюджеты городских округов при реализации программ по поддержке местных инициатив</t>
  </si>
  <si>
    <t>ИТОГО ДОХОДОВ</t>
  </si>
  <si>
    <t>000 2 02 20051 00 0000 151</t>
  </si>
  <si>
    <t>Субсидии бюджетам на реализацию федеральных целевых программ</t>
  </si>
  <si>
    <t>000 2 02 20051 04 0000 151</t>
  </si>
  <si>
    <t>Субсидии бюджетам городских округов на реализацию федеральных целевых программ</t>
  </si>
  <si>
    <t>000 2 02 20216 00 0000 151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</si>
  <si>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</si>
  <si>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</si>
  <si>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</si>
  <si>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на поддержку редакций районных и городских газет</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</si>
  <si>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</si>
  <si>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</si>
  <si>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</si>
  <si>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ПРОГРАММА
  внутренних заимствований муниципального образования город Торжок на 2017 год и
 на плановый период 2018 и 2019 годов  
</t>
  </si>
  <si>
    <t xml:space="preserve">РАЗДЕЛ 1. Привлечение и погашение заёмных средств по кредитным договорам </t>
  </si>
  <si>
    <t>1.1. Привлечение заёмных средств :</t>
  </si>
  <si>
    <t>тыс.руб.</t>
  </si>
  <si>
    <t>№
 п/п</t>
  </si>
  <si>
    <t>источники</t>
  </si>
  <si>
    <t>Бюджетные кредиты, полученные из областного бюджета</t>
  </si>
  <si>
    <t>ИТОГО:</t>
  </si>
  <si>
    <t xml:space="preserve">        Привлечение заемных средств не планируется.        </t>
  </si>
  <si>
    <t xml:space="preserve">1.2. Погашение долговых обязательств: </t>
  </si>
  <si>
    <t>№ 
п/п</t>
  </si>
  <si>
    <t>долговые обязательства</t>
  </si>
  <si>
    <t>объём погашения 
в 2017году</t>
  </si>
  <si>
    <t>объём погашения 
в 2018году</t>
  </si>
  <si>
    <t>объём погашения 
в 2019году</t>
  </si>
  <si>
    <t>Кредитные соглашения и договоры заключённые от имени муниципального образования</t>
  </si>
  <si>
    <t>в том числе:</t>
  </si>
  <si>
    <t>с Министерством финансов Тверской области</t>
  </si>
  <si>
    <t>№ п/п</t>
  </si>
  <si>
    <t>Лимит местного бюджета (тыс. руб.)</t>
  </si>
  <si>
    <t>средства федерального бюджета</t>
  </si>
  <si>
    <t>всего</t>
  </si>
  <si>
    <t>Приобретение в муниципальную собственность жилых помещений</t>
  </si>
  <si>
    <t>Комитет по управлению имуществом муниципального образования город Торжок Тверской области</t>
  </si>
  <si>
    <t>Приложение 10</t>
  </si>
  <si>
    <t>Приложение 2</t>
  </si>
  <si>
    <t>01101L027И</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</si>
  <si>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t>
  </si>
  <si>
    <t>011022009И</t>
  </si>
  <si>
    <t xml:space="preserve">Оснащение муниципальных бюджетных общеобразовательных учреждений </t>
  </si>
  <si>
    <t>01103S048И</t>
  </si>
  <si>
    <t xml:space="preserve">Содействие в укреплении материально-технической базы детско-юношеской спортивной школы на условиях софинансирования за счет средств местного бюджета </t>
  </si>
  <si>
    <t>01102S066И</t>
  </si>
  <si>
    <t>Организация посещения обучающимися муниципальных образовательных организаций города Торжка Тверского императорского дворца</t>
  </si>
  <si>
    <t>0401</t>
  </si>
  <si>
    <t xml:space="preserve">Общеэкономические вопросы
</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</si>
  <si>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</si>
  <si>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</si>
  <si>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</si>
  <si>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</si>
  <si>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Закупка товаров, работ и услуг для обеспечения государственных (муниципальных) нужд</t>
  </si>
  <si>
    <t>054012005Б</t>
  </si>
  <si>
    <t>Проведение мероприятий по восстановлению воинских захоронений за счет средств местного бюджета</t>
  </si>
  <si>
    <t>0107</t>
  </si>
  <si>
    <t>Обеспечение проведения выборов и референдумов</t>
  </si>
  <si>
    <t>994002000Б</t>
  </si>
  <si>
    <t>Расходы на проведение выборов в представительный орган муниципального образования</t>
  </si>
  <si>
    <t>011022006И</t>
  </si>
  <si>
    <t>Обеспечение комплексной безопасности зданий и помещений муниципальных бюджетных общеобразовательных учреждений-----</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</si>
  <si>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</si>
  <si>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</si>
  <si>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02102L558И</t>
  </si>
  <si>
    <t xml:space="preserve">Обеспечение развития и укрепления материально-технической базы МБУ «Городской Дом культуры» </t>
  </si>
  <si>
    <t>02102S034И</t>
  </si>
  <si>
    <t>Материально-техническое обеспечение МБУ «Городской Дом культуры»</t>
  </si>
  <si>
    <t>02103S035И</t>
  </si>
  <si>
    <t>Укрепление материально-технической базы МБУ ДО «Детская школа искусств»</t>
  </si>
  <si>
    <t xml:space="preserve">Обеспечение комплексной безопасности зданий и помещений муниципальных бюджетных общеобразовательных учреждений </t>
  </si>
  <si>
    <t>011021023И</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</si>
  <si>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</si>
  <si>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</si>
  <si>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</si>
  <si>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</si>
  <si>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011021044И</t>
  </si>
  <si>
    <t>Субсидии на укрепление материально-технической базы муниципальных общеобразовательных организаций</t>
  </si>
  <si>
    <t>Проведение капитального ремонта зданий и помещений муниципальных бюджетных общеобразовательных учреждений на условиях софинансирования за счет средств областного бюджета</t>
  </si>
  <si>
    <t>011021024И</t>
  </si>
  <si>
    <t>011021024Б</t>
  </si>
  <si>
    <t>Организация отдыха детей в каникулярное время за счет средств областного бюджета (частичное возмещение стоимости путевок)</t>
  </si>
  <si>
    <t>Организация отдыха детей в каникулярное время за счет средств областного бюджета</t>
  </si>
  <si>
    <t>085011032С</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</si>
  <si>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</si>
  <si>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Субсидии на реализацию расходных обязательств муниципальных образований Тверской области по поддержке редакций районных и городских газет</t>
  </si>
  <si>
    <t>04201R020Б</t>
  </si>
  <si>
    <t>Предоставление социальных выплат молодым семьям на улучшение жилищных условий за счет средств областного и федерального бюджетов</t>
  </si>
  <si>
    <t>Субсидии на капитальный ремонт и ремонт автомобильных дорог общего пользования местного значения</t>
  </si>
  <si>
    <t>061031021В</t>
  </si>
  <si>
    <t>061021020В</t>
  </si>
  <si>
    <t>061022002В</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</si>
  <si>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за счет средств областного бюджета</t>
  </si>
  <si>
    <t>Капитальный ремонт и ремонт автомобильных дорог общего пользования местного значения города Торжка за счет средств областного бюджета</t>
  </si>
  <si>
    <t xml:space="preserve"> Адресная инвестиционная программа</t>
  </si>
  <si>
    <t xml:space="preserve">Наименование </t>
  </si>
  <si>
    <t xml:space="preserve">Бюджетополучатель    </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</si>
  <si>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</si>
  <si>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</si>
  <si>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</si>
  <si>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х</t>
  </si>
  <si>
    <t>1.1.</t>
  </si>
  <si>
    <t>1.1.1.</t>
  </si>
  <si>
    <t xml:space="preserve">Инженерная подготовка площадки под жилую застройку в микрорайоне "Южный" г.Торжок Тверской области </t>
  </si>
  <si>
    <t>1.1.2.</t>
  </si>
  <si>
    <t>Реконструкция тепловых сетей по ул. Луначарского и  ул. Зеленый городок в городе Торжке</t>
  </si>
  <si>
    <t xml:space="preserve">2. </t>
  </si>
  <si>
    <t>2.1.</t>
  </si>
  <si>
    <t>2.1.1.</t>
  </si>
  <si>
    <t>Всего</t>
  </si>
  <si>
    <t>Приложение 9</t>
  </si>
  <si>
    <t xml:space="preserve">администрация муниципального образования город Торжок </t>
  </si>
  <si>
    <t>Управление финансов администрации муниципального образования город Торжок</t>
  </si>
  <si>
    <t>Капитальный ремонт и ремонт дворовых территорий многоквартирных домов, проездов к дворовым территориям многоквартирных домов города  Торжка  за счет средств областного бюджета</t>
  </si>
  <si>
    <t>Капитальный ремонт и ремонт дворовых территорий многоквартирных домов, проездов к дворовым территориям многоквартирных домов города Торжка на условиях софинансирования за счет средств местного бюджета</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</si>
  <si>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местного бюджета</t>
  </si>
  <si>
    <t xml:space="preserve">Субсидии на обеспечение жильем молодых семей </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</si>
  <si>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</si>
  <si>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</si>
  <si>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031031040Б</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</si>
  <si>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областного бюджета</t>
  </si>
  <si>
    <t>к решению Торжокской городской Думы</t>
  </si>
  <si>
    <t xml:space="preserve">от 15.06.2017  № 101  </t>
  </si>
  <si>
    <t>к   решению Торжокской городской Думы</t>
  </si>
  <si>
    <t>от 15.06.2017 № 101</t>
  </si>
  <si>
    <t>Приложение 3
к решению Торжокской городской Думы
от 15.06.2017  № 101</t>
  </si>
  <si>
    <t>Приложение 4
к решению Торжокской городской Думы
от 15.06.2017  № 101</t>
  </si>
  <si>
    <t>Приложение 5
к решению Торжокской городской Думы
от 15.06.2017  № 101</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</si>
  <si>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</si>
  <si>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Приложение 6
к решению Торжокской городской Думы
от 15.06.2017  № 101</t>
  </si>
  <si>
    <t>Приложение 7
к решению Торжокской городской Думы
от 15.06.2017  № 101</t>
  </si>
  <si>
    <t xml:space="preserve">к решению Торжокской городской Думы                </t>
  </si>
  <si>
    <t>Привлечение заёмных средств:</t>
  </si>
</sst>
</file>

<file path=xl/styles.xml><?xml version="1.0" encoding="utf-8"?>
<styleSheet xmlns="http://schemas.openxmlformats.org/spreadsheetml/2006/main">
  <numFmts count="5">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4">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name val="Times New Roman"/>
      <family val="1"/>
    </font>
    <font>
      <sz val="10"/>
      <color rgb="FF000000"/>
      <name val="Times New Roman"/>
      <family val="1"/>
    </font>
    <font>
      <sz val="13"/>
      <color rgb="FF000000"/>
      <name val="Times New Roman"/>
      <family val="1"/>
    </font>
    <font>
      <b/>
      <sz val="13"/>
      <color rgb="FF000000"/>
      <name val="Times New Roman"/>
      <family val="1"/>
    </font>
    <font>
      <sz val="12"/>
      <color rgb="FF000000"/>
      <name val="Times New Roman"/>
      <family val="1"/>
    </font>
    <font>
      <sz val="11"/>
      <name val="Times New Roman"/>
      <family val="1"/>
    </font>
    <font>
      <sz val="12"/>
      <name val="Calibri"/>
      <family val="2"/>
      <scheme val="minor"/>
    </font>
    <font>
      <sz val="14"/>
      <name val="Times New Roman"/>
      <family val="1"/>
    </font>
    <font>
      <b/>
      <sz val="12"/>
      <name val="Calibri"/>
      <family val="2"/>
      <scheme val="minor"/>
    </font>
    <font>
      <b/>
      <sz val="14"/>
      <name val="Times New Roman"/>
      <family val="1"/>
    </font>
    <font>
      <sz val="9"/>
      <name val="Arial"/>
      <family val="2"/>
    </font>
    <font>
      <b/>
      <sz val="11"/>
      <name val="Times New Roman"/>
      <family val="1"/>
    </font>
    <font>
      <sz val="10"/>
      <name val="Times New Roman"/>
      <family val="1"/>
    </font>
    <font>
      <sz val="11"/>
      <color theme="1"/>
      <name val="Times New Roman"/>
      <family val="1"/>
    </font>
    <font>
      <sz val="11"/>
      <color rgb="FF000000"/>
      <name val="Times New Roman"/>
      <family val="1"/>
    </font>
    <font>
      <b/>
      <sz val="12"/>
      <name val="Times New Roman"/>
      <family val="1"/>
    </font>
    <font>
      <b/>
      <sz val="12"/>
      <name val="Times New Roman Cyr"/>
      <family val="2"/>
    </font>
    <font>
      <sz val="12"/>
      <name val="Times New Roman Cyr"/>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bottom style="thin"/>
    </border>
  </borders>
  <cellStyleXfs count="49">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44" fontId="7" fillId="0" borderId="0">
      <alignment vertical="top" wrapText="1"/>
      <protection/>
    </xf>
    <xf numFmtId="44" fontId="7"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41" fontId="0" fillId="0" borderId="0" applyFont="0" applyFill="0" applyBorder="0" applyAlignment="0" applyProtection="0"/>
    <xf numFmtId="0" fontId="13" fillId="0" borderId="0">
      <alignment horizontal="justify" vertical="top" wrapText="1"/>
      <protection/>
    </xf>
    <xf numFmtId="0" fontId="2" fillId="0" borderId="0">
      <alignment/>
      <protection/>
    </xf>
    <xf numFmtId="0" fontId="2" fillId="0" borderId="0">
      <alignment/>
      <protection/>
    </xf>
  </cellStyleXfs>
  <cellXfs count="227">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4" fillId="0" borderId="0" xfId="0" applyFont="1" applyAlignment="1">
      <alignment horizontal="center"/>
    </xf>
    <xf numFmtId="0" fontId="4" fillId="0" borderId="1" xfId="0" applyFont="1" applyBorder="1" applyAlignment="1">
      <alignment horizont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44" fontId="8" fillId="0" borderId="0" xfId="31" applyNumberFormat="1" applyFont="1" applyFill="1" applyAlignment="1">
      <alignment vertical="top" wrapText="1"/>
      <protection/>
    </xf>
    <xf numFmtId="0" fontId="5" fillId="0" borderId="1" xfId="0" applyFont="1" applyFill="1" applyBorder="1" applyAlignment="1">
      <alignment horizontal="left" vertical="center"/>
    </xf>
    <xf numFmtId="44" fontId="8" fillId="0" borderId="0" xfId="31" applyNumberFormat="1" applyFont="1" applyFill="1" applyAlignment="1">
      <alignment vertical="center" wrapText="1"/>
      <protection/>
    </xf>
    <xf numFmtId="0" fontId="4" fillId="0" borderId="0" xfId="0" applyFont="1" applyFill="1" applyAlignment="1">
      <alignment horizontal="center" vertical="center"/>
    </xf>
    <xf numFmtId="0" fontId="4" fillId="0" borderId="0" xfId="0" applyFont="1" applyFill="1" applyAlignment="1">
      <alignment wrapText="1"/>
    </xf>
    <xf numFmtId="0" fontId="6" fillId="0" borderId="1" xfId="0" applyFont="1" applyFill="1" applyBorder="1" applyAlignment="1">
      <alignment horizontal="center" vertical="center" wrapText="1"/>
    </xf>
    <xf numFmtId="0" fontId="11" fillId="0" borderId="0" xfId="0" applyFont="1" applyFill="1" applyAlignment="1">
      <alignment wrapText="1"/>
    </xf>
    <xf numFmtId="0" fontId="5" fillId="0" borderId="0" xfId="0" applyFont="1" applyFill="1" applyAlignment="1">
      <alignment wrapText="1"/>
    </xf>
    <xf numFmtId="164" fontId="4" fillId="0" borderId="1" xfId="0" applyNumberFormat="1" applyFont="1" applyFill="1" applyBorder="1" applyAlignment="1">
      <alignment horizontal="center" vertical="center"/>
    </xf>
    <xf numFmtId="0" fontId="8" fillId="0" borderId="1" xfId="31" applyNumberFormat="1" applyFont="1" applyFill="1" applyBorder="1" applyAlignment="1">
      <alignment horizontal="center" vertical="center" wrapText="1"/>
      <protection/>
    </xf>
    <xf numFmtId="0" fontId="5" fillId="0" borderId="1" xfId="43" applyFont="1" applyBorder="1" applyAlignment="1">
      <alignment horizontal="center" vertical="center"/>
      <protection/>
    </xf>
    <xf numFmtId="0" fontId="5" fillId="0" borderId="1" xfId="43" applyFont="1" applyBorder="1" applyAlignment="1">
      <alignment horizontal="justify" vertical="center" wrapText="1"/>
      <protection/>
    </xf>
    <xf numFmtId="165" fontId="5" fillId="0" borderId="1" xfId="43" applyNumberFormat="1" applyFont="1" applyBorder="1" applyAlignment="1">
      <alignment horizontal="center" vertical="center"/>
      <protection/>
    </xf>
    <xf numFmtId="0" fontId="4" fillId="0" borderId="1" xfId="43" applyFont="1" applyBorder="1" applyAlignment="1">
      <alignment horizontal="center" vertical="center"/>
      <protection/>
    </xf>
    <xf numFmtId="0" fontId="4" fillId="0" borderId="1" xfId="43" applyFont="1" applyBorder="1" applyAlignment="1">
      <alignment horizontal="justify" vertical="center" wrapText="1"/>
      <protection/>
    </xf>
    <xf numFmtId="165" fontId="4" fillId="0" borderId="1" xfId="43" applyNumberFormat="1" applyFont="1" applyBorder="1" applyAlignment="1">
      <alignment horizontal="center" vertical="center"/>
      <protection/>
    </xf>
    <xf numFmtId="49" fontId="4" fillId="0" borderId="0" xfId="44" applyNumberFormat="1" applyFont="1" applyFill="1" applyBorder="1" applyAlignment="1">
      <alignment horizontal="left" vertical="center"/>
      <protection/>
    </xf>
    <xf numFmtId="0" fontId="6" fillId="0" borderId="0" xfId="44" applyFont="1" applyFill="1" applyBorder="1" applyAlignment="1">
      <alignment horizontal="left" vertical="center" wrapText="1"/>
      <protection/>
    </xf>
    <xf numFmtId="0" fontId="4" fillId="0" borderId="0" xfId="44" applyFont="1" applyFill="1" applyBorder="1" applyAlignment="1">
      <alignment horizontal="left" vertical="center" wrapText="1"/>
      <protection/>
    </xf>
    <xf numFmtId="0" fontId="4" fillId="0" borderId="0" xfId="44" applyFont="1" applyFill="1" applyBorder="1" applyAlignment="1">
      <alignment horizontal="center" vertical="center"/>
      <protection/>
    </xf>
    <xf numFmtId="0" fontId="5" fillId="0" borderId="1" xfId="44" applyFont="1" applyFill="1" applyBorder="1" applyAlignment="1">
      <alignment horizontal="center" vertical="center"/>
      <protection/>
    </xf>
    <xf numFmtId="49" fontId="5" fillId="0" borderId="1" xfId="44" applyNumberFormat="1" applyFont="1" applyFill="1" applyBorder="1" applyAlignment="1">
      <alignment horizontal="center" vertical="center"/>
      <protection/>
    </xf>
    <xf numFmtId="0" fontId="5" fillId="0" borderId="1" xfId="44" applyFont="1" applyFill="1" applyBorder="1" applyAlignment="1">
      <alignment horizontal="justify" vertical="center" wrapText="1"/>
      <protection/>
    </xf>
    <xf numFmtId="165" fontId="5" fillId="0" borderId="1" xfId="44" applyNumberFormat="1" applyFont="1" applyFill="1" applyBorder="1" applyAlignment="1">
      <alignment horizontal="center" vertical="center"/>
      <protection/>
    </xf>
    <xf numFmtId="49" fontId="4" fillId="0" borderId="1" xfId="44" applyNumberFormat="1" applyFont="1" applyFill="1" applyBorder="1" applyAlignment="1">
      <alignment horizontal="center" vertical="center"/>
      <protection/>
    </xf>
    <xf numFmtId="0" fontId="4" fillId="0" borderId="1" xfId="44" applyFont="1" applyFill="1" applyBorder="1" applyAlignment="1">
      <alignment horizontal="justify" vertical="center" wrapText="1"/>
      <protection/>
    </xf>
    <xf numFmtId="165" fontId="4" fillId="0" borderId="1" xfId="44" applyNumberFormat="1" applyFont="1" applyFill="1" applyBorder="1" applyAlignment="1">
      <alignment horizontal="center" vertical="center"/>
      <protection/>
    </xf>
    <xf numFmtId="49" fontId="5" fillId="0" borderId="1" xfId="44" applyNumberFormat="1" applyFont="1" applyBorder="1" applyAlignment="1">
      <alignment horizontal="center" vertical="center"/>
      <protection/>
    </xf>
    <xf numFmtId="49" fontId="4" fillId="0" borderId="1" xfId="44" applyNumberFormat="1" applyFont="1" applyBorder="1" applyAlignment="1">
      <alignment horizontal="center" vertical="center"/>
      <protection/>
    </xf>
    <xf numFmtId="165" fontId="4" fillId="0" borderId="1" xfId="44" applyNumberFormat="1" applyFont="1" applyFill="1" applyBorder="1" applyAlignment="1">
      <alignment horizontal="center" vertical="center" wrapText="1"/>
      <protection/>
    </xf>
    <xf numFmtId="165" fontId="5" fillId="0" borderId="1" xfId="44" applyNumberFormat="1" applyFont="1" applyFill="1" applyBorder="1" applyAlignment="1">
      <alignment horizontal="center" vertical="center" wrapText="1"/>
      <protection/>
    </xf>
    <xf numFmtId="0" fontId="4" fillId="0" borderId="1" xfId="44" applyFont="1" applyBorder="1" applyAlignment="1">
      <alignment horizontal="center" vertical="center"/>
      <protection/>
    </xf>
    <xf numFmtId="0" fontId="5" fillId="0" borderId="1" xfId="44" applyFont="1" applyBorder="1" applyAlignment="1">
      <alignment horizontal="center" vertical="center"/>
      <protection/>
    </xf>
    <xf numFmtId="3" fontId="4" fillId="0" borderId="1" xfId="44" applyNumberFormat="1" applyFont="1" applyBorder="1" applyAlignment="1">
      <alignment horizontal="center" vertical="center" wrapText="1"/>
      <protection/>
    </xf>
    <xf numFmtId="0" fontId="5" fillId="0" borderId="1" xfId="44" applyNumberFormat="1" applyFont="1" applyFill="1" applyBorder="1" applyAlignment="1" applyProtection="1">
      <alignment horizontal="center" vertical="center"/>
      <protection/>
    </xf>
    <xf numFmtId="0" fontId="5" fillId="0" borderId="1" xfId="44" applyNumberFormat="1" applyFont="1" applyFill="1" applyBorder="1" applyAlignment="1" applyProtection="1">
      <alignment horizontal="justify" vertical="center" wrapText="1"/>
      <protection/>
    </xf>
    <xf numFmtId="0" fontId="5" fillId="0" borderId="1" xfId="44" applyFont="1" applyBorder="1" applyAlignment="1">
      <alignment horizontal="center" vertical="center" wrapText="1"/>
      <protection/>
    </xf>
    <xf numFmtId="0" fontId="5" fillId="0" borderId="1" xfId="44" applyFont="1" applyBorder="1" applyAlignment="1">
      <alignment horizontal="justify" vertical="center" wrapText="1"/>
      <protection/>
    </xf>
    <xf numFmtId="0" fontId="4" fillId="0" borderId="1" xfId="44" applyFont="1" applyBorder="1" applyAlignment="1">
      <alignment horizontal="justify" vertical="center" wrapText="1"/>
      <protection/>
    </xf>
    <xf numFmtId="0" fontId="4" fillId="0" borderId="1" xfId="44" applyNumberFormat="1" applyFont="1" applyFill="1" applyBorder="1" applyAlignment="1" applyProtection="1">
      <alignment horizontal="justify" vertical="center" wrapText="1"/>
      <protection/>
    </xf>
    <xf numFmtId="0" fontId="4" fillId="0" borderId="1" xfId="44" applyNumberFormat="1" applyFont="1" applyFill="1" applyBorder="1" applyAlignment="1" applyProtection="1">
      <alignment horizontal="center" vertical="center"/>
      <protection/>
    </xf>
    <xf numFmtId="49" fontId="5" fillId="0" borderId="1" xfId="44" applyNumberFormat="1" applyFont="1" applyFill="1" applyBorder="1" applyAlignment="1">
      <alignment horizontal="left" vertical="center"/>
      <protection/>
    </xf>
    <xf numFmtId="0" fontId="5" fillId="0" borderId="1" xfId="44" applyFont="1" applyFill="1" applyBorder="1" applyAlignment="1">
      <alignment horizontal="left" vertical="center" wrapText="1"/>
      <protection/>
    </xf>
    <xf numFmtId="0" fontId="4" fillId="0" borderId="0" xfId="46" applyFont="1" applyAlignment="1">
      <alignment horizontal="justify" vertical="top" wrapText="1"/>
      <protection/>
    </xf>
    <xf numFmtId="0" fontId="6" fillId="0" borderId="0" xfId="46" applyFont="1" applyAlignment="1">
      <alignment horizontal="justify" vertical="top" wrapText="1"/>
      <protection/>
    </xf>
    <xf numFmtId="41" fontId="4" fillId="0" borderId="0" xfId="45" applyFont="1" applyAlignment="1">
      <alignment vertical="top" wrapText="1"/>
    </xf>
    <xf numFmtId="0" fontId="6" fillId="0" borderId="0" xfId="46" applyFont="1" applyAlignment="1">
      <alignment horizontal="right" vertical="top" wrapText="1"/>
      <protection/>
    </xf>
    <xf numFmtId="0" fontId="4" fillId="0" borderId="0" xfId="46" applyFont="1" applyAlignment="1">
      <alignment vertical="top" wrapText="1"/>
      <protection/>
    </xf>
    <xf numFmtId="0" fontId="4" fillId="0" borderId="0" xfId="46" applyFont="1" applyAlignment="1">
      <alignment horizontal="left" vertical="top" wrapText="1" indent="1"/>
      <protection/>
    </xf>
    <xf numFmtId="0" fontId="4" fillId="0" borderId="0" xfId="46" applyFont="1" applyAlignment="1">
      <alignment vertical="top"/>
      <protection/>
    </xf>
    <xf numFmtId="0" fontId="4" fillId="0" borderId="0" xfId="46" applyFont="1" applyAlignment="1">
      <alignment horizontal="center" vertical="top" wrapText="1"/>
      <protection/>
    </xf>
    <xf numFmtId="0" fontId="4" fillId="0" borderId="1" xfId="46" applyFont="1" applyBorder="1" applyAlignment="1">
      <alignment horizontal="center" vertical="center" wrapText="1"/>
      <protection/>
    </xf>
    <xf numFmtId="0" fontId="4" fillId="0" borderId="0" xfId="46" applyFont="1" applyAlignment="1">
      <alignment horizontal="center" vertical="center" wrapText="1"/>
      <protection/>
    </xf>
    <xf numFmtId="0" fontId="4" fillId="0" borderId="1" xfId="46" applyFont="1" applyBorder="1" applyAlignment="1">
      <alignment horizontal="left" vertical="center" wrapText="1" indent="1"/>
      <protection/>
    </xf>
    <xf numFmtId="164" fontId="4" fillId="0" borderId="1" xfId="46" applyNumberFormat="1" applyFont="1" applyBorder="1" applyAlignment="1">
      <alignment horizontal="center" vertical="center" wrapText="1"/>
      <protection/>
    </xf>
    <xf numFmtId="0" fontId="5" fillId="0" borderId="1" xfId="46" applyFont="1" applyBorder="1" applyAlignment="1">
      <alignment horizontal="left" vertical="center" wrapText="1" indent="1"/>
      <protection/>
    </xf>
    <xf numFmtId="164" fontId="5" fillId="0" borderId="1" xfId="46" applyNumberFormat="1" applyFont="1" applyBorder="1" applyAlignment="1">
      <alignment horizontal="center" vertical="center" wrapText="1"/>
      <protection/>
    </xf>
    <xf numFmtId="0" fontId="4" fillId="0" borderId="0" xfId="0" applyFont="1" applyAlignment="1">
      <alignment horizontal="justify"/>
    </xf>
    <xf numFmtId="0" fontId="4" fillId="0" borderId="1" xfId="46" applyFont="1" applyFill="1" applyBorder="1" applyAlignment="1">
      <alignment horizontal="center" vertical="center" wrapText="1"/>
      <protection/>
    </xf>
    <xf numFmtId="0" fontId="4" fillId="0" borderId="1" xfId="46" applyFont="1" applyFill="1" applyBorder="1" applyAlignment="1">
      <alignment horizontal="left" vertical="center" wrapText="1" indent="1"/>
      <protection/>
    </xf>
    <xf numFmtId="164" fontId="4" fillId="0" borderId="1" xfId="46" applyNumberFormat="1" applyFont="1" applyFill="1" applyBorder="1" applyAlignment="1">
      <alignment horizontal="center" vertical="center" wrapText="1"/>
      <protection/>
    </xf>
    <xf numFmtId="0" fontId="4" fillId="0" borderId="1" xfId="46" applyFont="1" applyFill="1" applyBorder="1" applyAlignment="1">
      <alignment horizontal="left" vertical="top" wrapText="1"/>
      <protection/>
    </xf>
    <xf numFmtId="0" fontId="5" fillId="0" borderId="1" xfId="46" applyFont="1" applyFill="1" applyBorder="1" applyAlignment="1">
      <alignment horizontal="left" vertical="top" wrapText="1" indent="1"/>
      <protection/>
    </xf>
    <xf numFmtId="164" fontId="5" fillId="0" borderId="1" xfId="46" applyNumberFormat="1" applyFont="1" applyFill="1" applyBorder="1" applyAlignment="1">
      <alignment horizontal="center" vertical="top" wrapText="1"/>
      <protection/>
    </xf>
    <xf numFmtId="0" fontId="4" fillId="0" borderId="1" xfId="0" applyFont="1" applyFill="1" applyBorder="1" applyAlignment="1">
      <alignment horizontal="center" vertical="center" wrapText="1"/>
    </xf>
    <xf numFmtId="0" fontId="4" fillId="0" borderId="3" xfId="31" applyNumberFormat="1" applyFont="1" applyFill="1" applyBorder="1" applyAlignment="1">
      <alignment horizontal="left" vertical="center" wrapText="1"/>
      <protection/>
    </xf>
    <xf numFmtId="0" fontId="6" fillId="0" borderId="0" xfId="44" applyFont="1" applyFill="1" applyBorder="1" applyAlignment="1">
      <alignment horizontal="right" vertical="center"/>
      <protection/>
    </xf>
    <xf numFmtId="0" fontId="12" fillId="0" borderId="0" xfId="47" applyFont="1" applyAlignment="1">
      <alignment horizontal="center"/>
      <protection/>
    </xf>
    <xf numFmtId="49" fontId="11" fillId="0" borderId="1" xfId="47" applyNumberFormat="1" applyFont="1" applyBorder="1" applyAlignment="1">
      <alignment horizontal="center" vertical="center" wrapText="1"/>
      <protection/>
    </xf>
    <xf numFmtId="49" fontId="11" fillId="0" borderId="1" xfId="47" applyNumberFormat="1" applyFont="1" applyFill="1" applyBorder="1" applyAlignment="1">
      <alignment horizontal="center" vertical="center" wrapText="1"/>
      <protection/>
    </xf>
    <xf numFmtId="0" fontId="11" fillId="0" borderId="1" xfId="48" applyFont="1" applyBorder="1" applyAlignment="1">
      <alignment horizontal="left" vertical="center" wrapText="1"/>
      <protection/>
    </xf>
    <xf numFmtId="0" fontId="11" fillId="0" borderId="1" xfId="48" applyFont="1" applyBorder="1" applyAlignment="1">
      <alignment horizontal="center" vertical="center" wrapText="1"/>
      <protection/>
    </xf>
    <xf numFmtId="49" fontId="11" fillId="0" borderId="0" xfId="47" applyNumberFormat="1" applyFont="1" applyBorder="1" applyAlignment="1">
      <alignment horizontal="center" vertical="center" wrapText="1"/>
      <protection/>
    </xf>
    <xf numFmtId="0" fontId="12" fillId="0" borderId="0" xfId="47" applyFont="1" applyAlignment="1">
      <alignment horizontal="left"/>
      <protection/>
    </xf>
    <xf numFmtId="0" fontId="12" fillId="0" borderId="0" xfId="47" applyFont="1">
      <alignment/>
      <protection/>
    </xf>
    <xf numFmtId="0" fontId="14" fillId="0" borderId="0" xfId="47" applyFont="1" applyAlignment="1">
      <alignment horizontal="center"/>
      <protection/>
    </xf>
    <xf numFmtId="0" fontId="15" fillId="0" borderId="0" xfId="47" applyFont="1" applyAlignment="1">
      <alignment horizontal="center"/>
      <protection/>
    </xf>
    <xf numFmtId="0" fontId="11" fillId="0" borderId="1" xfId="47" applyFont="1" applyBorder="1" applyAlignment="1">
      <alignment horizontal="left" vertical="center" wrapText="1"/>
      <protection/>
    </xf>
    <xf numFmtId="164" fontId="17" fillId="0" borderId="1" xfId="47" applyNumberFormat="1" applyFont="1" applyBorder="1" applyAlignment="1">
      <alignment horizontal="center" vertical="center" wrapText="1"/>
      <protection/>
    </xf>
    <xf numFmtId="0" fontId="11" fillId="0" borderId="1" xfId="47" applyFont="1" applyBorder="1" applyAlignment="1">
      <alignment horizontal="center" vertical="center" wrapText="1"/>
      <protection/>
    </xf>
    <xf numFmtId="164" fontId="11" fillId="0" borderId="1" xfId="47" applyNumberFormat="1" applyFont="1" applyBorder="1" applyAlignment="1">
      <alignment horizontal="center" vertical="center" wrapText="1"/>
      <protection/>
    </xf>
    <xf numFmtId="0" fontId="11" fillId="0" borderId="1" xfId="47" applyFont="1" applyFill="1" applyBorder="1" applyAlignment="1">
      <alignment horizontal="left" vertical="center" wrapText="1"/>
      <protection/>
    </xf>
    <xf numFmtId="164" fontId="11" fillId="0" borderId="1" xfId="47" applyNumberFormat="1" applyFont="1" applyFill="1" applyBorder="1" applyAlignment="1">
      <alignment horizontal="center" vertical="center" wrapText="1"/>
      <protection/>
    </xf>
    <xf numFmtId="164" fontId="17" fillId="0" borderId="1" xfId="47" applyNumberFormat="1" applyFont="1" applyFill="1" applyBorder="1" applyAlignment="1">
      <alignment horizontal="center" vertical="center" wrapText="1"/>
      <protection/>
    </xf>
    <xf numFmtId="0" fontId="11" fillId="0" borderId="0" xfId="47" applyFont="1" applyBorder="1" applyAlignment="1">
      <alignment horizontal="left" vertical="center" wrapText="1"/>
      <protection/>
    </xf>
    <xf numFmtId="0" fontId="11" fillId="0" borderId="0" xfId="47" applyFont="1" applyBorder="1" applyAlignment="1">
      <alignment horizontal="center" vertical="center" wrapText="1"/>
      <protection/>
    </xf>
    <xf numFmtId="164" fontId="11" fillId="0" borderId="0" xfId="47" applyNumberFormat="1" applyFont="1" applyFill="1" applyBorder="1" applyAlignment="1">
      <alignment horizontal="center" vertical="center" wrapText="1"/>
      <protection/>
    </xf>
    <xf numFmtId="164" fontId="17" fillId="0" borderId="0" xfId="47" applyNumberFormat="1" applyFont="1" applyBorder="1" applyAlignment="1">
      <alignment horizontal="center" vertical="center" wrapText="1"/>
      <protection/>
    </xf>
    <xf numFmtId="0" fontId="16" fillId="0" borderId="0" xfId="47" applyFont="1" applyAlignment="1">
      <alignment vertical="center" wrapText="1"/>
      <protection/>
    </xf>
    <xf numFmtId="0" fontId="11" fillId="0" borderId="1" xfId="47" applyFont="1" applyFill="1" applyBorder="1" applyAlignment="1">
      <alignment vertical="center" wrapText="1"/>
      <protection/>
    </xf>
    <xf numFmtId="0" fontId="17" fillId="0" borderId="1" xfId="47" applyFont="1" applyBorder="1" applyAlignment="1">
      <alignment horizontal="center" vertical="center" wrapText="1"/>
      <protection/>
    </xf>
    <xf numFmtId="0" fontId="4" fillId="0" borderId="0" xfId="31" applyNumberFormat="1" applyFont="1" applyFill="1" applyAlignment="1">
      <alignment horizontal="right" vertical="top" wrapText="1"/>
      <protection/>
    </xf>
    <xf numFmtId="44" fontId="4" fillId="0" borderId="0" xfId="31" applyNumberFormat="1" applyFont="1" applyFill="1" applyAlignment="1">
      <alignment vertical="top" wrapText="1"/>
      <protection/>
    </xf>
    <xf numFmtId="44" fontId="4" fillId="0" borderId="0" xfId="31" applyNumberFormat="1" applyFont="1" applyFill="1" applyAlignment="1">
      <alignment horizontal="left" vertical="center" wrapText="1"/>
      <protection/>
    </xf>
    <xf numFmtId="44" fontId="18" fillId="0" borderId="0" xfId="31" applyNumberFormat="1" applyFont="1" applyFill="1" applyAlignment="1">
      <alignment vertical="top" wrapText="1"/>
      <protection/>
    </xf>
    <xf numFmtId="44" fontId="4" fillId="0" borderId="0" xfId="31" applyNumberFormat="1" applyFont="1" applyFill="1" applyAlignment="1">
      <alignment vertical="center" wrapText="1"/>
      <protection/>
    </xf>
    <xf numFmtId="44" fontId="4" fillId="0" borderId="0" xfId="31" applyNumberFormat="1" applyFont="1" applyFill="1" applyAlignment="1">
      <alignment horizontal="center" vertical="center" wrapText="1"/>
      <protection/>
    </xf>
    <xf numFmtId="44" fontId="4" fillId="0" borderId="0" xfId="32" applyNumberFormat="1" applyFont="1" applyFill="1" applyAlignment="1">
      <alignment vertical="center" wrapText="1"/>
      <protection/>
    </xf>
    <xf numFmtId="0" fontId="4"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horizontal="left" vertical="center" wrapText="1"/>
      <protection/>
    </xf>
    <xf numFmtId="165"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vertical="center" wrapText="1"/>
      <protection/>
    </xf>
    <xf numFmtId="0" fontId="4" fillId="0" borderId="3" xfId="32" applyNumberFormat="1" applyFont="1" applyFill="1" applyBorder="1" applyAlignment="1">
      <alignment vertical="center" wrapText="1"/>
      <protection/>
    </xf>
    <xf numFmtId="0" fontId="4" fillId="0" borderId="3" xfId="32" applyNumberFormat="1" applyFont="1" applyFill="1" applyBorder="1" applyAlignment="1">
      <alignment horizontal="left" vertical="center" wrapText="1"/>
      <protection/>
    </xf>
    <xf numFmtId="165" fontId="4" fillId="0" borderId="3" xfId="32" applyNumberFormat="1" applyFont="1" applyFill="1" applyBorder="1" applyAlignment="1">
      <alignment horizontal="center" vertical="center" wrapText="1"/>
      <protection/>
    </xf>
    <xf numFmtId="0" fontId="11" fillId="0" borderId="0" xfId="44" applyFont="1" applyAlignment="1">
      <alignment vertical="center"/>
      <protection/>
    </xf>
    <xf numFmtId="0" fontId="6" fillId="0" borderId="0" xfId="44" applyFont="1">
      <alignment/>
      <protection/>
    </xf>
    <xf numFmtId="0" fontId="19" fillId="0" borderId="0" xfId="44" applyFont="1">
      <alignment/>
      <protection/>
    </xf>
    <xf numFmtId="165" fontId="19" fillId="0" borderId="0" xfId="44" applyNumberFormat="1" applyFont="1">
      <alignment/>
      <protection/>
    </xf>
    <xf numFmtId="0" fontId="11" fillId="0" borderId="0" xfId="44" applyFont="1">
      <alignment/>
      <protection/>
    </xf>
    <xf numFmtId="164" fontId="19" fillId="0" borderId="0" xfId="44" applyNumberFormat="1" applyFont="1">
      <alignment/>
      <protection/>
    </xf>
    <xf numFmtId="10" fontId="19" fillId="0" borderId="0" xfId="44" applyNumberFormat="1" applyFont="1">
      <alignment/>
      <protection/>
    </xf>
    <xf numFmtId="164" fontId="19" fillId="0" borderId="0" xfId="44" applyNumberFormat="1" applyFont="1" applyAlignment="1">
      <alignment horizontal="center" vertical="center"/>
      <protection/>
    </xf>
    <xf numFmtId="0" fontId="19" fillId="0" borderId="0" xfId="44" applyFont="1" applyAlignment="1">
      <alignment wrapText="1"/>
      <protection/>
    </xf>
    <xf numFmtId="0" fontId="20" fillId="0" borderId="0" xfId="43" applyFont="1">
      <alignment/>
      <protection/>
    </xf>
    <xf numFmtId="0" fontId="4" fillId="0" borderId="1" xfId="40" applyNumberFormat="1" applyFont="1" applyFill="1" applyBorder="1" applyAlignment="1" applyProtection="1">
      <alignment horizontal="justify" vertical="center" wrapText="1"/>
      <protection/>
    </xf>
    <xf numFmtId="49" fontId="5" fillId="0" borderId="1" xfId="0" applyNumberFormat="1" applyFont="1" applyBorder="1" applyAlignment="1">
      <alignment horizontal="center"/>
    </xf>
    <xf numFmtId="0" fontId="6" fillId="0" borderId="0" xfId="0" applyFont="1" applyAlignment="1">
      <alignment horizontal="right"/>
    </xf>
    <xf numFmtId="0" fontId="5" fillId="0" borderId="0" xfId="0" applyFont="1" applyAlignment="1">
      <alignment horizont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44" applyFont="1" applyFill="1" applyBorder="1" applyAlignment="1">
      <alignment horizontal="right" vertical="center"/>
      <protection/>
    </xf>
    <xf numFmtId="0" fontId="5" fillId="0" borderId="0" xfId="44" applyFont="1" applyFill="1" applyBorder="1" applyAlignment="1">
      <alignment horizontal="center" vertical="center" wrapText="1"/>
      <protection/>
    </xf>
    <xf numFmtId="49" fontId="5" fillId="0" borderId="1" xfId="44" applyNumberFormat="1" applyFont="1" applyFill="1" applyBorder="1" applyAlignment="1">
      <alignment horizontal="center" vertical="center" wrapText="1"/>
      <protection/>
    </xf>
    <xf numFmtId="0" fontId="5" fillId="0" borderId="1" xfId="44" applyFont="1" applyFill="1" applyBorder="1" applyAlignment="1">
      <alignment horizontal="center" vertical="center" wrapText="1"/>
      <protection/>
    </xf>
    <xf numFmtId="0" fontId="10" fillId="0" borderId="0" xfId="31" applyNumberFormat="1" applyFont="1" applyFill="1" applyAlignment="1">
      <alignment horizontal="right" vertical="center" wrapText="1"/>
      <protection/>
    </xf>
    <xf numFmtId="0" fontId="6" fillId="0" borderId="0" xfId="31" applyNumberFormat="1" applyFont="1" applyFill="1" applyAlignment="1">
      <alignment horizontal="right" vertical="top" wrapText="1"/>
      <protection/>
    </xf>
    <xf numFmtId="0" fontId="5" fillId="0" borderId="0" xfId="31" applyNumberFormat="1" applyFont="1" applyFill="1" applyAlignment="1">
      <alignment horizontal="center" vertical="center" wrapText="1"/>
      <protection/>
    </xf>
    <xf numFmtId="0" fontId="6" fillId="0" borderId="0" xfId="31" applyNumberFormat="1" applyFont="1" applyFill="1" applyAlignment="1">
      <alignment horizontal="right" vertical="center" wrapText="1"/>
      <protection/>
    </xf>
    <xf numFmtId="0" fontId="6" fillId="0" borderId="0" xfId="32" applyNumberFormat="1" applyFont="1" applyFill="1" applyAlignment="1">
      <alignment horizontal="right" vertical="center" wrapText="1"/>
      <protection/>
    </xf>
    <xf numFmtId="0" fontId="5" fillId="0" borderId="0" xfId="32" applyNumberFormat="1" applyFont="1" applyFill="1" applyAlignment="1">
      <alignment horizontal="center" vertical="center" wrapText="1"/>
      <protection/>
    </xf>
    <xf numFmtId="0" fontId="4" fillId="0" borderId="3" xfId="32" applyNumberFormat="1" applyFont="1" applyFill="1" applyBorder="1" applyAlignment="1">
      <alignment horizontal="center" vertical="center" wrapText="1"/>
      <protection/>
    </xf>
    <xf numFmtId="0" fontId="6" fillId="0" borderId="0" xfId="0" applyFont="1" applyFill="1" applyAlignment="1">
      <alignment horizontal="right"/>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15" fillId="0" borderId="0" xfId="47" applyFont="1" applyAlignment="1">
      <alignment horizontal="center"/>
      <protection/>
    </xf>
    <xf numFmtId="0" fontId="11" fillId="0" borderId="1" xfId="47" applyFont="1" applyBorder="1" applyAlignment="1">
      <alignment horizontal="left" vertical="center" wrapText="1"/>
      <protection/>
    </xf>
    <xf numFmtId="0" fontId="11" fillId="0" borderId="1" xfId="47" applyFont="1" applyBorder="1" applyAlignment="1">
      <alignment horizontal="center" vertical="center" wrapText="1"/>
      <protection/>
    </xf>
    <xf numFmtId="0" fontId="4" fillId="0" borderId="0" xfId="46" applyFont="1" applyAlignment="1">
      <alignment horizontal="center" vertical="top" wrapText="1"/>
      <protection/>
    </xf>
    <xf numFmtId="0" fontId="4" fillId="0" borderId="0" xfId="46" applyFont="1" applyAlignment="1">
      <alignment horizontal="left" vertical="top" wrapText="1"/>
      <protection/>
    </xf>
    <xf numFmtId="0" fontId="6" fillId="0" borderId="0" xfId="46" applyFont="1" applyAlignment="1">
      <alignment horizontal="right" vertical="top" wrapText="1"/>
      <protection/>
    </xf>
    <xf numFmtId="41" fontId="6" fillId="0" borderId="0" xfId="45" applyFont="1" applyAlignment="1">
      <alignment horizontal="right" vertical="top" wrapText="1"/>
    </xf>
    <xf numFmtId="0" fontId="5" fillId="0" borderId="0" xfId="46" applyFont="1" applyAlignment="1">
      <alignment horizontal="center" vertical="top" wrapText="1"/>
      <protection/>
    </xf>
    <xf numFmtId="0" fontId="4" fillId="0" borderId="0" xfId="46" applyFont="1" applyAlignment="1">
      <alignment horizontal="left" vertical="center" wrapText="1"/>
      <protection/>
    </xf>
    <xf numFmtId="0" fontId="4" fillId="0" borderId="0" xfId="0" applyFont="1" applyFill="1" applyAlignment="1">
      <alignment horizontal="left" vertical="top" wrapText="1"/>
    </xf>
    <xf numFmtId="0" fontId="9" fillId="0" borderId="0" xfId="31" applyNumberFormat="1" applyFont="1" applyFill="1" applyBorder="1" applyAlignment="1">
      <alignment horizontal="center" vertical="center" wrapText="1"/>
      <protection/>
    </xf>
    <xf numFmtId="0" fontId="8" fillId="0" borderId="1" xfId="31" applyNumberFormat="1" applyFont="1" applyFill="1" applyBorder="1" applyAlignment="1">
      <alignment horizontal="center" vertical="center" wrapText="1"/>
      <protection/>
    </xf>
    <xf numFmtId="0" fontId="9" fillId="0" borderId="1" xfId="31" applyNumberFormat="1" applyFont="1" applyFill="1" applyBorder="1" applyAlignment="1">
      <alignment horizontal="center" vertical="center" wrapText="1"/>
      <protection/>
    </xf>
    <xf numFmtId="165" fontId="9" fillId="0" borderId="1" xfId="31" applyNumberFormat="1" applyFont="1" applyFill="1" applyBorder="1" applyAlignment="1">
      <alignment horizontal="center" vertical="center" wrapText="1"/>
      <protection/>
    </xf>
    <xf numFmtId="0" fontId="8" fillId="0" borderId="1" xfId="31" applyNumberFormat="1" applyFont="1" applyFill="1" applyBorder="1" applyAlignment="1">
      <alignment horizontal="left" vertical="center" wrapText="1"/>
      <protection/>
    </xf>
    <xf numFmtId="165" fontId="8" fillId="0" borderId="1" xfId="31" applyNumberFormat="1" applyFont="1" applyFill="1" applyBorder="1" applyAlignment="1">
      <alignment horizontal="center" vertical="center" wrapText="1"/>
      <protection/>
    </xf>
    <xf numFmtId="49" fontId="8" fillId="0" borderId="1" xfId="31" applyNumberFormat="1" applyFont="1" applyFill="1" applyBorder="1" applyAlignment="1">
      <alignment horizontal="center" vertical="center" wrapText="1"/>
      <protection/>
    </xf>
    <xf numFmtId="0" fontId="9" fillId="0" borderId="1" xfId="31" applyNumberFormat="1" applyFont="1" applyFill="1" applyBorder="1" applyAlignment="1">
      <alignment horizontal="left" vertical="center" wrapText="1"/>
      <protection/>
    </xf>
    <xf numFmtId="0" fontId="6" fillId="0" borderId="1" xfId="31" applyNumberFormat="1" applyFont="1" applyFill="1" applyBorder="1" applyAlignment="1">
      <alignment horizontal="center" vertical="center" wrapText="1"/>
      <protection/>
    </xf>
    <xf numFmtId="0" fontId="6" fillId="0" borderId="1" xfId="31" applyNumberFormat="1" applyFont="1" applyFill="1" applyBorder="1" applyAlignment="1">
      <alignment horizontal="left" vertical="center" wrapText="1"/>
      <protection/>
    </xf>
    <xf numFmtId="0" fontId="6" fillId="0" borderId="1" xfId="31" applyNumberFormat="1" applyFont="1" applyFill="1" applyBorder="1" applyAlignment="1">
      <alignment horizontal="center" vertical="center" wrapText="1"/>
      <protection/>
    </xf>
    <xf numFmtId="0" fontId="21" fillId="0" borderId="1" xfId="31" applyNumberFormat="1" applyFont="1" applyFill="1" applyBorder="1" applyAlignment="1">
      <alignment horizontal="center" vertical="center" wrapText="1"/>
      <protection/>
    </xf>
    <xf numFmtId="0" fontId="21" fillId="0" borderId="1" xfId="31" applyNumberFormat="1" applyFont="1" applyFill="1" applyBorder="1" applyAlignment="1">
      <alignment horizontal="left" vertical="center" wrapText="1"/>
      <protection/>
    </xf>
    <xf numFmtId="165" fontId="21" fillId="0" borderId="1" xfId="31" applyNumberFormat="1" applyFont="1" applyFill="1" applyBorder="1" applyAlignment="1">
      <alignment horizontal="center" vertical="center" wrapText="1"/>
      <protection/>
    </xf>
    <xf numFmtId="0" fontId="6" fillId="0" borderId="1" xfId="31" applyNumberFormat="1" applyFont="1" applyFill="1" applyBorder="1" applyAlignment="1">
      <alignment vertical="center" wrapText="1"/>
      <protection/>
    </xf>
    <xf numFmtId="0" fontId="6" fillId="0" borderId="1" xfId="0" applyFont="1" applyFill="1" applyBorder="1" applyAlignment="1" applyProtection="1">
      <alignment horizontal="left" vertical="center" wrapText="1"/>
      <protection locked="0"/>
    </xf>
    <xf numFmtId="165" fontId="6" fillId="0" borderId="1" xfId="31" applyNumberFormat="1" applyFont="1" applyFill="1" applyBorder="1" applyAlignment="1">
      <alignment horizontal="center" vertical="center" wrapText="1"/>
      <protection/>
    </xf>
    <xf numFmtId="0" fontId="6" fillId="0" borderId="1" xfId="0" applyFont="1" applyFill="1" applyBorder="1" applyAlignment="1">
      <alignment horizontal="left" vertical="center" wrapText="1"/>
    </xf>
    <xf numFmtId="0" fontId="6" fillId="0" borderId="1" xfId="31" applyNumberFormat="1" applyFont="1" applyFill="1" applyBorder="1" applyAlignment="1">
      <alignment horizontal="left" vertical="center" wrapText="1"/>
      <protection/>
    </xf>
    <xf numFmtId="49"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1" fillId="0" borderId="1" xfId="0" applyFont="1" applyFill="1" applyBorder="1" applyAlignment="1">
      <alignment vertical="top" wrapText="1"/>
    </xf>
    <xf numFmtId="49" fontId="6" fillId="0" borderId="1" xfId="0" applyNumberFormat="1" applyFont="1" applyFill="1" applyBorder="1" applyAlignment="1" applyProtection="1">
      <alignment horizontal="left" vertical="center" wrapText="1"/>
      <protection locked="0"/>
    </xf>
    <xf numFmtId="164" fontId="6" fillId="0" borderId="1" xfId="0" applyNumberFormat="1" applyFont="1" applyFill="1" applyBorder="1" applyAlignment="1">
      <alignment horizontal="center" vertical="center" wrapText="1"/>
    </xf>
    <xf numFmtId="49" fontId="6" fillId="0" borderId="1" xfId="31" applyNumberFormat="1" applyFont="1" applyFill="1" applyBorder="1" applyAlignment="1">
      <alignment horizontal="center" vertical="center" wrapText="1"/>
      <protection/>
    </xf>
    <xf numFmtId="0" fontId="6" fillId="0" borderId="1" xfId="0" applyFont="1" applyFill="1" applyBorder="1" applyAlignment="1">
      <alignment vertical="center" wrapText="1"/>
    </xf>
    <xf numFmtId="49" fontId="6" fillId="0" borderId="1" xfId="31" applyNumberFormat="1" applyFont="1" applyFill="1" applyBorder="1" applyAlignment="1">
      <alignment vertical="center" wrapText="1"/>
      <protection/>
    </xf>
    <xf numFmtId="0" fontId="21" fillId="0" borderId="1" xfId="0" applyFont="1" applyFill="1" applyBorder="1" applyAlignment="1">
      <alignment horizontal="left" vertical="center" wrapText="1"/>
    </xf>
    <xf numFmtId="0" fontId="6" fillId="0" borderId="1" xfId="32" applyNumberFormat="1" applyFont="1" applyFill="1" applyBorder="1" applyAlignment="1">
      <alignment horizontal="center" vertical="center" wrapText="1"/>
      <protection/>
    </xf>
    <xf numFmtId="0" fontId="6" fillId="0" borderId="1" xfId="32" applyNumberFormat="1" applyFont="1" applyFill="1" applyBorder="1" applyAlignment="1">
      <alignment horizontal="center" vertical="center" wrapText="1"/>
      <protection/>
    </xf>
    <xf numFmtId="0" fontId="21" fillId="0" borderId="1" xfId="32" applyNumberFormat="1" applyFont="1" applyFill="1" applyBorder="1" applyAlignment="1">
      <alignment horizontal="center" vertical="center" wrapText="1"/>
      <protection/>
    </xf>
    <xf numFmtId="0" fontId="21" fillId="0" borderId="1" xfId="32" applyNumberFormat="1" applyFont="1" applyFill="1" applyBorder="1" applyAlignment="1">
      <alignment horizontal="left" vertical="center" wrapText="1"/>
      <protection/>
    </xf>
    <xf numFmtId="165" fontId="21" fillId="0" borderId="1" xfId="32" applyNumberFormat="1" applyFont="1" applyFill="1" applyBorder="1" applyAlignment="1">
      <alignment horizontal="center" vertical="center" wrapText="1"/>
      <protection/>
    </xf>
    <xf numFmtId="0" fontId="6" fillId="0" borderId="1" xfId="32" applyNumberFormat="1" applyFont="1" applyFill="1" applyBorder="1" applyAlignment="1">
      <alignment vertical="center" wrapText="1"/>
      <protection/>
    </xf>
    <xf numFmtId="0" fontId="6" fillId="0" borderId="1" xfId="32" applyNumberFormat="1" applyFont="1" applyFill="1" applyBorder="1" applyAlignment="1">
      <alignment horizontal="left" vertical="center" wrapText="1"/>
      <protection/>
    </xf>
    <xf numFmtId="165" fontId="6" fillId="0" borderId="1" xfId="32"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21" fillId="0" borderId="1" xfId="0" applyFont="1" applyFill="1" applyBorder="1" applyAlignment="1" applyProtection="1">
      <alignment horizontal="left"/>
      <protection locked="0"/>
    </xf>
    <xf numFmtId="164" fontId="21"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164" fontId="22" fillId="0" borderId="1" xfId="41" applyNumberFormat="1" applyFont="1" applyFill="1" applyBorder="1" applyAlignment="1">
      <alignment horizontal="center" vertical="center" wrapText="1"/>
      <protection/>
    </xf>
    <xf numFmtId="0" fontId="10" fillId="0" borderId="1" xfId="31" applyNumberFormat="1" applyFont="1" applyFill="1" applyBorder="1" applyAlignment="1">
      <alignment horizontal="left" vertical="center" wrapText="1"/>
      <protection/>
    </xf>
    <xf numFmtId="164" fontId="23" fillId="0" borderId="1" xfId="41" applyNumberFormat="1" applyFont="1" applyFill="1" applyBorder="1" applyAlignment="1">
      <alignment horizontal="center" vertical="center" wrapText="1"/>
      <protection/>
    </xf>
    <xf numFmtId="0" fontId="21"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0" fontId="10" fillId="0" borderId="1" xfId="31" applyNumberFormat="1" applyFont="1" applyFill="1" applyBorder="1" applyAlignment="1">
      <alignment horizontal="center" vertical="center" wrapText="1"/>
      <protection/>
    </xf>
    <xf numFmtId="164" fontId="6" fillId="0" borderId="1"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cellXfs>
  <cellStyles count="35">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_Прилож. № (общее образ) " xfId="41"/>
    <cellStyle name="Обычный 2 8 2" xfId="42"/>
    <cellStyle name="Обычный 12" xfId="43"/>
    <cellStyle name="Обычный 2 8 3" xfId="44"/>
    <cellStyle name="Финансовый [0]" xfId="45"/>
    <cellStyle name="Обычный_приложение_Программа госзаимствований 2003" xfId="46"/>
    <cellStyle name="Обычный 13" xfId="47"/>
    <cellStyle name="Обычный 4 2 3"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4" sqref="A4"/>
    </sheetView>
  </sheetViews>
  <sheetFormatPr defaultColWidth="9.125" defaultRowHeight="12.75"/>
  <cols>
    <col min="1" max="1" width="30.625" style="2" customWidth="1"/>
    <col min="2" max="2" width="51.00390625" style="2" customWidth="1"/>
    <col min="3" max="3" width="11.75390625" style="11" customWidth="1"/>
    <col min="4" max="5" width="11.75390625" style="2" customWidth="1"/>
    <col min="6" max="16384" width="9.125" style="2" customWidth="1"/>
  </cols>
  <sheetData>
    <row r="1" spans="1:5" ht="12.75">
      <c r="A1" s="137" t="s">
        <v>27</v>
      </c>
      <c r="B1" s="137"/>
      <c r="C1" s="137"/>
      <c r="D1" s="137"/>
      <c r="E1" s="137"/>
    </row>
    <row r="2" spans="1:5" ht="12.75">
      <c r="A2" s="137" t="s">
        <v>870</v>
      </c>
      <c r="B2" s="137"/>
      <c r="C2" s="137"/>
      <c r="D2" s="137"/>
      <c r="E2" s="137"/>
    </row>
    <row r="3" spans="1:5" ht="12.75">
      <c r="A3" s="137" t="s">
        <v>871</v>
      </c>
      <c r="B3" s="137"/>
      <c r="C3" s="137"/>
      <c r="D3" s="137"/>
      <c r="E3" s="137"/>
    </row>
    <row r="5" spans="1:5" ht="16.9" customHeight="1">
      <c r="A5" s="138" t="s">
        <v>28</v>
      </c>
      <c r="B5" s="138"/>
      <c r="C5" s="138"/>
      <c r="D5" s="138"/>
      <c r="E5" s="138"/>
    </row>
    <row r="6" spans="1:5" ht="16.9" customHeight="1">
      <c r="A6" s="138" t="s">
        <v>319</v>
      </c>
      <c r="B6" s="138"/>
      <c r="C6" s="138"/>
      <c r="D6" s="138"/>
      <c r="E6" s="138"/>
    </row>
    <row r="8" spans="1:5" ht="33.6" customHeight="1">
      <c r="A8" s="142" t="s">
        <v>316</v>
      </c>
      <c r="B8" s="145" t="s">
        <v>24</v>
      </c>
      <c r="C8" s="139" t="s">
        <v>311</v>
      </c>
      <c r="D8" s="140"/>
      <c r="E8" s="141"/>
    </row>
    <row r="9" spans="1:5" ht="33.6" customHeight="1">
      <c r="A9" s="143"/>
      <c r="B9" s="146"/>
      <c r="C9" s="148" t="s">
        <v>320</v>
      </c>
      <c r="D9" s="148" t="s">
        <v>330</v>
      </c>
      <c r="E9" s="148"/>
    </row>
    <row r="10" spans="1:5" ht="33.6" customHeight="1">
      <c r="A10" s="144"/>
      <c r="B10" s="147"/>
      <c r="C10" s="148"/>
      <c r="D10" s="18" t="s">
        <v>321</v>
      </c>
      <c r="E10" s="18" t="s">
        <v>322</v>
      </c>
    </row>
    <row r="11" spans="1:5" ht="12.75">
      <c r="A11" s="13" t="s">
        <v>6</v>
      </c>
      <c r="B11" s="14">
        <v>2</v>
      </c>
      <c r="C11" s="14">
        <v>3</v>
      </c>
      <c r="D11" s="12">
        <v>4</v>
      </c>
      <c r="E11" s="12">
        <v>5</v>
      </c>
    </row>
    <row r="12" spans="1:5" ht="49.5">
      <c r="A12" s="5" t="s">
        <v>323</v>
      </c>
      <c r="B12" s="6" t="s">
        <v>324</v>
      </c>
      <c r="C12" s="15">
        <f>C13</f>
        <v>-10000</v>
      </c>
      <c r="D12" s="15">
        <f aca="true" t="shared" si="0" ref="D12:E13">D13</f>
        <v>-10000</v>
      </c>
      <c r="E12" s="15">
        <f t="shared" si="0"/>
        <v>0</v>
      </c>
    </row>
    <row r="13" spans="1:5" ht="66">
      <c r="A13" s="7" t="s">
        <v>325</v>
      </c>
      <c r="B13" s="8" t="s">
        <v>326</v>
      </c>
      <c r="C13" s="16">
        <f>C14</f>
        <v>-10000</v>
      </c>
      <c r="D13" s="16">
        <f t="shared" si="0"/>
        <v>-10000</v>
      </c>
      <c r="E13" s="16">
        <f t="shared" si="0"/>
        <v>0</v>
      </c>
    </row>
    <row r="14" spans="1:5" ht="66">
      <c r="A14" s="7" t="s">
        <v>327</v>
      </c>
      <c r="B14" s="8" t="s">
        <v>328</v>
      </c>
      <c r="C14" s="17">
        <v>-10000</v>
      </c>
      <c r="D14" s="16">
        <v>-10000</v>
      </c>
      <c r="E14" s="16">
        <v>0</v>
      </c>
    </row>
    <row r="15" spans="1:5" ht="33">
      <c r="A15" s="5" t="s">
        <v>29</v>
      </c>
      <c r="B15" s="6" t="s">
        <v>113</v>
      </c>
      <c r="C15" s="15">
        <f>C16+C19</f>
        <v>15051.699999999953</v>
      </c>
      <c r="D15" s="15">
        <f aca="true" t="shared" si="1" ref="D15:E15">D16+D19</f>
        <v>0</v>
      </c>
      <c r="E15" s="15">
        <f t="shared" si="1"/>
        <v>0</v>
      </c>
    </row>
    <row r="16" spans="1:5" ht="12.75">
      <c r="A16" s="7" t="s">
        <v>30</v>
      </c>
      <c r="B16" s="8" t="s">
        <v>31</v>
      </c>
      <c r="C16" s="16">
        <f aca="true" t="shared" si="2" ref="C16:E17">C17</f>
        <v>-742784.2</v>
      </c>
      <c r="D16" s="27">
        <f t="shared" si="2"/>
        <v>-634418.9</v>
      </c>
      <c r="E16" s="27">
        <f t="shared" si="2"/>
        <v>-598970.5</v>
      </c>
    </row>
    <row r="17" spans="1:5" ht="33">
      <c r="A17" s="7" t="s">
        <v>32</v>
      </c>
      <c r="B17" s="8" t="s">
        <v>33</v>
      </c>
      <c r="C17" s="16">
        <f t="shared" si="2"/>
        <v>-742784.2</v>
      </c>
      <c r="D17" s="27">
        <f t="shared" si="2"/>
        <v>-634418.9</v>
      </c>
      <c r="E17" s="27">
        <f t="shared" si="2"/>
        <v>-598970.5</v>
      </c>
    </row>
    <row r="18" spans="1:5" ht="33">
      <c r="A18" s="7" t="s">
        <v>34</v>
      </c>
      <c r="B18" s="8" t="s">
        <v>35</v>
      </c>
      <c r="C18" s="16">
        <f>-738144-4640.2</f>
        <v>-742784.2</v>
      </c>
      <c r="D18" s="83">
        <v>-634418.9</v>
      </c>
      <c r="E18" s="83">
        <v>-598970.5</v>
      </c>
    </row>
    <row r="19" spans="1:5" ht="12.75">
      <c r="A19" s="7" t="s">
        <v>36</v>
      </c>
      <c r="B19" s="8" t="s">
        <v>37</v>
      </c>
      <c r="C19" s="16">
        <f aca="true" t="shared" si="3" ref="C19:E20">C20</f>
        <v>757835.8999999999</v>
      </c>
      <c r="D19" s="27">
        <f t="shared" si="3"/>
        <v>634418.9</v>
      </c>
      <c r="E19" s="27">
        <f t="shared" si="3"/>
        <v>598970.5</v>
      </c>
    </row>
    <row r="20" spans="1:5" ht="33">
      <c r="A20" s="7" t="s">
        <v>38</v>
      </c>
      <c r="B20" s="8" t="s">
        <v>39</v>
      </c>
      <c r="C20" s="16">
        <f t="shared" si="3"/>
        <v>757835.8999999999</v>
      </c>
      <c r="D20" s="27">
        <f t="shared" si="3"/>
        <v>634418.9</v>
      </c>
      <c r="E20" s="27">
        <f t="shared" si="3"/>
        <v>598970.5</v>
      </c>
    </row>
    <row r="21" spans="1:5" ht="33">
      <c r="A21" s="7" t="s">
        <v>40</v>
      </c>
      <c r="B21" s="8" t="s">
        <v>41</v>
      </c>
      <c r="C21" s="16">
        <f>753195.7+4640.2</f>
        <v>757835.8999999999</v>
      </c>
      <c r="D21" s="83">
        <f>10000+624418.9</f>
        <v>634418.9</v>
      </c>
      <c r="E21" s="83">
        <v>598970.5</v>
      </c>
    </row>
    <row r="22" spans="1:5" ht="12.75">
      <c r="A22" s="136" t="s">
        <v>42</v>
      </c>
      <c r="B22" s="136"/>
      <c r="C22" s="15">
        <f>C15+C12</f>
        <v>5051.699999999953</v>
      </c>
      <c r="D22" s="15">
        <f aca="true" t="shared" si="4" ref="D22:E22">D15+D12</f>
        <v>-10000</v>
      </c>
      <c r="E22" s="15">
        <f t="shared" si="4"/>
        <v>0</v>
      </c>
    </row>
    <row r="24" spans="1:2" ht="12.75">
      <c r="A24" s="9"/>
      <c r="B24" s="10"/>
    </row>
    <row r="25" ht="12.75">
      <c r="B25" s="1"/>
    </row>
  </sheetData>
  <mergeCells count="11">
    <mergeCell ref="A22:B22"/>
    <mergeCell ref="A1:E1"/>
    <mergeCell ref="A2:E2"/>
    <mergeCell ref="A3:E3"/>
    <mergeCell ref="A5:E5"/>
    <mergeCell ref="A6:E6"/>
    <mergeCell ref="C8:E8"/>
    <mergeCell ref="A8:A10"/>
    <mergeCell ref="B8:B10"/>
    <mergeCell ref="C9:C10"/>
    <mergeCell ref="D9:E9"/>
  </mergeCells>
  <printOptions/>
  <pageMargins left="0.5905511811023623" right="0.1968503937007874" top="0.1968503937007874" bottom="0.1968503937007874" header="0.5118110236220472" footer="0.5118110236220472"/>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B8" sqref="B8"/>
    </sheetView>
  </sheetViews>
  <sheetFormatPr defaultColWidth="14.75390625" defaultRowHeight="12.75"/>
  <cols>
    <col min="1" max="1" width="8.25390625" style="62" customWidth="1"/>
    <col min="2" max="2" width="53.125" style="62" customWidth="1"/>
    <col min="3" max="3" width="12.75390625" style="62" customWidth="1"/>
    <col min="4" max="4" width="14.375" style="62" customWidth="1"/>
    <col min="5" max="5" width="13.875" style="62" customWidth="1"/>
    <col min="6" max="6" width="32.25390625" style="62" customWidth="1"/>
    <col min="7" max="256" width="14.75390625" style="62" customWidth="1"/>
    <col min="257" max="257" width="8.25390625" style="62" customWidth="1"/>
    <col min="258" max="258" width="53.125" style="62" customWidth="1"/>
    <col min="259" max="259" width="18.00390625" style="62" customWidth="1"/>
    <col min="260" max="261" width="17.625" style="62" customWidth="1"/>
    <col min="262" max="262" width="32.25390625" style="62" customWidth="1"/>
    <col min="263" max="512" width="14.75390625" style="62" customWidth="1"/>
    <col min="513" max="513" width="8.25390625" style="62" customWidth="1"/>
    <col min="514" max="514" width="53.125" style="62" customWidth="1"/>
    <col min="515" max="515" width="18.00390625" style="62" customWidth="1"/>
    <col min="516" max="517" width="17.625" style="62" customWidth="1"/>
    <col min="518" max="518" width="32.25390625" style="62" customWidth="1"/>
    <col min="519" max="768" width="14.75390625" style="62" customWidth="1"/>
    <col min="769" max="769" width="8.25390625" style="62" customWidth="1"/>
    <col min="770" max="770" width="53.125" style="62" customWidth="1"/>
    <col min="771" max="771" width="18.00390625" style="62" customWidth="1"/>
    <col min="772" max="773" width="17.625" style="62" customWidth="1"/>
    <col min="774" max="774" width="32.25390625" style="62" customWidth="1"/>
    <col min="775" max="1024" width="14.75390625" style="62" customWidth="1"/>
    <col min="1025" max="1025" width="8.25390625" style="62" customWidth="1"/>
    <col min="1026" max="1026" width="53.125" style="62" customWidth="1"/>
    <col min="1027" max="1027" width="18.00390625" style="62" customWidth="1"/>
    <col min="1028" max="1029" width="17.625" style="62" customWidth="1"/>
    <col min="1030" max="1030" width="32.25390625" style="62" customWidth="1"/>
    <col min="1031" max="1280" width="14.75390625" style="62" customWidth="1"/>
    <col min="1281" max="1281" width="8.25390625" style="62" customWidth="1"/>
    <col min="1282" max="1282" width="53.125" style="62" customWidth="1"/>
    <col min="1283" max="1283" width="18.00390625" style="62" customWidth="1"/>
    <col min="1284" max="1285" width="17.625" style="62" customWidth="1"/>
    <col min="1286" max="1286" width="32.25390625" style="62" customWidth="1"/>
    <col min="1287" max="1536" width="14.75390625" style="62" customWidth="1"/>
    <col min="1537" max="1537" width="8.25390625" style="62" customWidth="1"/>
    <col min="1538" max="1538" width="53.125" style="62" customWidth="1"/>
    <col min="1539" max="1539" width="18.00390625" style="62" customWidth="1"/>
    <col min="1540" max="1541" width="17.625" style="62" customWidth="1"/>
    <col min="1542" max="1542" width="32.25390625" style="62" customWidth="1"/>
    <col min="1543" max="1792" width="14.75390625" style="62" customWidth="1"/>
    <col min="1793" max="1793" width="8.25390625" style="62" customWidth="1"/>
    <col min="1794" max="1794" width="53.125" style="62" customWidth="1"/>
    <col min="1795" max="1795" width="18.00390625" style="62" customWidth="1"/>
    <col min="1796" max="1797" width="17.625" style="62" customWidth="1"/>
    <col min="1798" max="1798" width="32.25390625" style="62" customWidth="1"/>
    <col min="1799" max="2048" width="14.75390625" style="62" customWidth="1"/>
    <col min="2049" max="2049" width="8.25390625" style="62" customWidth="1"/>
    <col min="2050" max="2050" width="53.125" style="62" customWidth="1"/>
    <col min="2051" max="2051" width="18.00390625" style="62" customWidth="1"/>
    <col min="2052" max="2053" width="17.625" style="62" customWidth="1"/>
    <col min="2054" max="2054" width="32.25390625" style="62" customWidth="1"/>
    <col min="2055" max="2304" width="14.75390625" style="62" customWidth="1"/>
    <col min="2305" max="2305" width="8.25390625" style="62" customWidth="1"/>
    <col min="2306" max="2306" width="53.125" style="62" customWidth="1"/>
    <col min="2307" max="2307" width="18.00390625" style="62" customWidth="1"/>
    <col min="2308" max="2309" width="17.625" style="62" customWidth="1"/>
    <col min="2310" max="2310" width="32.25390625" style="62" customWidth="1"/>
    <col min="2311" max="2560" width="14.75390625" style="62" customWidth="1"/>
    <col min="2561" max="2561" width="8.25390625" style="62" customWidth="1"/>
    <col min="2562" max="2562" width="53.125" style="62" customWidth="1"/>
    <col min="2563" max="2563" width="18.00390625" style="62" customWidth="1"/>
    <col min="2564" max="2565" width="17.625" style="62" customWidth="1"/>
    <col min="2566" max="2566" width="32.25390625" style="62" customWidth="1"/>
    <col min="2567" max="2816" width="14.75390625" style="62" customWidth="1"/>
    <col min="2817" max="2817" width="8.25390625" style="62" customWidth="1"/>
    <col min="2818" max="2818" width="53.125" style="62" customWidth="1"/>
    <col min="2819" max="2819" width="18.00390625" style="62" customWidth="1"/>
    <col min="2820" max="2821" width="17.625" style="62" customWidth="1"/>
    <col min="2822" max="2822" width="32.25390625" style="62" customWidth="1"/>
    <col min="2823" max="3072" width="14.75390625" style="62" customWidth="1"/>
    <col min="3073" max="3073" width="8.25390625" style="62" customWidth="1"/>
    <col min="3074" max="3074" width="53.125" style="62" customWidth="1"/>
    <col min="3075" max="3075" width="18.00390625" style="62" customWidth="1"/>
    <col min="3076" max="3077" width="17.625" style="62" customWidth="1"/>
    <col min="3078" max="3078" width="32.25390625" style="62" customWidth="1"/>
    <col min="3079" max="3328" width="14.75390625" style="62" customWidth="1"/>
    <col min="3329" max="3329" width="8.25390625" style="62" customWidth="1"/>
    <col min="3330" max="3330" width="53.125" style="62" customWidth="1"/>
    <col min="3331" max="3331" width="18.00390625" style="62" customWidth="1"/>
    <col min="3332" max="3333" width="17.625" style="62" customWidth="1"/>
    <col min="3334" max="3334" width="32.25390625" style="62" customWidth="1"/>
    <col min="3335" max="3584" width="14.75390625" style="62" customWidth="1"/>
    <col min="3585" max="3585" width="8.25390625" style="62" customWidth="1"/>
    <col min="3586" max="3586" width="53.125" style="62" customWidth="1"/>
    <col min="3587" max="3587" width="18.00390625" style="62" customWidth="1"/>
    <col min="3588" max="3589" width="17.625" style="62" customWidth="1"/>
    <col min="3590" max="3590" width="32.25390625" style="62" customWidth="1"/>
    <col min="3591" max="3840" width="14.75390625" style="62" customWidth="1"/>
    <col min="3841" max="3841" width="8.25390625" style="62" customWidth="1"/>
    <col min="3842" max="3842" width="53.125" style="62" customWidth="1"/>
    <col min="3843" max="3843" width="18.00390625" style="62" customWidth="1"/>
    <col min="3844" max="3845" width="17.625" style="62" customWidth="1"/>
    <col min="3846" max="3846" width="32.25390625" style="62" customWidth="1"/>
    <col min="3847" max="4096" width="14.75390625" style="62" customWidth="1"/>
    <col min="4097" max="4097" width="8.25390625" style="62" customWidth="1"/>
    <col min="4098" max="4098" width="53.125" style="62" customWidth="1"/>
    <col min="4099" max="4099" width="18.00390625" style="62" customWidth="1"/>
    <col min="4100" max="4101" width="17.625" style="62" customWidth="1"/>
    <col min="4102" max="4102" width="32.25390625" style="62" customWidth="1"/>
    <col min="4103" max="4352" width="14.75390625" style="62" customWidth="1"/>
    <col min="4353" max="4353" width="8.25390625" style="62" customWidth="1"/>
    <col min="4354" max="4354" width="53.125" style="62" customWidth="1"/>
    <col min="4355" max="4355" width="18.00390625" style="62" customWidth="1"/>
    <col min="4356" max="4357" width="17.625" style="62" customWidth="1"/>
    <col min="4358" max="4358" width="32.25390625" style="62" customWidth="1"/>
    <col min="4359" max="4608" width="14.75390625" style="62" customWidth="1"/>
    <col min="4609" max="4609" width="8.25390625" style="62" customWidth="1"/>
    <col min="4610" max="4610" width="53.125" style="62" customWidth="1"/>
    <col min="4611" max="4611" width="18.00390625" style="62" customWidth="1"/>
    <col min="4612" max="4613" width="17.625" style="62" customWidth="1"/>
    <col min="4614" max="4614" width="32.25390625" style="62" customWidth="1"/>
    <col min="4615" max="4864" width="14.75390625" style="62" customWidth="1"/>
    <col min="4865" max="4865" width="8.25390625" style="62" customWidth="1"/>
    <col min="4866" max="4866" width="53.125" style="62" customWidth="1"/>
    <col min="4867" max="4867" width="18.00390625" style="62" customWidth="1"/>
    <col min="4868" max="4869" width="17.625" style="62" customWidth="1"/>
    <col min="4870" max="4870" width="32.25390625" style="62" customWidth="1"/>
    <col min="4871" max="5120" width="14.75390625" style="62" customWidth="1"/>
    <col min="5121" max="5121" width="8.25390625" style="62" customWidth="1"/>
    <col min="5122" max="5122" width="53.125" style="62" customWidth="1"/>
    <col min="5123" max="5123" width="18.00390625" style="62" customWidth="1"/>
    <col min="5124" max="5125" width="17.625" style="62" customWidth="1"/>
    <col min="5126" max="5126" width="32.25390625" style="62" customWidth="1"/>
    <col min="5127" max="5376" width="14.75390625" style="62" customWidth="1"/>
    <col min="5377" max="5377" width="8.25390625" style="62" customWidth="1"/>
    <col min="5378" max="5378" width="53.125" style="62" customWidth="1"/>
    <col min="5379" max="5379" width="18.00390625" style="62" customWidth="1"/>
    <col min="5380" max="5381" width="17.625" style="62" customWidth="1"/>
    <col min="5382" max="5382" width="32.25390625" style="62" customWidth="1"/>
    <col min="5383" max="5632" width="14.75390625" style="62" customWidth="1"/>
    <col min="5633" max="5633" width="8.25390625" style="62" customWidth="1"/>
    <col min="5634" max="5634" width="53.125" style="62" customWidth="1"/>
    <col min="5635" max="5635" width="18.00390625" style="62" customWidth="1"/>
    <col min="5636" max="5637" width="17.625" style="62" customWidth="1"/>
    <col min="5638" max="5638" width="32.25390625" style="62" customWidth="1"/>
    <col min="5639" max="5888" width="14.75390625" style="62" customWidth="1"/>
    <col min="5889" max="5889" width="8.25390625" style="62" customWidth="1"/>
    <col min="5890" max="5890" width="53.125" style="62" customWidth="1"/>
    <col min="5891" max="5891" width="18.00390625" style="62" customWidth="1"/>
    <col min="5892" max="5893" width="17.625" style="62" customWidth="1"/>
    <col min="5894" max="5894" width="32.25390625" style="62" customWidth="1"/>
    <col min="5895" max="6144" width="14.75390625" style="62" customWidth="1"/>
    <col min="6145" max="6145" width="8.25390625" style="62" customWidth="1"/>
    <col min="6146" max="6146" width="53.125" style="62" customWidth="1"/>
    <col min="6147" max="6147" width="18.00390625" style="62" customWidth="1"/>
    <col min="6148" max="6149" width="17.625" style="62" customWidth="1"/>
    <col min="6150" max="6150" width="32.25390625" style="62" customWidth="1"/>
    <col min="6151" max="6400" width="14.75390625" style="62" customWidth="1"/>
    <col min="6401" max="6401" width="8.25390625" style="62" customWidth="1"/>
    <col min="6402" max="6402" width="53.125" style="62" customWidth="1"/>
    <col min="6403" max="6403" width="18.00390625" style="62" customWidth="1"/>
    <col min="6404" max="6405" width="17.625" style="62" customWidth="1"/>
    <col min="6406" max="6406" width="32.25390625" style="62" customWidth="1"/>
    <col min="6407" max="6656" width="14.75390625" style="62" customWidth="1"/>
    <col min="6657" max="6657" width="8.25390625" style="62" customWidth="1"/>
    <col min="6658" max="6658" width="53.125" style="62" customWidth="1"/>
    <col min="6659" max="6659" width="18.00390625" style="62" customWidth="1"/>
    <col min="6660" max="6661" width="17.625" style="62" customWidth="1"/>
    <col min="6662" max="6662" width="32.25390625" style="62" customWidth="1"/>
    <col min="6663" max="6912" width="14.75390625" style="62" customWidth="1"/>
    <col min="6913" max="6913" width="8.25390625" style="62" customWidth="1"/>
    <col min="6914" max="6914" width="53.125" style="62" customWidth="1"/>
    <col min="6915" max="6915" width="18.00390625" style="62" customWidth="1"/>
    <col min="6916" max="6917" width="17.625" style="62" customWidth="1"/>
    <col min="6918" max="6918" width="32.25390625" style="62" customWidth="1"/>
    <col min="6919" max="7168" width="14.75390625" style="62" customWidth="1"/>
    <col min="7169" max="7169" width="8.25390625" style="62" customWidth="1"/>
    <col min="7170" max="7170" width="53.125" style="62" customWidth="1"/>
    <col min="7171" max="7171" width="18.00390625" style="62" customWidth="1"/>
    <col min="7172" max="7173" width="17.625" style="62" customWidth="1"/>
    <col min="7174" max="7174" width="32.25390625" style="62" customWidth="1"/>
    <col min="7175" max="7424" width="14.75390625" style="62" customWidth="1"/>
    <col min="7425" max="7425" width="8.25390625" style="62" customWidth="1"/>
    <col min="7426" max="7426" width="53.125" style="62" customWidth="1"/>
    <col min="7427" max="7427" width="18.00390625" style="62" customWidth="1"/>
    <col min="7428" max="7429" width="17.625" style="62" customWidth="1"/>
    <col min="7430" max="7430" width="32.25390625" style="62" customWidth="1"/>
    <col min="7431" max="7680" width="14.75390625" style="62" customWidth="1"/>
    <col min="7681" max="7681" width="8.25390625" style="62" customWidth="1"/>
    <col min="7682" max="7682" width="53.125" style="62" customWidth="1"/>
    <col min="7683" max="7683" width="18.00390625" style="62" customWidth="1"/>
    <col min="7684" max="7685" width="17.625" style="62" customWidth="1"/>
    <col min="7686" max="7686" width="32.25390625" style="62" customWidth="1"/>
    <col min="7687" max="7936" width="14.75390625" style="62" customWidth="1"/>
    <col min="7937" max="7937" width="8.25390625" style="62" customWidth="1"/>
    <col min="7938" max="7938" width="53.125" style="62" customWidth="1"/>
    <col min="7939" max="7939" width="18.00390625" style="62" customWidth="1"/>
    <col min="7940" max="7941" width="17.625" style="62" customWidth="1"/>
    <col min="7942" max="7942" width="32.25390625" style="62" customWidth="1"/>
    <col min="7943" max="8192" width="14.75390625" style="62" customWidth="1"/>
    <col min="8193" max="8193" width="8.25390625" style="62" customWidth="1"/>
    <col min="8194" max="8194" width="53.125" style="62" customWidth="1"/>
    <col min="8195" max="8195" width="18.00390625" style="62" customWidth="1"/>
    <col min="8196" max="8197" width="17.625" style="62" customWidth="1"/>
    <col min="8198" max="8198" width="32.25390625" style="62" customWidth="1"/>
    <col min="8199" max="8448" width="14.75390625" style="62" customWidth="1"/>
    <col min="8449" max="8449" width="8.25390625" style="62" customWidth="1"/>
    <col min="8450" max="8450" width="53.125" style="62" customWidth="1"/>
    <col min="8451" max="8451" width="18.00390625" style="62" customWidth="1"/>
    <col min="8452" max="8453" width="17.625" style="62" customWidth="1"/>
    <col min="8454" max="8454" width="32.25390625" style="62" customWidth="1"/>
    <col min="8455" max="8704" width="14.75390625" style="62" customWidth="1"/>
    <col min="8705" max="8705" width="8.25390625" style="62" customWidth="1"/>
    <col min="8706" max="8706" width="53.125" style="62" customWidth="1"/>
    <col min="8707" max="8707" width="18.00390625" style="62" customWidth="1"/>
    <col min="8708" max="8709" width="17.625" style="62" customWidth="1"/>
    <col min="8710" max="8710" width="32.25390625" style="62" customWidth="1"/>
    <col min="8711" max="8960" width="14.75390625" style="62" customWidth="1"/>
    <col min="8961" max="8961" width="8.25390625" style="62" customWidth="1"/>
    <col min="8962" max="8962" width="53.125" style="62" customWidth="1"/>
    <col min="8963" max="8963" width="18.00390625" style="62" customWidth="1"/>
    <col min="8964" max="8965" width="17.625" style="62" customWidth="1"/>
    <col min="8966" max="8966" width="32.25390625" style="62" customWidth="1"/>
    <col min="8967" max="9216" width="14.75390625" style="62" customWidth="1"/>
    <col min="9217" max="9217" width="8.25390625" style="62" customWidth="1"/>
    <col min="9218" max="9218" width="53.125" style="62" customWidth="1"/>
    <col min="9219" max="9219" width="18.00390625" style="62" customWidth="1"/>
    <col min="9220" max="9221" width="17.625" style="62" customWidth="1"/>
    <col min="9222" max="9222" width="32.25390625" style="62" customWidth="1"/>
    <col min="9223" max="9472" width="14.75390625" style="62" customWidth="1"/>
    <col min="9473" max="9473" width="8.25390625" style="62" customWidth="1"/>
    <col min="9474" max="9474" width="53.125" style="62" customWidth="1"/>
    <col min="9475" max="9475" width="18.00390625" style="62" customWidth="1"/>
    <col min="9476" max="9477" width="17.625" style="62" customWidth="1"/>
    <col min="9478" max="9478" width="32.25390625" style="62" customWidth="1"/>
    <col min="9479" max="9728" width="14.75390625" style="62" customWidth="1"/>
    <col min="9729" max="9729" width="8.25390625" style="62" customWidth="1"/>
    <col min="9730" max="9730" width="53.125" style="62" customWidth="1"/>
    <col min="9731" max="9731" width="18.00390625" style="62" customWidth="1"/>
    <col min="9732" max="9733" width="17.625" style="62" customWidth="1"/>
    <col min="9734" max="9734" width="32.25390625" style="62" customWidth="1"/>
    <col min="9735" max="9984" width="14.75390625" style="62" customWidth="1"/>
    <col min="9985" max="9985" width="8.25390625" style="62" customWidth="1"/>
    <col min="9986" max="9986" width="53.125" style="62" customWidth="1"/>
    <col min="9987" max="9987" width="18.00390625" style="62" customWidth="1"/>
    <col min="9988" max="9989" width="17.625" style="62" customWidth="1"/>
    <col min="9990" max="9990" width="32.25390625" style="62" customWidth="1"/>
    <col min="9991" max="10240" width="14.75390625" style="62" customWidth="1"/>
    <col min="10241" max="10241" width="8.25390625" style="62" customWidth="1"/>
    <col min="10242" max="10242" width="53.125" style="62" customWidth="1"/>
    <col min="10243" max="10243" width="18.00390625" style="62" customWidth="1"/>
    <col min="10244" max="10245" width="17.625" style="62" customWidth="1"/>
    <col min="10246" max="10246" width="32.25390625" style="62" customWidth="1"/>
    <col min="10247" max="10496" width="14.75390625" style="62" customWidth="1"/>
    <col min="10497" max="10497" width="8.25390625" style="62" customWidth="1"/>
    <col min="10498" max="10498" width="53.125" style="62" customWidth="1"/>
    <col min="10499" max="10499" width="18.00390625" style="62" customWidth="1"/>
    <col min="10500" max="10501" width="17.625" style="62" customWidth="1"/>
    <col min="10502" max="10502" width="32.25390625" style="62" customWidth="1"/>
    <col min="10503" max="10752" width="14.75390625" style="62" customWidth="1"/>
    <col min="10753" max="10753" width="8.25390625" style="62" customWidth="1"/>
    <col min="10754" max="10754" width="53.125" style="62" customWidth="1"/>
    <col min="10755" max="10755" width="18.00390625" style="62" customWidth="1"/>
    <col min="10756" max="10757" width="17.625" style="62" customWidth="1"/>
    <col min="10758" max="10758" width="32.25390625" style="62" customWidth="1"/>
    <col min="10759" max="11008" width="14.75390625" style="62" customWidth="1"/>
    <col min="11009" max="11009" width="8.25390625" style="62" customWidth="1"/>
    <col min="11010" max="11010" width="53.125" style="62" customWidth="1"/>
    <col min="11011" max="11011" width="18.00390625" style="62" customWidth="1"/>
    <col min="11012" max="11013" width="17.625" style="62" customWidth="1"/>
    <col min="11014" max="11014" width="32.25390625" style="62" customWidth="1"/>
    <col min="11015" max="11264" width="14.75390625" style="62" customWidth="1"/>
    <col min="11265" max="11265" width="8.25390625" style="62" customWidth="1"/>
    <col min="11266" max="11266" width="53.125" style="62" customWidth="1"/>
    <col min="11267" max="11267" width="18.00390625" style="62" customWidth="1"/>
    <col min="11268" max="11269" width="17.625" style="62" customWidth="1"/>
    <col min="11270" max="11270" width="32.25390625" style="62" customWidth="1"/>
    <col min="11271" max="11520" width="14.75390625" style="62" customWidth="1"/>
    <col min="11521" max="11521" width="8.25390625" style="62" customWidth="1"/>
    <col min="11522" max="11522" width="53.125" style="62" customWidth="1"/>
    <col min="11523" max="11523" width="18.00390625" style="62" customWidth="1"/>
    <col min="11524" max="11525" width="17.625" style="62" customWidth="1"/>
    <col min="11526" max="11526" width="32.25390625" style="62" customWidth="1"/>
    <col min="11527" max="11776" width="14.75390625" style="62" customWidth="1"/>
    <col min="11777" max="11777" width="8.25390625" style="62" customWidth="1"/>
    <col min="11778" max="11778" width="53.125" style="62" customWidth="1"/>
    <col min="11779" max="11779" width="18.00390625" style="62" customWidth="1"/>
    <col min="11780" max="11781" width="17.625" style="62" customWidth="1"/>
    <col min="11782" max="11782" width="32.25390625" style="62" customWidth="1"/>
    <col min="11783" max="12032" width="14.75390625" style="62" customWidth="1"/>
    <col min="12033" max="12033" width="8.25390625" style="62" customWidth="1"/>
    <col min="12034" max="12034" width="53.125" style="62" customWidth="1"/>
    <col min="12035" max="12035" width="18.00390625" style="62" customWidth="1"/>
    <col min="12036" max="12037" width="17.625" style="62" customWidth="1"/>
    <col min="12038" max="12038" width="32.25390625" style="62" customWidth="1"/>
    <col min="12039" max="12288" width="14.75390625" style="62" customWidth="1"/>
    <col min="12289" max="12289" width="8.25390625" style="62" customWidth="1"/>
    <col min="12290" max="12290" width="53.125" style="62" customWidth="1"/>
    <col min="12291" max="12291" width="18.00390625" style="62" customWidth="1"/>
    <col min="12292" max="12293" width="17.625" style="62" customWidth="1"/>
    <col min="12294" max="12294" width="32.25390625" style="62" customWidth="1"/>
    <col min="12295" max="12544" width="14.75390625" style="62" customWidth="1"/>
    <col min="12545" max="12545" width="8.25390625" style="62" customWidth="1"/>
    <col min="12546" max="12546" width="53.125" style="62" customWidth="1"/>
    <col min="12547" max="12547" width="18.00390625" style="62" customWidth="1"/>
    <col min="12548" max="12549" width="17.625" style="62" customWidth="1"/>
    <col min="12550" max="12550" width="32.25390625" style="62" customWidth="1"/>
    <col min="12551" max="12800" width="14.75390625" style="62" customWidth="1"/>
    <col min="12801" max="12801" width="8.25390625" style="62" customWidth="1"/>
    <col min="12802" max="12802" width="53.125" style="62" customWidth="1"/>
    <col min="12803" max="12803" width="18.00390625" style="62" customWidth="1"/>
    <col min="12804" max="12805" width="17.625" style="62" customWidth="1"/>
    <col min="12806" max="12806" width="32.25390625" style="62" customWidth="1"/>
    <col min="12807" max="13056" width="14.75390625" style="62" customWidth="1"/>
    <col min="13057" max="13057" width="8.25390625" style="62" customWidth="1"/>
    <col min="13058" max="13058" width="53.125" style="62" customWidth="1"/>
    <col min="13059" max="13059" width="18.00390625" style="62" customWidth="1"/>
    <col min="13060" max="13061" width="17.625" style="62" customWidth="1"/>
    <col min="13062" max="13062" width="32.25390625" style="62" customWidth="1"/>
    <col min="13063" max="13312" width="14.75390625" style="62" customWidth="1"/>
    <col min="13313" max="13313" width="8.25390625" style="62" customWidth="1"/>
    <col min="13314" max="13314" width="53.125" style="62" customWidth="1"/>
    <col min="13315" max="13315" width="18.00390625" style="62" customWidth="1"/>
    <col min="13316" max="13317" width="17.625" style="62" customWidth="1"/>
    <col min="13318" max="13318" width="32.25390625" style="62" customWidth="1"/>
    <col min="13319" max="13568" width="14.75390625" style="62" customWidth="1"/>
    <col min="13569" max="13569" width="8.25390625" style="62" customWidth="1"/>
    <col min="13570" max="13570" width="53.125" style="62" customWidth="1"/>
    <col min="13571" max="13571" width="18.00390625" style="62" customWidth="1"/>
    <col min="13572" max="13573" width="17.625" style="62" customWidth="1"/>
    <col min="13574" max="13574" width="32.25390625" style="62" customWidth="1"/>
    <col min="13575" max="13824" width="14.75390625" style="62" customWidth="1"/>
    <col min="13825" max="13825" width="8.25390625" style="62" customWidth="1"/>
    <col min="13826" max="13826" width="53.125" style="62" customWidth="1"/>
    <col min="13827" max="13827" width="18.00390625" style="62" customWidth="1"/>
    <col min="13828" max="13829" width="17.625" style="62" customWidth="1"/>
    <col min="13830" max="13830" width="32.25390625" style="62" customWidth="1"/>
    <col min="13831" max="14080" width="14.75390625" style="62" customWidth="1"/>
    <col min="14081" max="14081" width="8.25390625" style="62" customWidth="1"/>
    <col min="14082" max="14082" width="53.125" style="62" customWidth="1"/>
    <col min="14083" max="14083" width="18.00390625" style="62" customWidth="1"/>
    <col min="14084" max="14085" width="17.625" style="62" customWidth="1"/>
    <col min="14086" max="14086" width="32.25390625" style="62" customWidth="1"/>
    <col min="14087" max="14336" width="14.75390625" style="62" customWidth="1"/>
    <col min="14337" max="14337" width="8.25390625" style="62" customWidth="1"/>
    <col min="14338" max="14338" width="53.125" style="62" customWidth="1"/>
    <col min="14339" max="14339" width="18.00390625" style="62" customWidth="1"/>
    <col min="14340" max="14341" width="17.625" style="62" customWidth="1"/>
    <col min="14342" max="14342" width="32.25390625" style="62" customWidth="1"/>
    <col min="14343" max="14592" width="14.75390625" style="62" customWidth="1"/>
    <col min="14593" max="14593" width="8.25390625" style="62" customWidth="1"/>
    <col min="14594" max="14594" width="53.125" style="62" customWidth="1"/>
    <col min="14595" max="14595" width="18.00390625" style="62" customWidth="1"/>
    <col min="14596" max="14597" width="17.625" style="62" customWidth="1"/>
    <col min="14598" max="14598" width="32.25390625" style="62" customWidth="1"/>
    <col min="14599" max="14848" width="14.75390625" style="62" customWidth="1"/>
    <col min="14849" max="14849" width="8.25390625" style="62" customWidth="1"/>
    <col min="14850" max="14850" width="53.125" style="62" customWidth="1"/>
    <col min="14851" max="14851" width="18.00390625" style="62" customWidth="1"/>
    <col min="14852" max="14853" width="17.625" style="62" customWidth="1"/>
    <col min="14854" max="14854" width="32.25390625" style="62" customWidth="1"/>
    <col min="14855" max="15104" width="14.75390625" style="62" customWidth="1"/>
    <col min="15105" max="15105" width="8.25390625" style="62" customWidth="1"/>
    <col min="15106" max="15106" width="53.125" style="62" customWidth="1"/>
    <col min="15107" max="15107" width="18.00390625" style="62" customWidth="1"/>
    <col min="15108" max="15109" width="17.625" style="62" customWidth="1"/>
    <col min="15110" max="15110" width="32.25390625" style="62" customWidth="1"/>
    <col min="15111" max="15360" width="14.75390625" style="62" customWidth="1"/>
    <col min="15361" max="15361" width="8.25390625" style="62" customWidth="1"/>
    <col min="15362" max="15362" width="53.125" style="62" customWidth="1"/>
    <col min="15363" max="15363" width="18.00390625" style="62" customWidth="1"/>
    <col min="15364" max="15365" width="17.625" style="62" customWidth="1"/>
    <col min="15366" max="15366" width="32.25390625" style="62" customWidth="1"/>
    <col min="15367" max="15616" width="14.75390625" style="62" customWidth="1"/>
    <col min="15617" max="15617" width="8.25390625" style="62" customWidth="1"/>
    <col min="15618" max="15618" width="53.125" style="62" customWidth="1"/>
    <col min="15619" max="15619" width="18.00390625" style="62" customWidth="1"/>
    <col min="15620" max="15621" width="17.625" style="62" customWidth="1"/>
    <col min="15622" max="15622" width="32.25390625" style="62" customWidth="1"/>
    <col min="15623" max="15872" width="14.75390625" style="62" customWidth="1"/>
    <col min="15873" max="15873" width="8.25390625" style="62" customWidth="1"/>
    <col min="15874" max="15874" width="53.125" style="62" customWidth="1"/>
    <col min="15875" max="15875" width="18.00390625" style="62" customWidth="1"/>
    <col min="15876" max="15877" width="17.625" style="62" customWidth="1"/>
    <col min="15878" max="15878" width="32.25390625" style="62" customWidth="1"/>
    <col min="15879" max="16128" width="14.75390625" style="62" customWidth="1"/>
    <col min="16129" max="16129" width="8.25390625" style="62" customWidth="1"/>
    <col min="16130" max="16130" width="53.125" style="62" customWidth="1"/>
    <col min="16131" max="16131" width="18.00390625" style="62" customWidth="1"/>
    <col min="16132" max="16133" width="17.625" style="62" customWidth="1"/>
    <col min="16134" max="16134" width="32.25390625" style="62" customWidth="1"/>
    <col min="16135" max="16384" width="14.75390625" style="62" customWidth="1"/>
  </cols>
  <sheetData>
    <row r="1" spans="2:5" ht="12.75">
      <c r="B1" s="63"/>
      <c r="C1" s="63"/>
      <c r="D1" s="168" t="s">
        <v>786</v>
      </c>
      <c r="E1" s="168"/>
    </row>
    <row r="2" spans="2:6" ht="19.5" customHeight="1">
      <c r="B2" s="169" t="s">
        <v>880</v>
      </c>
      <c r="C2" s="169"/>
      <c r="D2" s="169"/>
      <c r="E2" s="169"/>
      <c r="F2" s="64"/>
    </row>
    <row r="3" spans="2:5" ht="12.75">
      <c r="B3" s="168" t="s">
        <v>873</v>
      </c>
      <c r="C3" s="168"/>
      <c r="D3" s="168"/>
      <c r="E3" s="168"/>
    </row>
    <row r="4" spans="2:5" ht="12.75">
      <c r="B4" s="65"/>
      <c r="C4" s="65"/>
      <c r="D4" s="65"/>
      <c r="E4" s="65"/>
    </row>
    <row r="5" spans="1:5" ht="55.5" customHeight="1">
      <c r="A5" s="170" t="s">
        <v>762</v>
      </c>
      <c r="B5" s="170"/>
      <c r="C5" s="170"/>
      <c r="D5" s="170"/>
      <c r="E5" s="170"/>
    </row>
    <row r="6" spans="1:5" ht="28.5" customHeight="1">
      <c r="A6" s="171" t="s">
        <v>763</v>
      </c>
      <c r="B6" s="171"/>
      <c r="C6" s="171"/>
      <c r="D6" s="171"/>
      <c r="E6" s="171"/>
    </row>
    <row r="7" spans="1:5" ht="16.5" customHeight="1">
      <c r="A7" s="66" t="s">
        <v>764</v>
      </c>
      <c r="B7" s="66" t="s">
        <v>881</v>
      </c>
      <c r="C7" s="66"/>
      <c r="D7" s="66"/>
      <c r="E7" s="67"/>
    </row>
    <row r="8" spans="1:5" ht="12.75">
      <c r="A8" s="68"/>
      <c r="E8" s="69" t="s">
        <v>765</v>
      </c>
    </row>
    <row r="9" spans="1:5" s="71" customFormat="1" ht="33">
      <c r="A9" s="70" t="s">
        <v>766</v>
      </c>
      <c r="B9" s="70" t="s">
        <v>767</v>
      </c>
      <c r="C9" s="70" t="s">
        <v>320</v>
      </c>
      <c r="D9" s="70" t="s">
        <v>321</v>
      </c>
      <c r="E9" s="70" t="s">
        <v>322</v>
      </c>
    </row>
    <row r="10" spans="1:5" s="71" customFormat="1" ht="12.75">
      <c r="A10" s="12">
        <v>1</v>
      </c>
      <c r="B10" s="12">
        <v>2</v>
      </c>
      <c r="C10" s="12">
        <v>3</v>
      </c>
      <c r="D10" s="12">
        <v>4</v>
      </c>
      <c r="E10" s="12">
        <v>5</v>
      </c>
    </row>
    <row r="11" spans="1:5" ht="36" customHeight="1">
      <c r="A11" s="70">
        <v>1</v>
      </c>
      <c r="B11" s="72" t="s">
        <v>768</v>
      </c>
      <c r="C11" s="73">
        <v>0</v>
      </c>
      <c r="D11" s="73">
        <v>0</v>
      </c>
      <c r="E11" s="73">
        <v>0</v>
      </c>
    </row>
    <row r="12" spans="1:5" ht="20.45" customHeight="1">
      <c r="A12" s="70"/>
      <c r="B12" s="74" t="s">
        <v>769</v>
      </c>
      <c r="C12" s="75">
        <f>C11</f>
        <v>0</v>
      </c>
      <c r="D12" s="75">
        <f>D11</f>
        <v>0</v>
      </c>
      <c r="E12" s="75">
        <f>E11</f>
        <v>0</v>
      </c>
    </row>
    <row r="13" spans="3:5" ht="12.75">
      <c r="C13" s="69"/>
      <c r="D13" s="69"/>
      <c r="E13" s="69"/>
    </row>
    <row r="14" spans="1:6" ht="20.45" customHeight="1">
      <c r="A14" s="172" t="s">
        <v>770</v>
      </c>
      <c r="B14" s="172"/>
      <c r="C14" s="172"/>
      <c r="D14" s="172"/>
      <c r="E14" s="172"/>
      <c r="F14" s="76"/>
    </row>
    <row r="15" spans="1:6" ht="18" customHeight="1">
      <c r="A15" s="166"/>
      <c r="B15" s="166"/>
      <c r="C15" s="166"/>
      <c r="D15" s="166"/>
      <c r="E15" s="166"/>
      <c r="F15" s="2"/>
    </row>
    <row r="16" spans="1:5" ht="16.5" customHeight="1">
      <c r="A16" s="167" t="s">
        <v>771</v>
      </c>
      <c r="B16" s="167"/>
      <c r="C16" s="167"/>
      <c r="D16" s="167"/>
      <c r="E16" s="167"/>
    </row>
    <row r="17" ht="12.75">
      <c r="E17" s="62" t="s">
        <v>765</v>
      </c>
    </row>
    <row r="18" spans="1:5" s="71" customFormat="1" ht="66">
      <c r="A18" s="70" t="s">
        <v>772</v>
      </c>
      <c r="B18" s="70" t="s">
        <v>773</v>
      </c>
      <c r="C18" s="70" t="s">
        <v>774</v>
      </c>
      <c r="D18" s="70" t="s">
        <v>775</v>
      </c>
      <c r="E18" s="70" t="s">
        <v>776</v>
      </c>
    </row>
    <row r="19" spans="1:5" s="71" customFormat="1" ht="12.75">
      <c r="A19" s="12">
        <v>1</v>
      </c>
      <c r="B19" s="12">
        <v>2</v>
      </c>
      <c r="C19" s="12">
        <v>3</v>
      </c>
      <c r="D19" s="12">
        <v>4</v>
      </c>
      <c r="E19" s="12">
        <v>5</v>
      </c>
    </row>
    <row r="20" spans="1:5" ht="49.5">
      <c r="A20" s="77">
        <v>1</v>
      </c>
      <c r="B20" s="78" t="s">
        <v>777</v>
      </c>
      <c r="C20" s="79">
        <f>C22</f>
        <v>10000</v>
      </c>
      <c r="D20" s="79">
        <f>D22</f>
        <v>10000</v>
      </c>
      <c r="E20" s="79">
        <f>E22</f>
        <v>0</v>
      </c>
    </row>
    <row r="21" spans="1:5" ht="12.75">
      <c r="A21" s="80"/>
      <c r="B21" s="78" t="s">
        <v>778</v>
      </c>
      <c r="C21" s="77"/>
      <c r="D21" s="79"/>
      <c r="E21" s="79"/>
    </row>
    <row r="22" spans="1:5" ht="24" customHeight="1">
      <c r="A22" s="80"/>
      <c r="B22" s="78" t="s">
        <v>779</v>
      </c>
      <c r="C22" s="79">
        <v>10000</v>
      </c>
      <c r="D22" s="79">
        <v>10000</v>
      </c>
      <c r="E22" s="79">
        <v>0</v>
      </c>
    </row>
    <row r="23" spans="1:5" ht="21" customHeight="1">
      <c r="A23" s="80"/>
      <c r="B23" s="81" t="s">
        <v>769</v>
      </c>
      <c r="C23" s="82">
        <f>C20</f>
        <v>10000</v>
      </c>
      <c r="D23" s="82">
        <f>D20</f>
        <v>10000</v>
      </c>
      <c r="E23" s="82">
        <f>E20</f>
        <v>0</v>
      </c>
    </row>
  </sheetData>
  <mergeCells count="8">
    <mergeCell ref="A15:E15"/>
    <mergeCell ref="A16:E16"/>
    <mergeCell ref="D1:E1"/>
    <mergeCell ref="B2:E2"/>
    <mergeCell ref="B3:E3"/>
    <mergeCell ref="A5:E5"/>
    <mergeCell ref="A6:E6"/>
    <mergeCell ref="A14:E14"/>
  </mergeCells>
  <printOptions/>
  <pageMargins left="0.5905511811023623" right="0.1968503937007874" top="0.15748031496062992" bottom="0.15748031496062992" header="0.31496062992125984" footer="0.3149606299212598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K121"/>
  <sheetViews>
    <sheetView zoomScale="75" zoomScaleNormal="75" workbookViewId="0" topLeftCell="A1">
      <selection activeCell="H13" sqref="H13"/>
    </sheetView>
  </sheetViews>
  <sheetFormatPr defaultColWidth="9.125" defaultRowHeight="12.75"/>
  <cols>
    <col min="1" max="1" width="31.75390625" style="129" bestFit="1" customWidth="1"/>
    <col min="2" max="2" width="76.625" style="125" customWidth="1"/>
    <col min="3" max="3" width="14.25390625" style="129" customWidth="1"/>
    <col min="4" max="4" width="14.625" style="129" customWidth="1"/>
    <col min="5" max="5" width="15.00390625" style="129" customWidth="1"/>
    <col min="6" max="6" width="16.00390625" style="127" customWidth="1"/>
    <col min="7" max="10" width="10.375" style="127" bestFit="1" customWidth="1"/>
    <col min="11" max="11" width="9.125" style="127" customWidth="1"/>
    <col min="12" max="14" width="9.25390625" style="127" bestFit="1" customWidth="1"/>
    <col min="15" max="16384" width="9.125" style="127" customWidth="1"/>
  </cols>
  <sheetData>
    <row r="1" spans="1:5" ht="16.5">
      <c r="A1" s="35"/>
      <c r="C1" s="126"/>
      <c r="D1" s="36"/>
      <c r="E1" s="85" t="s">
        <v>787</v>
      </c>
    </row>
    <row r="2" spans="1:5" ht="16.5">
      <c r="A2" s="35"/>
      <c r="C2" s="149" t="s">
        <v>872</v>
      </c>
      <c r="D2" s="149"/>
      <c r="E2" s="149"/>
    </row>
    <row r="3" spans="1:9" ht="16.5">
      <c r="A3" s="35"/>
      <c r="C3" s="126"/>
      <c r="D3" s="149" t="s">
        <v>873</v>
      </c>
      <c r="E3" s="149"/>
      <c r="H3" s="128"/>
      <c r="I3" s="128"/>
    </row>
    <row r="4" spans="1:3" ht="16.5">
      <c r="A4" s="35"/>
      <c r="B4" s="37"/>
      <c r="C4" s="38"/>
    </row>
    <row r="5" spans="1:9" ht="57" customHeight="1">
      <c r="A5" s="150" t="s">
        <v>545</v>
      </c>
      <c r="B5" s="150"/>
      <c r="C5" s="150"/>
      <c r="D5" s="150"/>
      <c r="E5" s="150"/>
      <c r="F5" s="128"/>
      <c r="G5" s="128"/>
      <c r="H5" s="128"/>
      <c r="I5" s="128"/>
    </row>
    <row r="6" spans="1:5" ht="16.5">
      <c r="A6" s="151" t="s">
        <v>546</v>
      </c>
      <c r="B6" s="152" t="s">
        <v>547</v>
      </c>
      <c r="C6" s="152" t="s">
        <v>548</v>
      </c>
      <c r="D6" s="152"/>
      <c r="E6" s="152"/>
    </row>
    <row r="7" spans="1:5" ht="16.5">
      <c r="A7" s="151"/>
      <c r="B7" s="152"/>
      <c r="C7" s="39" t="s">
        <v>320</v>
      </c>
      <c r="D7" s="39" t="s">
        <v>321</v>
      </c>
      <c r="E7" s="39" t="s">
        <v>322</v>
      </c>
    </row>
    <row r="8" spans="1:10" ht="16.5">
      <c r="A8" s="40" t="s">
        <v>549</v>
      </c>
      <c r="B8" s="41" t="s">
        <v>550</v>
      </c>
      <c r="C8" s="42">
        <f>C9+C19+C24+C32+C37+C51+C60+C69+C56+C14</f>
        <v>380922.7</v>
      </c>
      <c r="D8" s="42">
        <f>D9+D19+D24+D32+D37+D51+D60+D69+D56+D14</f>
        <v>353592.89999999997</v>
      </c>
      <c r="E8" s="42">
        <f>E9+E19+E24+E32+E37+E51+E60+E69+E56+E14</f>
        <v>319215.4</v>
      </c>
      <c r="F8" s="128"/>
      <c r="G8" s="128"/>
      <c r="H8" s="128"/>
      <c r="I8" s="130"/>
      <c r="J8" s="130"/>
    </row>
    <row r="9" spans="1:10" ht="16.5">
      <c r="A9" s="40" t="s">
        <v>551</v>
      </c>
      <c r="B9" s="41" t="s">
        <v>552</v>
      </c>
      <c r="C9" s="42">
        <f>C10</f>
        <v>198734.10000000003</v>
      </c>
      <c r="D9" s="42">
        <f>D10</f>
        <v>188765.5</v>
      </c>
      <c r="E9" s="42">
        <f>E10</f>
        <v>178384.40000000002</v>
      </c>
      <c r="F9" s="128"/>
      <c r="G9" s="128"/>
      <c r="H9" s="128"/>
      <c r="I9" s="130"/>
      <c r="J9" s="130"/>
    </row>
    <row r="10" spans="1:10" ht="16.5">
      <c r="A10" s="40" t="s">
        <v>553</v>
      </c>
      <c r="B10" s="41" t="s">
        <v>554</v>
      </c>
      <c r="C10" s="42">
        <f>C11+C12+C13</f>
        <v>198734.10000000003</v>
      </c>
      <c r="D10" s="42">
        <f>D11+D12+D13</f>
        <v>188765.5</v>
      </c>
      <c r="E10" s="42">
        <f>E11+E12+E13</f>
        <v>178384.40000000002</v>
      </c>
      <c r="F10" s="128"/>
      <c r="G10" s="128"/>
      <c r="H10" s="128"/>
      <c r="I10" s="131"/>
      <c r="J10" s="131"/>
    </row>
    <row r="11" spans="1:10" ht="66">
      <c r="A11" s="43" t="s">
        <v>555</v>
      </c>
      <c r="B11" s="44" t="s">
        <v>556</v>
      </c>
      <c r="C11" s="45">
        <v>197289.7</v>
      </c>
      <c r="D11" s="45">
        <v>187422.4</v>
      </c>
      <c r="E11" s="45">
        <v>177117.6</v>
      </c>
      <c r="F11" s="128"/>
      <c r="G11" s="128"/>
      <c r="H11" s="128"/>
      <c r="I11" s="132"/>
      <c r="J11" s="132"/>
    </row>
    <row r="12" spans="1:10" ht="115.5">
      <c r="A12" s="43" t="s">
        <v>557</v>
      </c>
      <c r="B12" s="44" t="s">
        <v>558</v>
      </c>
      <c r="C12" s="45">
        <v>742.7</v>
      </c>
      <c r="D12" s="45">
        <v>700.9</v>
      </c>
      <c r="E12" s="45">
        <v>670.6</v>
      </c>
      <c r="F12" s="128"/>
      <c r="G12" s="128"/>
      <c r="H12" s="128"/>
      <c r="I12" s="132"/>
      <c r="J12" s="132"/>
    </row>
    <row r="13" spans="1:10" ht="49.5">
      <c r="A13" s="43" t="s">
        <v>559</v>
      </c>
      <c r="B13" s="44" t="s">
        <v>560</v>
      </c>
      <c r="C13" s="45">
        <v>701.7</v>
      </c>
      <c r="D13" s="45">
        <v>642.2</v>
      </c>
      <c r="E13" s="45">
        <v>596.2</v>
      </c>
      <c r="F13" s="128"/>
      <c r="G13" s="128"/>
      <c r="H13" s="128"/>
      <c r="I13" s="132"/>
      <c r="J13" s="132"/>
    </row>
    <row r="14" spans="1:8" ht="33">
      <c r="A14" s="40" t="s">
        <v>561</v>
      </c>
      <c r="B14" s="41" t="s">
        <v>562</v>
      </c>
      <c r="C14" s="42">
        <f>C15</f>
        <v>1738.6</v>
      </c>
      <c r="D14" s="42">
        <f>D15</f>
        <v>2315</v>
      </c>
      <c r="E14" s="42">
        <f>E15</f>
        <v>2490.8</v>
      </c>
      <c r="F14" s="128"/>
      <c r="G14" s="128"/>
      <c r="H14" s="128"/>
    </row>
    <row r="15" spans="1:8" ht="35.45" customHeight="1">
      <c r="A15" s="40" t="s">
        <v>563</v>
      </c>
      <c r="B15" s="41" t="s">
        <v>564</v>
      </c>
      <c r="C15" s="42">
        <f>C16+C17+C18</f>
        <v>1738.6</v>
      </c>
      <c r="D15" s="42">
        <f>D16+D17+D18</f>
        <v>2315</v>
      </c>
      <c r="E15" s="42">
        <f>E16+E17+E18</f>
        <v>2490.8</v>
      </c>
      <c r="F15" s="128"/>
      <c r="G15" s="128"/>
      <c r="H15" s="128"/>
    </row>
    <row r="16" spans="1:8" ht="69.6" customHeight="1">
      <c r="A16" s="43" t="s">
        <v>565</v>
      </c>
      <c r="B16" s="44" t="s">
        <v>566</v>
      </c>
      <c r="C16" s="45">
        <v>523.4</v>
      </c>
      <c r="D16" s="45">
        <v>834.4</v>
      </c>
      <c r="E16" s="45">
        <v>910.2</v>
      </c>
      <c r="F16" s="128"/>
      <c r="G16" s="128"/>
      <c r="H16" s="128"/>
    </row>
    <row r="17" spans="1:8" ht="85.9" customHeight="1">
      <c r="A17" s="43" t="s">
        <v>567</v>
      </c>
      <c r="B17" s="44" t="s">
        <v>568</v>
      </c>
      <c r="C17" s="45">
        <v>8.3</v>
      </c>
      <c r="D17" s="45">
        <v>8.1</v>
      </c>
      <c r="E17" s="45">
        <v>8.5</v>
      </c>
      <c r="F17" s="128"/>
      <c r="G17" s="128"/>
      <c r="H17" s="128"/>
    </row>
    <row r="18" spans="1:8" ht="69" customHeight="1">
      <c r="A18" s="43" t="s">
        <v>569</v>
      </c>
      <c r="B18" s="44" t="s">
        <v>570</v>
      </c>
      <c r="C18" s="45">
        <v>1206.9</v>
      </c>
      <c r="D18" s="45">
        <v>1472.5</v>
      </c>
      <c r="E18" s="45">
        <v>1572.1</v>
      </c>
      <c r="F18" s="128"/>
      <c r="G18" s="128"/>
      <c r="H18" s="128"/>
    </row>
    <row r="19" spans="1:8" ht="16.5">
      <c r="A19" s="40" t="s">
        <v>571</v>
      </c>
      <c r="B19" s="41" t="s">
        <v>572</v>
      </c>
      <c r="C19" s="42">
        <f>C20+C22</f>
        <v>37689</v>
      </c>
      <c r="D19" s="42">
        <f aca="true" t="shared" si="0" ref="D19:E19">D20+D22</f>
        <v>39760</v>
      </c>
      <c r="E19" s="42">
        <f t="shared" si="0"/>
        <v>41669</v>
      </c>
      <c r="F19" s="128"/>
      <c r="G19" s="128"/>
      <c r="H19" s="128"/>
    </row>
    <row r="20" spans="1:8" ht="33">
      <c r="A20" s="40" t="s">
        <v>573</v>
      </c>
      <c r="B20" s="41" t="s">
        <v>574</v>
      </c>
      <c r="C20" s="42">
        <f>C21</f>
        <v>33340</v>
      </c>
      <c r="D20" s="42">
        <f>D21</f>
        <v>35173</v>
      </c>
      <c r="E20" s="42">
        <f>E21</f>
        <v>36862</v>
      </c>
      <c r="F20" s="128"/>
      <c r="G20" s="128"/>
      <c r="H20" s="128"/>
    </row>
    <row r="21" spans="1:8" ht="16.5">
      <c r="A21" s="43" t="s">
        <v>575</v>
      </c>
      <c r="B21" s="44" t="s">
        <v>574</v>
      </c>
      <c r="C21" s="45">
        <v>33340</v>
      </c>
      <c r="D21" s="45">
        <v>35173</v>
      </c>
      <c r="E21" s="45">
        <v>36862</v>
      </c>
      <c r="F21" s="128"/>
      <c r="G21" s="128"/>
      <c r="H21" s="128"/>
    </row>
    <row r="22" spans="1:8" ht="33">
      <c r="A22" s="46" t="s">
        <v>576</v>
      </c>
      <c r="B22" s="41" t="s">
        <v>577</v>
      </c>
      <c r="C22" s="42">
        <f>C23</f>
        <v>4349</v>
      </c>
      <c r="D22" s="42">
        <f>D23</f>
        <v>4587</v>
      </c>
      <c r="E22" s="42">
        <f>E23</f>
        <v>4807</v>
      </c>
      <c r="F22" s="128"/>
      <c r="G22" s="128"/>
      <c r="H22" s="128"/>
    </row>
    <row r="23" spans="1:8" ht="33">
      <c r="A23" s="47" t="s">
        <v>578</v>
      </c>
      <c r="B23" s="44" t="s">
        <v>579</v>
      </c>
      <c r="C23" s="45">
        <v>4349</v>
      </c>
      <c r="D23" s="45">
        <v>4587</v>
      </c>
      <c r="E23" s="45">
        <v>4807</v>
      </c>
      <c r="F23" s="128"/>
      <c r="G23" s="128"/>
      <c r="H23" s="128"/>
    </row>
    <row r="24" spans="1:8" ht="16.5">
      <c r="A24" s="40" t="s">
        <v>580</v>
      </c>
      <c r="B24" s="41" t="s">
        <v>581</v>
      </c>
      <c r="C24" s="42">
        <f>C25+C27</f>
        <v>46456</v>
      </c>
      <c r="D24" s="42">
        <f>D25+D27</f>
        <v>46456</v>
      </c>
      <c r="E24" s="42">
        <f>E25+E27</f>
        <v>46456</v>
      </c>
      <c r="F24" s="128"/>
      <c r="G24" s="128"/>
      <c r="H24" s="128"/>
    </row>
    <row r="25" spans="1:8" ht="16.5">
      <c r="A25" s="40" t="s">
        <v>582</v>
      </c>
      <c r="B25" s="41" t="s">
        <v>583</v>
      </c>
      <c r="C25" s="42">
        <f>C26</f>
        <v>9668</v>
      </c>
      <c r="D25" s="42">
        <f>D26</f>
        <v>9668</v>
      </c>
      <c r="E25" s="42">
        <f>E26</f>
        <v>9668</v>
      </c>
      <c r="F25" s="128"/>
      <c r="G25" s="128"/>
      <c r="H25" s="128"/>
    </row>
    <row r="26" spans="1:8" ht="49.5">
      <c r="A26" s="43" t="s">
        <v>584</v>
      </c>
      <c r="B26" s="44" t="s">
        <v>585</v>
      </c>
      <c r="C26" s="48">
        <v>9668</v>
      </c>
      <c r="D26" s="48">
        <v>9668</v>
      </c>
      <c r="E26" s="48">
        <v>9668</v>
      </c>
      <c r="F26" s="128"/>
      <c r="G26" s="128"/>
      <c r="H26" s="128"/>
    </row>
    <row r="27" spans="1:8" ht="16.5">
      <c r="A27" s="40" t="s">
        <v>586</v>
      </c>
      <c r="B27" s="41" t="s">
        <v>587</v>
      </c>
      <c r="C27" s="42">
        <f>C28+C30</f>
        <v>36788</v>
      </c>
      <c r="D27" s="42">
        <f>D28+D30</f>
        <v>36788</v>
      </c>
      <c r="E27" s="42">
        <f>E28+E30</f>
        <v>36788</v>
      </c>
      <c r="F27" s="128"/>
      <c r="G27" s="128"/>
      <c r="H27" s="128"/>
    </row>
    <row r="28" spans="1:8" ht="16.5">
      <c r="A28" s="43" t="s">
        <v>588</v>
      </c>
      <c r="B28" s="44" t="s">
        <v>589</v>
      </c>
      <c r="C28" s="45">
        <f>C29</f>
        <v>31634</v>
      </c>
      <c r="D28" s="45">
        <f>D29</f>
        <v>31634</v>
      </c>
      <c r="E28" s="45">
        <f>E29</f>
        <v>31634</v>
      </c>
      <c r="F28" s="128"/>
      <c r="G28" s="128"/>
      <c r="H28" s="128"/>
    </row>
    <row r="29" spans="1:8" ht="33">
      <c r="A29" s="43" t="s">
        <v>590</v>
      </c>
      <c r="B29" s="44" t="s">
        <v>591</v>
      </c>
      <c r="C29" s="48">
        <v>31634</v>
      </c>
      <c r="D29" s="48">
        <v>31634</v>
      </c>
      <c r="E29" s="48">
        <v>31634</v>
      </c>
      <c r="F29" s="128"/>
      <c r="G29" s="128"/>
      <c r="H29" s="128"/>
    </row>
    <row r="30" spans="1:8" ht="16.5">
      <c r="A30" s="43" t="s">
        <v>592</v>
      </c>
      <c r="B30" s="44" t="s">
        <v>593</v>
      </c>
      <c r="C30" s="45">
        <f>C31</f>
        <v>5154</v>
      </c>
      <c r="D30" s="45">
        <f>D31</f>
        <v>5154</v>
      </c>
      <c r="E30" s="45">
        <f>E31</f>
        <v>5154</v>
      </c>
      <c r="F30" s="128"/>
      <c r="G30" s="128"/>
      <c r="H30" s="128"/>
    </row>
    <row r="31" spans="1:8" ht="33">
      <c r="A31" s="43" t="s">
        <v>594</v>
      </c>
      <c r="B31" s="44" t="s">
        <v>595</v>
      </c>
      <c r="C31" s="48">
        <v>5154</v>
      </c>
      <c r="D31" s="48">
        <v>5154</v>
      </c>
      <c r="E31" s="48">
        <v>5154</v>
      </c>
      <c r="F31" s="128"/>
      <c r="G31" s="128"/>
      <c r="H31" s="128"/>
    </row>
    <row r="32" spans="1:8" ht="16.5">
      <c r="A32" s="40" t="s">
        <v>596</v>
      </c>
      <c r="B32" s="41" t="s">
        <v>597</v>
      </c>
      <c r="C32" s="42">
        <f>C33+C35</f>
        <v>4338</v>
      </c>
      <c r="D32" s="42">
        <f>D33+D35</f>
        <v>4338</v>
      </c>
      <c r="E32" s="42">
        <f>E33+E35</f>
        <v>4343</v>
      </c>
      <c r="F32" s="128"/>
      <c r="G32" s="128"/>
      <c r="H32" s="128"/>
    </row>
    <row r="33" spans="1:8" ht="33">
      <c r="A33" s="40" t="s">
        <v>598</v>
      </c>
      <c r="B33" s="41" t="s">
        <v>599</v>
      </c>
      <c r="C33" s="42">
        <f>C34</f>
        <v>4308</v>
      </c>
      <c r="D33" s="42">
        <f>D34</f>
        <v>4308</v>
      </c>
      <c r="E33" s="42">
        <f>E34</f>
        <v>4308</v>
      </c>
      <c r="F33" s="128"/>
      <c r="G33" s="128"/>
      <c r="H33" s="128"/>
    </row>
    <row r="34" spans="1:8" ht="49.5">
      <c r="A34" s="43" t="s">
        <v>600</v>
      </c>
      <c r="B34" s="44" t="s">
        <v>601</v>
      </c>
      <c r="C34" s="48">
        <v>4308</v>
      </c>
      <c r="D34" s="48">
        <v>4308</v>
      </c>
      <c r="E34" s="48">
        <v>4308</v>
      </c>
      <c r="F34" s="128"/>
      <c r="G34" s="128"/>
      <c r="H34" s="128"/>
    </row>
    <row r="35" spans="1:8" ht="33">
      <c r="A35" s="40" t="s">
        <v>602</v>
      </c>
      <c r="B35" s="41" t="s">
        <v>603</v>
      </c>
      <c r="C35" s="49">
        <f aca="true" t="shared" si="1" ref="C35:E35">C36</f>
        <v>30</v>
      </c>
      <c r="D35" s="49">
        <f t="shared" si="1"/>
        <v>30</v>
      </c>
      <c r="E35" s="49">
        <f t="shared" si="1"/>
        <v>35</v>
      </c>
      <c r="F35" s="128"/>
      <c r="G35" s="128"/>
      <c r="H35" s="128"/>
    </row>
    <row r="36" spans="1:8" ht="33">
      <c r="A36" s="43" t="s">
        <v>604</v>
      </c>
      <c r="B36" s="44" t="s">
        <v>605</v>
      </c>
      <c r="C36" s="48">
        <v>30</v>
      </c>
      <c r="D36" s="48">
        <v>30</v>
      </c>
      <c r="E36" s="48">
        <v>35</v>
      </c>
      <c r="F36" s="128"/>
      <c r="G36" s="128"/>
      <c r="H36" s="128"/>
    </row>
    <row r="37" spans="1:8" ht="49.5">
      <c r="A37" s="40" t="s">
        <v>606</v>
      </c>
      <c r="B37" s="41" t="s">
        <v>607</v>
      </c>
      <c r="C37" s="42">
        <f>C38+C45+C48</f>
        <v>35046.4</v>
      </c>
      <c r="D37" s="42">
        <f>D38+D45+D48</f>
        <v>34074.200000000004</v>
      </c>
      <c r="E37" s="42">
        <f>E38+E45+E48</f>
        <v>32924.7</v>
      </c>
      <c r="F37" s="128"/>
      <c r="G37" s="128"/>
      <c r="H37" s="128"/>
    </row>
    <row r="38" spans="1:8" ht="99">
      <c r="A38" s="40" t="s">
        <v>608</v>
      </c>
      <c r="B38" s="41" t="s">
        <v>609</v>
      </c>
      <c r="C38" s="42">
        <f>C39+C41+C43</f>
        <v>33659</v>
      </c>
      <c r="D38" s="42">
        <f>D39+D41+D43</f>
        <v>32686.8</v>
      </c>
      <c r="E38" s="42">
        <f>E39+E41+E43</f>
        <v>31537.3</v>
      </c>
      <c r="F38" s="128"/>
      <c r="G38" s="128"/>
      <c r="H38" s="128"/>
    </row>
    <row r="39" spans="1:8" ht="66">
      <c r="A39" s="43" t="s">
        <v>610</v>
      </c>
      <c r="B39" s="44" t="s">
        <v>611</v>
      </c>
      <c r="C39" s="45">
        <f>C40</f>
        <v>15767</v>
      </c>
      <c r="D39" s="45">
        <f>D40</f>
        <v>14794.8</v>
      </c>
      <c r="E39" s="45">
        <f>E40</f>
        <v>13645.3</v>
      </c>
      <c r="F39" s="128"/>
      <c r="G39" s="128"/>
      <c r="H39" s="128"/>
    </row>
    <row r="40" spans="1:8" ht="82.5">
      <c r="A40" s="43" t="s">
        <v>612</v>
      </c>
      <c r="B40" s="44" t="s">
        <v>613</v>
      </c>
      <c r="C40" s="45">
        <v>15767</v>
      </c>
      <c r="D40" s="45">
        <v>14794.8</v>
      </c>
      <c r="E40" s="45">
        <v>13645.3</v>
      </c>
      <c r="F40" s="128"/>
      <c r="G40" s="128"/>
      <c r="H40" s="128"/>
    </row>
    <row r="41" spans="1:8" ht="82.5">
      <c r="A41" s="43" t="s">
        <v>614</v>
      </c>
      <c r="B41" s="44" t="s">
        <v>615</v>
      </c>
      <c r="C41" s="48">
        <f>C42</f>
        <v>1780</v>
      </c>
      <c r="D41" s="48">
        <f>D42</f>
        <v>1780</v>
      </c>
      <c r="E41" s="48">
        <f>E42</f>
        <v>1780</v>
      </c>
      <c r="F41" s="128"/>
      <c r="G41" s="128"/>
      <c r="H41" s="128"/>
    </row>
    <row r="42" spans="1:8" ht="66">
      <c r="A42" s="43" t="s">
        <v>616</v>
      </c>
      <c r="B42" s="44" t="s">
        <v>617</v>
      </c>
      <c r="C42" s="45">
        <v>1780</v>
      </c>
      <c r="D42" s="45">
        <v>1780</v>
      </c>
      <c r="E42" s="45">
        <v>1780</v>
      </c>
      <c r="F42" s="128"/>
      <c r="G42" s="128"/>
      <c r="H42" s="128"/>
    </row>
    <row r="43" spans="1:8" ht="49.5">
      <c r="A43" s="43" t="s">
        <v>618</v>
      </c>
      <c r="B43" s="44" t="s">
        <v>619</v>
      </c>
      <c r="C43" s="45">
        <f>C44</f>
        <v>16112</v>
      </c>
      <c r="D43" s="45">
        <f>D44</f>
        <v>16112</v>
      </c>
      <c r="E43" s="45">
        <f>E44</f>
        <v>16112</v>
      </c>
      <c r="F43" s="128"/>
      <c r="G43" s="128"/>
      <c r="H43" s="128"/>
    </row>
    <row r="44" spans="1:8" ht="33">
      <c r="A44" s="43" t="s">
        <v>620</v>
      </c>
      <c r="B44" s="44" t="s">
        <v>621</v>
      </c>
      <c r="C44" s="45">
        <v>16112</v>
      </c>
      <c r="D44" s="45">
        <v>16112</v>
      </c>
      <c r="E44" s="45">
        <v>16112</v>
      </c>
      <c r="F44" s="128"/>
      <c r="G44" s="128"/>
      <c r="H44" s="128"/>
    </row>
    <row r="45" spans="1:8" ht="33">
      <c r="A45" s="40" t="s">
        <v>622</v>
      </c>
      <c r="B45" s="41" t="s">
        <v>623</v>
      </c>
      <c r="C45" s="42">
        <f aca="true" t="shared" si="2" ref="C45:C46">C46</f>
        <v>551.6</v>
      </c>
      <c r="D45" s="42">
        <f>D46</f>
        <v>551.6</v>
      </c>
      <c r="E45" s="42">
        <f>E46</f>
        <v>551.6</v>
      </c>
      <c r="F45" s="128"/>
      <c r="G45" s="128"/>
      <c r="H45" s="128"/>
    </row>
    <row r="46" spans="1:8" ht="49.5">
      <c r="A46" s="43" t="s">
        <v>624</v>
      </c>
      <c r="B46" s="44" t="s">
        <v>625</v>
      </c>
      <c r="C46" s="45">
        <f t="shared" si="2"/>
        <v>551.6</v>
      </c>
      <c r="D46" s="45">
        <f>D47</f>
        <v>551.6</v>
      </c>
      <c r="E46" s="45">
        <f>E47</f>
        <v>551.6</v>
      </c>
      <c r="F46" s="128"/>
      <c r="G46" s="128"/>
      <c r="H46" s="128"/>
    </row>
    <row r="47" spans="1:8" ht="49.5">
      <c r="A47" s="43" t="s">
        <v>626</v>
      </c>
      <c r="B47" s="44" t="s">
        <v>627</v>
      </c>
      <c r="C47" s="45">
        <v>551.6</v>
      </c>
      <c r="D47" s="45">
        <v>551.6</v>
      </c>
      <c r="E47" s="45">
        <v>551.6</v>
      </c>
      <c r="F47" s="128"/>
      <c r="G47" s="128"/>
      <c r="H47" s="128"/>
    </row>
    <row r="48" spans="1:8" ht="82.5">
      <c r="A48" s="40" t="s">
        <v>628</v>
      </c>
      <c r="B48" s="41" t="s">
        <v>629</v>
      </c>
      <c r="C48" s="42">
        <f aca="true" t="shared" si="3" ref="C48:C49">C49</f>
        <v>835.8</v>
      </c>
      <c r="D48" s="42">
        <f>D49</f>
        <v>835.8</v>
      </c>
      <c r="E48" s="42">
        <f>E49</f>
        <v>835.8</v>
      </c>
      <c r="F48" s="128"/>
      <c r="G48" s="128"/>
      <c r="H48" s="128"/>
    </row>
    <row r="49" spans="1:8" ht="82.5">
      <c r="A49" s="43" t="s">
        <v>630</v>
      </c>
      <c r="B49" s="44" t="s">
        <v>631</v>
      </c>
      <c r="C49" s="45">
        <f t="shared" si="3"/>
        <v>835.8</v>
      </c>
      <c r="D49" s="45">
        <f>D50</f>
        <v>835.8</v>
      </c>
      <c r="E49" s="45">
        <f>E50</f>
        <v>835.8</v>
      </c>
      <c r="F49" s="128"/>
      <c r="G49" s="128"/>
      <c r="H49" s="128"/>
    </row>
    <row r="50" spans="1:8" ht="82.5">
      <c r="A50" s="43" t="s">
        <v>632</v>
      </c>
      <c r="B50" s="44" t="s">
        <v>633</v>
      </c>
      <c r="C50" s="45">
        <v>835.8</v>
      </c>
      <c r="D50" s="45">
        <v>835.8</v>
      </c>
      <c r="E50" s="45">
        <v>835.8</v>
      </c>
      <c r="F50" s="128"/>
      <c r="G50" s="128"/>
      <c r="H50" s="128"/>
    </row>
    <row r="51" spans="1:8" ht="33">
      <c r="A51" s="40" t="s">
        <v>634</v>
      </c>
      <c r="B51" s="41" t="s">
        <v>635</v>
      </c>
      <c r="C51" s="42">
        <f>C52</f>
        <v>2483</v>
      </c>
      <c r="D51" s="42">
        <f>D52</f>
        <v>2589.8</v>
      </c>
      <c r="E51" s="42">
        <f>E52</f>
        <v>2703.7999999999997</v>
      </c>
      <c r="F51" s="128"/>
      <c r="G51" s="128"/>
      <c r="H51" s="128"/>
    </row>
    <row r="52" spans="1:8" ht="16.5">
      <c r="A52" s="40" t="s">
        <v>636</v>
      </c>
      <c r="B52" s="41" t="s">
        <v>637</v>
      </c>
      <c r="C52" s="42">
        <f>SUM(C53:C55)</f>
        <v>2483</v>
      </c>
      <c r="D52" s="42">
        <f>SUM(D53:D55)</f>
        <v>2589.8</v>
      </c>
      <c r="E52" s="42">
        <f>SUM(E53:E55)</f>
        <v>2703.7999999999997</v>
      </c>
      <c r="F52" s="128"/>
      <c r="G52" s="128"/>
      <c r="H52" s="128"/>
    </row>
    <row r="53" spans="1:8" ht="33">
      <c r="A53" s="50" t="s">
        <v>638</v>
      </c>
      <c r="B53" s="44" t="s">
        <v>639</v>
      </c>
      <c r="C53" s="45">
        <v>1450.6</v>
      </c>
      <c r="D53" s="45">
        <v>1512.9</v>
      </c>
      <c r="E53" s="45">
        <v>1579.5</v>
      </c>
      <c r="F53" s="128"/>
      <c r="G53" s="128"/>
      <c r="H53" s="128"/>
    </row>
    <row r="54" spans="1:8" ht="16.5">
      <c r="A54" s="50" t="s">
        <v>640</v>
      </c>
      <c r="B54" s="44" t="s">
        <v>641</v>
      </c>
      <c r="C54" s="45">
        <v>960.2</v>
      </c>
      <c r="D54" s="45">
        <v>1001.6</v>
      </c>
      <c r="E54" s="45">
        <v>1045.7</v>
      </c>
      <c r="F54" s="128"/>
      <c r="G54" s="128"/>
      <c r="H54" s="128"/>
    </row>
    <row r="55" spans="1:8" ht="16.5">
      <c r="A55" s="50" t="s">
        <v>642</v>
      </c>
      <c r="B55" s="44" t="s">
        <v>643</v>
      </c>
      <c r="C55" s="45">
        <v>72.2</v>
      </c>
      <c r="D55" s="45">
        <v>75.3</v>
      </c>
      <c r="E55" s="45">
        <v>78.6</v>
      </c>
      <c r="F55" s="128"/>
      <c r="G55" s="128"/>
      <c r="H55" s="128"/>
    </row>
    <row r="56" spans="1:8" ht="33">
      <c r="A56" s="40" t="s">
        <v>644</v>
      </c>
      <c r="B56" s="41" t="s">
        <v>645</v>
      </c>
      <c r="C56" s="42">
        <f>C57</f>
        <v>1524.6</v>
      </c>
      <c r="D56" s="42">
        <f aca="true" t="shared" si="4" ref="D56:E56">D57</f>
        <v>1435.1</v>
      </c>
      <c r="E56" s="42">
        <f t="shared" si="4"/>
        <v>1435.1</v>
      </c>
      <c r="F56" s="128"/>
      <c r="G56" s="128"/>
      <c r="H56" s="128"/>
    </row>
    <row r="57" spans="1:8" ht="16.5">
      <c r="A57" s="51" t="s">
        <v>646</v>
      </c>
      <c r="B57" s="41" t="s">
        <v>647</v>
      </c>
      <c r="C57" s="42">
        <f aca="true" t="shared" si="5" ref="C57:E58">C58</f>
        <v>1524.6</v>
      </c>
      <c r="D57" s="42">
        <f t="shared" si="5"/>
        <v>1435.1</v>
      </c>
      <c r="E57" s="42">
        <f t="shared" si="5"/>
        <v>1435.1</v>
      </c>
      <c r="F57" s="128"/>
      <c r="G57" s="128"/>
      <c r="H57" s="128"/>
    </row>
    <row r="58" spans="1:8" ht="16.5">
      <c r="A58" s="50" t="s">
        <v>648</v>
      </c>
      <c r="B58" s="44" t="s">
        <v>649</v>
      </c>
      <c r="C58" s="45">
        <f t="shared" si="5"/>
        <v>1524.6</v>
      </c>
      <c r="D58" s="45">
        <f t="shared" si="5"/>
        <v>1435.1</v>
      </c>
      <c r="E58" s="45">
        <f t="shared" si="5"/>
        <v>1435.1</v>
      </c>
      <c r="F58" s="128"/>
      <c r="G58" s="128"/>
      <c r="H58" s="128"/>
    </row>
    <row r="59" spans="1:8" ht="33">
      <c r="A59" s="50" t="s">
        <v>650</v>
      </c>
      <c r="B59" s="44" t="s">
        <v>651</v>
      </c>
      <c r="C59" s="45">
        <v>1524.6</v>
      </c>
      <c r="D59" s="45">
        <v>1435.1</v>
      </c>
      <c r="E59" s="45">
        <v>1435.1</v>
      </c>
      <c r="F59" s="128"/>
      <c r="G59" s="128"/>
      <c r="H59" s="128"/>
    </row>
    <row r="60" spans="1:8" ht="33">
      <c r="A60" s="40" t="s">
        <v>652</v>
      </c>
      <c r="B60" s="41" t="s">
        <v>653</v>
      </c>
      <c r="C60" s="42">
        <f>C61+C64</f>
        <v>47934.90000000001</v>
      </c>
      <c r="D60" s="42">
        <f>D61+D64</f>
        <v>28467.8</v>
      </c>
      <c r="E60" s="42">
        <f>E61+E64</f>
        <v>2907.7000000000003</v>
      </c>
      <c r="F60" s="128"/>
      <c r="G60" s="128"/>
      <c r="H60" s="128"/>
    </row>
    <row r="61" spans="1:8" ht="82.5">
      <c r="A61" s="40" t="s">
        <v>654</v>
      </c>
      <c r="B61" s="41" t="s">
        <v>655</v>
      </c>
      <c r="C61" s="42">
        <f aca="true" t="shared" si="6" ref="C61">C62</f>
        <v>41800.100000000006</v>
      </c>
      <c r="D61" s="42">
        <f>D62</f>
        <v>22806</v>
      </c>
      <c r="E61" s="42">
        <f>E62</f>
        <v>359.4</v>
      </c>
      <c r="F61" s="128"/>
      <c r="G61" s="128"/>
      <c r="H61" s="128"/>
    </row>
    <row r="62" spans="1:8" ht="99">
      <c r="A62" s="43" t="s">
        <v>656</v>
      </c>
      <c r="B62" s="44" t="s">
        <v>657</v>
      </c>
      <c r="C62" s="45">
        <f>C63</f>
        <v>41800.100000000006</v>
      </c>
      <c r="D62" s="45">
        <f>D63</f>
        <v>22806</v>
      </c>
      <c r="E62" s="45">
        <f>E63</f>
        <v>359.4</v>
      </c>
      <c r="F62" s="128"/>
      <c r="G62" s="128"/>
      <c r="H62" s="128"/>
    </row>
    <row r="63" spans="1:8" ht="99">
      <c r="A63" s="43" t="s">
        <v>658</v>
      </c>
      <c r="B63" s="44" t="s">
        <v>659</v>
      </c>
      <c r="C63" s="45">
        <f>10444.2+31355.9</f>
        <v>41800.100000000006</v>
      </c>
      <c r="D63" s="45">
        <v>22806</v>
      </c>
      <c r="E63" s="45">
        <v>359.4</v>
      </c>
      <c r="F63" s="128"/>
      <c r="G63" s="128"/>
      <c r="H63" s="128"/>
    </row>
    <row r="64" spans="1:8" ht="33">
      <c r="A64" s="40" t="s">
        <v>660</v>
      </c>
      <c r="B64" s="41" t="s">
        <v>661</v>
      </c>
      <c r="C64" s="42">
        <f>C65+C67</f>
        <v>6134.8</v>
      </c>
      <c r="D64" s="42">
        <f>D65+D67</f>
        <v>5661.8</v>
      </c>
      <c r="E64" s="42">
        <f>E65+E67</f>
        <v>2548.3</v>
      </c>
      <c r="F64" s="128"/>
      <c r="G64" s="128"/>
      <c r="H64" s="128"/>
    </row>
    <row r="65" spans="1:8" ht="33">
      <c r="A65" s="43" t="s">
        <v>662</v>
      </c>
      <c r="B65" s="44" t="s">
        <v>663</v>
      </c>
      <c r="C65" s="45">
        <f>C66</f>
        <v>3634.8</v>
      </c>
      <c r="D65" s="45">
        <f>D66</f>
        <v>5661.8</v>
      </c>
      <c r="E65" s="45">
        <f>E66</f>
        <v>2548.3</v>
      </c>
      <c r="F65" s="128"/>
      <c r="G65" s="128"/>
      <c r="H65" s="128"/>
    </row>
    <row r="66" spans="1:8" ht="49.5">
      <c r="A66" s="43" t="s">
        <v>664</v>
      </c>
      <c r="B66" s="44" t="s">
        <v>665</v>
      </c>
      <c r="C66" s="45">
        <v>3634.8</v>
      </c>
      <c r="D66" s="45">
        <v>5661.8</v>
      </c>
      <c r="E66" s="45">
        <v>2548.3</v>
      </c>
      <c r="F66" s="128"/>
      <c r="G66" s="128"/>
      <c r="H66" s="128"/>
    </row>
    <row r="67" spans="1:8" ht="49.5">
      <c r="A67" s="43" t="s">
        <v>666</v>
      </c>
      <c r="B67" s="44" t="s">
        <v>667</v>
      </c>
      <c r="C67" s="45">
        <f>C68</f>
        <v>2500</v>
      </c>
      <c r="D67" s="45">
        <f>D68</f>
        <v>0</v>
      </c>
      <c r="E67" s="45">
        <f>E68</f>
        <v>0</v>
      </c>
      <c r="F67" s="128"/>
      <c r="G67" s="128"/>
      <c r="H67" s="128"/>
    </row>
    <row r="68" spans="1:8" ht="49.5">
      <c r="A68" s="43" t="s">
        <v>668</v>
      </c>
      <c r="B68" s="44" t="s">
        <v>669</v>
      </c>
      <c r="C68" s="45">
        <v>2500</v>
      </c>
      <c r="D68" s="45">
        <v>0</v>
      </c>
      <c r="E68" s="45">
        <v>0</v>
      </c>
      <c r="F68" s="128"/>
      <c r="G68" s="128"/>
      <c r="H68" s="128"/>
    </row>
    <row r="69" spans="1:8" ht="16.5">
      <c r="A69" s="40" t="s">
        <v>670</v>
      </c>
      <c r="B69" s="41" t="s">
        <v>671</v>
      </c>
      <c r="C69" s="42">
        <f>C70+C74+C76+C77+C79+C81+C73</f>
        <v>4978.1</v>
      </c>
      <c r="D69" s="42">
        <f aca="true" t="shared" si="7" ref="D69:E69">D70+D74+D76+D77+D79+D81+D73</f>
        <v>5391.5</v>
      </c>
      <c r="E69" s="42">
        <f t="shared" si="7"/>
        <v>5900.9</v>
      </c>
      <c r="F69" s="128"/>
      <c r="G69" s="128"/>
      <c r="H69" s="128"/>
    </row>
    <row r="70" spans="1:8" ht="33">
      <c r="A70" s="40" t="s">
        <v>672</v>
      </c>
      <c r="B70" s="41" t="s">
        <v>673</v>
      </c>
      <c r="C70" s="42">
        <f>C71+C72</f>
        <v>35.5</v>
      </c>
      <c r="D70" s="42">
        <f>D71+D72</f>
        <v>35.5</v>
      </c>
      <c r="E70" s="42">
        <f>E71+E72</f>
        <v>35.5</v>
      </c>
      <c r="F70" s="128"/>
      <c r="G70" s="128"/>
      <c r="H70" s="128"/>
    </row>
    <row r="71" spans="1:8" ht="66">
      <c r="A71" s="43" t="s">
        <v>674</v>
      </c>
      <c r="B71" s="44" t="s">
        <v>675</v>
      </c>
      <c r="C71" s="45">
        <f>55/2</f>
        <v>27.5</v>
      </c>
      <c r="D71" s="45">
        <f>55/2</f>
        <v>27.5</v>
      </c>
      <c r="E71" s="45">
        <f>55/2</f>
        <v>27.5</v>
      </c>
      <c r="F71" s="128"/>
      <c r="G71" s="128"/>
      <c r="H71" s="128"/>
    </row>
    <row r="72" spans="1:8" ht="49.5">
      <c r="A72" s="43" t="s">
        <v>676</v>
      </c>
      <c r="B72" s="44" t="s">
        <v>677</v>
      </c>
      <c r="C72" s="45">
        <f>16/2</f>
        <v>8</v>
      </c>
      <c r="D72" s="45">
        <f>16/2</f>
        <v>8</v>
      </c>
      <c r="E72" s="45">
        <f>16/2</f>
        <v>8</v>
      </c>
      <c r="F72" s="128"/>
      <c r="G72" s="128"/>
      <c r="H72" s="128"/>
    </row>
    <row r="73" spans="1:8" ht="66">
      <c r="A73" s="51" t="s">
        <v>678</v>
      </c>
      <c r="B73" s="41" t="s">
        <v>679</v>
      </c>
      <c r="C73" s="42">
        <v>31</v>
      </c>
      <c r="D73" s="42">
        <v>31</v>
      </c>
      <c r="E73" s="42">
        <v>31</v>
      </c>
      <c r="F73" s="128"/>
      <c r="G73" s="128"/>
      <c r="H73" s="128"/>
    </row>
    <row r="74" spans="1:8" ht="115.5">
      <c r="A74" s="40" t="s">
        <v>680</v>
      </c>
      <c r="B74" s="41" t="s">
        <v>681</v>
      </c>
      <c r="C74" s="42">
        <f>C75</f>
        <v>681</v>
      </c>
      <c r="D74" s="42">
        <f>D75</f>
        <v>1021</v>
      </c>
      <c r="E74" s="42">
        <f>E75</f>
        <v>1531</v>
      </c>
      <c r="F74" s="128"/>
      <c r="G74" s="128"/>
      <c r="H74" s="128"/>
    </row>
    <row r="75" spans="1:8" ht="33">
      <c r="A75" s="43" t="s">
        <v>682</v>
      </c>
      <c r="B75" s="44" t="s">
        <v>683</v>
      </c>
      <c r="C75" s="45">
        <v>681</v>
      </c>
      <c r="D75" s="45">
        <v>1021</v>
      </c>
      <c r="E75" s="45">
        <v>1531</v>
      </c>
      <c r="F75" s="128"/>
      <c r="G75" s="128"/>
      <c r="H75" s="128"/>
    </row>
    <row r="76" spans="1:8" ht="66">
      <c r="A76" s="40" t="s">
        <v>684</v>
      </c>
      <c r="B76" s="41" t="s">
        <v>685</v>
      </c>
      <c r="C76" s="42">
        <v>3000</v>
      </c>
      <c r="D76" s="42">
        <v>3074</v>
      </c>
      <c r="E76" s="42">
        <v>3074</v>
      </c>
      <c r="F76" s="128"/>
      <c r="G76" s="128"/>
      <c r="H76" s="128"/>
    </row>
    <row r="77" spans="1:8" ht="66">
      <c r="A77" s="40" t="s">
        <v>686</v>
      </c>
      <c r="B77" s="41" t="s">
        <v>687</v>
      </c>
      <c r="C77" s="42">
        <f>C78</f>
        <v>124</v>
      </c>
      <c r="D77" s="42">
        <f>D78</f>
        <v>124</v>
      </c>
      <c r="E77" s="42">
        <f>E78</f>
        <v>124</v>
      </c>
      <c r="F77" s="128"/>
      <c r="G77" s="128"/>
      <c r="H77" s="128"/>
    </row>
    <row r="78" spans="1:8" ht="66">
      <c r="A78" s="52" t="s">
        <v>688</v>
      </c>
      <c r="B78" s="44" t="s">
        <v>689</v>
      </c>
      <c r="C78" s="45">
        <v>124</v>
      </c>
      <c r="D78" s="45">
        <v>124</v>
      </c>
      <c r="E78" s="45">
        <v>124</v>
      </c>
      <c r="F78" s="128"/>
      <c r="G78" s="128"/>
      <c r="H78" s="128"/>
    </row>
    <row r="79" spans="1:8" ht="49.5">
      <c r="A79" s="51" t="s">
        <v>690</v>
      </c>
      <c r="B79" s="41" t="s">
        <v>691</v>
      </c>
      <c r="C79" s="42">
        <f>C80</f>
        <v>48.5</v>
      </c>
      <c r="D79" s="42">
        <f>D80</f>
        <v>48.5</v>
      </c>
      <c r="E79" s="42">
        <f>E80</f>
        <v>48.5</v>
      </c>
      <c r="F79" s="128"/>
      <c r="G79" s="128"/>
      <c r="H79" s="128"/>
    </row>
    <row r="80" spans="1:8" ht="49.5">
      <c r="A80" s="50" t="s">
        <v>692</v>
      </c>
      <c r="B80" s="44" t="s">
        <v>693</v>
      </c>
      <c r="C80" s="45">
        <v>48.5</v>
      </c>
      <c r="D80" s="45">
        <v>48.5</v>
      </c>
      <c r="E80" s="45">
        <v>48.5</v>
      </c>
      <c r="F80" s="128"/>
      <c r="G80" s="128"/>
      <c r="H80" s="128"/>
    </row>
    <row r="81" spans="1:8" ht="33">
      <c r="A81" s="40" t="s">
        <v>694</v>
      </c>
      <c r="B81" s="41" t="s">
        <v>695</v>
      </c>
      <c r="C81" s="42">
        <f>C82</f>
        <v>1058.1</v>
      </c>
      <c r="D81" s="42">
        <f>D82</f>
        <v>1057.5</v>
      </c>
      <c r="E81" s="42">
        <f>E82</f>
        <v>1056.9</v>
      </c>
      <c r="F81" s="128"/>
      <c r="G81" s="128"/>
      <c r="H81" s="128"/>
    </row>
    <row r="82" spans="1:11" ht="33">
      <c r="A82" s="43" t="s">
        <v>696</v>
      </c>
      <c r="B82" s="44" t="s">
        <v>697</v>
      </c>
      <c r="C82" s="45">
        <f>29.8+12+116.3+900</f>
        <v>1058.1</v>
      </c>
      <c r="D82" s="45">
        <f>29.2+12+116.3+900</f>
        <v>1057.5</v>
      </c>
      <c r="E82" s="45">
        <f>28.6+12+116.3+900</f>
        <v>1056.9</v>
      </c>
      <c r="F82" s="128"/>
      <c r="G82" s="128"/>
      <c r="H82" s="128"/>
      <c r="I82" s="133"/>
      <c r="J82" s="133"/>
      <c r="K82" s="133"/>
    </row>
    <row r="83" spans="1:8" ht="16.5">
      <c r="A83" s="40" t="s">
        <v>698</v>
      </c>
      <c r="B83" s="41" t="s">
        <v>699</v>
      </c>
      <c r="C83" s="42">
        <f>C84+C114+C118</f>
        <v>361861.49999999994</v>
      </c>
      <c r="D83" s="42">
        <f>D84+D114+D118</f>
        <v>280826</v>
      </c>
      <c r="E83" s="42">
        <f>E84+E114+E118</f>
        <v>279755.1</v>
      </c>
      <c r="F83" s="128"/>
      <c r="G83" s="128"/>
      <c r="H83" s="128"/>
    </row>
    <row r="84" spans="1:8" ht="33">
      <c r="A84" s="53" t="s">
        <v>700</v>
      </c>
      <c r="B84" s="54" t="s">
        <v>701</v>
      </c>
      <c r="C84" s="42">
        <f>C100+C85+C88</f>
        <v>360367.79999999993</v>
      </c>
      <c r="D84" s="42">
        <f>D100+D85+D88</f>
        <v>280826</v>
      </c>
      <c r="E84" s="42">
        <f>E100+E85+E88</f>
        <v>279755.1</v>
      </c>
      <c r="F84" s="128"/>
      <c r="G84" s="128"/>
      <c r="H84" s="128"/>
    </row>
    <row r="85" spans="1:5" ht="16.5">
      <c r="A85" s="55" t="s">
        <v>702</v>
      </c>
      <c r="B85" s="56" t="s">
        <v>703</v>
      </c>
      <c r="C85" s="42">
        <f aca="true" t="shared" si="8" ref="C85:C86">C86</f>
        <v>11345</v>
      </c>
      <c r="D85" s="42">
        <f>D86</f>
        <v>0</v>
      </c>
      <c r="E85" s="42">
        <f>E86</f>
        <v>0</v>
      </c>
    </row>
    <row r="86" spans="1:5" ht="33">
      <c r="A86" s="43" t="s">
        <v>704</v>
      </c>
      <c r="B86" s="57" t="s">
        <v>705</v>
      </c>
      <c r="C86" s="45">
        <f t="shared" si="8"/>
        <v>11345</v>
      </c>
      <c r="D86" s="45">
        <f>D87</f>
        <v>0</v>
      </c>
      <c r="E86" s="45">
        <f>E87</f>
        <v>0</v>
      </c>
    </row>
    <row r="87" spans="1:5" ht="33">
      <c r="A87" s="43" t="s">
        <v>706</v>
      </c>
      <c r="B87" s="57" t="s">
        <v>707</v>
      </c>
      <c r="C87" s="45">
        <f>11112+11578-11345</f>
        <v>11345</v>
      </c>
      <c r="D87" s="45">
        <v>0</v>
      </c>
      <c r="E87" s="45">
        <v>0</v>
      </c>
    </row>
    <row r="88" spans="1:5" ht="33">
      <c r="A88" s="53" t="s">
        <v>708</v>
      </c>
      <c r="B88" s="54" t="s">
        <v>709</v>
      </c>
      <c r="C88" s="42">
        <f>C93+C91+C89</f>
        <v>70335.1</v>
      </c>
      <c r="D88" s="42">
        <f>D93+D91</f>
        <v>0</v>
      </c>
      <c r="E88" s="42">
        <f>E93+E91</f>
        <v>0</v>
      </c>
    </row>
    <row r="89" spans="1:5" ht="16.5">
      <c r="A89" s="43" t="s">
        <v>750</v>
      </c>
      <c r="B89" s="58" t="s">
        <v>751</v>
      </c>
      <c r="C89" s="45">
        <f>C90</f>
        <v>1784.1</v>
      </c>
      <c r="D89" s="45">
        <f aca="true" t="shared" si="9" ref="D89:E89">D90</f>
        <v>0</v>
      </c>
      <c r="E89" s="45">
        <f t="shared" si="9"/>
        <v>0</v>
      </c>
    </row>
    <row r="90" spans="1:5" ht="33">
      <c r="A90" s="43" t="s">
        <v>752</v>
      </c>
      <c r="B90" s="58" t="s">
        <v>753</v>
      </c>
      <c r="C90" s="45">
        <v>1784.1</v>
      </c>
      <c r="D90" s="45">
        <v>0</v>
      </c>
      <c r="E90" s="45">
        <v>0</v>
      </c>
    </row>
    <row r="91" spans="1:5" ht="82.5">
      <c r="A91" s="43" t="s">
        <v>754</v>
      </c>
      <c r="B91" s="58" t="s">
        <v>755</v>
      </c>
      <c r="C91" s="45">
        <f>C92</f>
        <v>51687.7</v>
      </c>
      <c r="D91" s="45">
        <f aca="true" t="shared" si="10" ref="D91:E91">D92</f>
        <v>0</v>
      </c>
      <c r="E91" s="45">
        <f t="shared" si="10"/>
        <v>0</v>
      </c>
    </row>
    <row r="92" spans="1:5" ht="82.5">
      <c r="A92" s="43" t="s">
        <v>756</v>
      </c>
      <c r="B92" s="58" t="s">
        <v>757</v>
      </c>
      <c r="C92" s="45">
        <v>51687.7</v>
      </c>
      <c r="D92" s="45">
        <v>0</v>
      </c>
      <c r="E92" s="45">
        <v>0</v>
      </c>
    </row>
    <row r="93" spans="1:5" ht="16.5">
      <c r="A93" s="43" t="s">
        <v>710</v>
      </c>
      <c r="B93" s="58" t="s">
        <v>711</v>
      </c>
      <c r="C93" s="45">
        <f>SUM(C94:C99)</f>
        <v>16863.3</v>
      </c>
      <c r="D93" s="45">
        <f aca="true" t="shared" si="11" ref="D93:E93">SUM(D94:D99)</f>
        <v>0</v>
      </c>
      <c r="E93" s="45">
        <f t="shared" si="11"/>
        <v>0</v>
      </c>
    </row>
    <row r="94" spans="1:5" ht="33">
      <c r="A94" s="43" t="s">
        <v>712</v>
      </c>
      <c r="B94" s="58" t="s">
        <v>542</v>
      </c>
      <c r="C94" s="45">
        <v>1477.9</v>
      </c>
      <c r="D94" s="45">
        <v>0</v>
      </c>
      <c r="E94" s="45">
        <v>0</v>
      </c>
    </row>
    <row r="95" spans="1:5" ht="16.5">
      <c r="A95" s="43" t="s">
        <v>712</v>
      </c>
      <c r="B95" s="58" t="s">
        <v>758</v>
      </c>
      <c r="C95" s="45">
        <v>485.9</v>
      </c>
      <c r="D95" s="45">
        <v>0</v>
      </c>
      <c r="E95" s="45">
        <v>0</v>
      </c>
    </row>
    <row r="96" spans="1:5" ht="16.5">
      <c r="A96" s="43" t="s">
        <v>712</v>
      </c>
      <c r="B96" s="58" t="s">
        <v>759</v>
      </c>
      <c r="C96" s="45">
        <v>3065.9</v>
      </c>
      <c r="D96" s="45">
        <v>0</v>
      </c>
      <c r="E96" s="45">
        <v>0</v>
      </c>
    </row>
    <row r="97" spans="1:5" ht="48.75" customHeight="1">
      <c r="A97" s="43" t="s">
        <v>712</v>
      </c>
      <c r="B97" s="58" t="s">
        <v>760</v>
      </c>
      <c r="C97" s="45">
        <v>4212.5</v>
      </c>
      <c r="D97" s="45">
        <v>0</v>
      </c>
      <c r="E97" s="45">
        <v>0</v>
      </c>
    </row>
    <row r="98" spans="1:5" ht="33">
      <c r="A98" s="43" t="s">
        <v>712</v>
      </c>
      <c r="B98" s="135" t="s">
        <v>826</v>
      </c>
      <c r="C98" s="45">
        <f>2980.9+2173</f>
        <v>5153.9</v>
      </c>
      <c r="D98" s="45">
        <v>0</v>
      </c>
      <c r="E98" s="45">
        <v>0</v>
      </c>
    </row>
    <row r="99" spans="1:5" ht="49.5">
      <c r="A99" s="43" t="s">
        <v>712</v>
      </c>
      <c r="B99" s="135" t="s">
        <v>867</v>
      </c>
      <c r="C99" s="45">
        <v>2467.2</v>
      </c>
      <c r="D99" s="45">
        <v>0</v>
      </c>
      <c r="E99" s="45">
        <v>0</v>
      </c>
    </row>
    <row r="100" spans="1:5" ht="33">
      <c r="A100" s="53" t="s">
        <v>713</v>
      </c>
      <c r="B100" s="54" t="s">
        <v>714</v>
      </c>
      <c r="C100" s="42">
        <f>C101+C105+C107+C103</f>
        <v>278687.69999999995</v>
      </c>
      <c r="D100" s="42">
        <f aca="true" t="shared" si="12" ref="D100:E100">D101+D105+D107+D103</f>
        <v>280826</v>
      </c>
      <c r="E100" s="42">
        <f t="shared" si="12"/>
        <v>279755.1</v>
      </c>
    </row>
    <row r="101" spans="1:5" ht="33">
      <c r="A101" s="43" t="s">
        <v>715</v>
      </c>
      <c r="B101" s="58" t="s">
        <v>716</v>
      </c>
      <c r="C101" s="45">
        <f>C102</f>
        <v>1251.6</v>
      </c>
      <c r="D101" s="45">
        <f>D102</f>
        <v>1251.3</v>
      </c>
      <c r="E101" s="45">
        <f>E102</f>
        <v>1251</v>
      </c>
    </row>
    <row r="102" spans="1:5" ht="33">
      <c r="A102" s="43" t="s">
        <v>717</v>
      </c>
      <c r="B102" s="58" t="s">
        <v>718</v>
      </c>
      <c r="C102" s="45">
        <v>1251.6</v>
      </c>
      <c r="D102" s="45">
        <v>1251.3</v>
      </c>
      <c r="E102" s="45">
        <v>1251</v>
      </c>
    </row>
    <row r="103" spans="1:5" ht="66">
      <c r="A103" s="43" t="s">
        <v>719</v>
      </c>
      <c r="B103" s="58" t="s">
        <v>720</v>
      </c>
      <c r="C103" s="45">
        <f>C104</f>
        <v>9069.3</v>
      </c>
      <c r="D103" s="45">
        <f>D104</f>
        <v>9069.3</v>
      </c>
      <c r="E103" s="45">
        <f>E104</f>
        <v>9069.3</v>
      </c>
    </row>
    <row r="104" spans="1:5" ht="66">
      <c r="A104" s="59" t="s">
        <v>721</v>
      </c>
      <c r="B104" s="58" t="s">
        <v>722</v>
      </c>
      <c r="C104" s="45">
        <v>9069.3</v>
      </c>
      <c r="D104" s="45">
        <v>9069.3</v>
      </c>
      <c r="E104" s="45">
        <v>9069.3</v>
      </c>
    </row>
    <row r="105" spans="1:5" ht="66">
      <c r="A105" s="43" t="s">
        <v>723</v>
      </c>
      <c r="B105" s="58" t="s">
        <v>724</v>
      </c>
      <c r="C105" s="45">
        <f>C106</f>
        <v>4282.4</v>
      </c>
      <c r="D105" s="45">
        <f>D106</f>
        <v>6423.599999999999</v>
      </c>
      <c r="E105" s="45">
        <f>E106</f>
        <v>5353</v>
      </c>
    </row>
    <row r="106" spans="1:5" ht="66">
      <c r="A106" s="43" t="s">
        <v>725</v>
      </c>
      <c r="B106" s="58" t="s">
        <v>726</v>
      </c>
      <c r="C106" s="45">
        <v>4282.4</v>
      </c>
      <c r="D106" s="45">
        <f>4282.4+2141.2</f>
        <v>6423.599999999999</v>
      </c>
      <c r="E106" s="45">
        <f>4282.4+1070.6</f>
        <v>5353</v>
      </c>
    </row>
    <row r="107" spans="1:5" ht="16.5">
      <c r="A107" s="43" t="s">
        <v>727</v>
      </c>
      <c r="B107" s="58" t="s">
        <v>728</v>
      </c>
      <c r="C107" s="45">
        <f>SUM(C108:C113)</f>
        <v>264084.39999999997</v>
      </c>
      <c r="D107" s="45">
        <f aca="true" t="shared" si="13" ref="D107:E107">SUM(D108:D113)</f>
        <v>264081.8</v>
      </c>
      <c r="E107" s="45">
        <f t="shared" si="13"/>
        <v>264081.8</v>
      </c>
    </row>
    <row r="108" spans="1:5" ht="99">
      <c r="A108" s="43" t="s">
        <v>729</v>
      </c>
      <c r="B108" s="58" t="s">
        <v>730</v>
      </c>
      <c r="C108" s="45">
        <f>176625+28</f>
        <v>176653</v>
      </c>
      <c r="D108" s="45">
        <f>176625+28</f>
        <v>176653</v>
      </c>
      <c r="E108" s="45">
        <f>176625+28</f>
        <v>176653</v>
      </c>
    </row>
    <row r="109" spans="1:5" ht="66">
      <c r="A109" s="43" t="s">
        <v>729</v>
      </c>
      <c r="B109" s="58" t="s">
        <v>731</v>
      </c>
      <c r="C109" s="45">
        <f>85439+680</f>
        <v>86119</v>
      </c>
      <c r="D109" s="45">
        <f>85439+680</f>
        <v>86119</v>
      </c>
      <c r="E109" s="45">
        <f>85439+680</f>
        <v>86119</v>
      </c>
    </row>
    <row r="110" spans="1:5" ht="49.5">
      <c r="A110" s="43" t="s">
        <v>729</v>
      </c>
      <c r="B110" s="58" t="s">
        <v>732</v>
      </c>
      <c r="C110" s="45">
        <v>650</v>
      </c>
      <c r="D110" s="45">
        <v>650</v>
      </c>
      <c r="E110" s="45">
        <v>650</v>
      </c>
    </row>
    <row r="111" spans="1:5" ht="66">
      <c r="A111" s="43" t="s">
        <v>729</v>
      </c>
      <c r="B111" s="58" t="s">
        <v>733</v>
      </c>
      <c r="C111" s="45">
        <v>264</v>
      </c>
      <c r="D111" s="45">
        <v>264</v>
      </c>
      <c r="E111" s="45">
        <v>264</v>
      </c>
    </row>
    <row r="112" spans="1:5" ht="99">
      <c r="A112" s="43" t="s">
        <v>729</v>
      </c>
      <c r="B112" s="58" t="s">
        <v>734</v>
      </c>
      <c r="C112" s="45">
        <v>395.8</v>
      </c>
      <c r="D112" s="45">
        <v>395.8</v>
      </c>
      <c r="E112" s="45">
        <v>395.8</v>
      </c>
    </row>
    <row r="113" spans="1:5" ht="99">
      <c r="A113" s="43" t="s">
        <v>729</v>
      </c>
      <c r="B113" s="58" t="s">
        <v>761</v>
      </c>
      <c r="C113" s="45">
        <v>2.6</v>
      </c>
      <c r="D113" s="45">
        <v>0</v>
      </c>
      <c r="E113" s="45">
        <v>0</v>
      </c>
    </row>
    <row r="114" spans="1:5" ht="33">
      <c r="A114" s="40" t="s">
        <v>735</v>
      </c>
      <c r="B114" s="54" t="s">
        <v>736</v>
      </c>
      <c r="C114" s="42">
        <f aca="true" t="shared" si="14" ref="C114">C115</f>
        <v>966.8</v>
      </c>
      <c r="D114" s="42">
        <f>D115</f>
        <v>0</v>
      </c>
      <c r="E114" s="42">
        <f>E115</f>
        <v>0</v>
      </c>
    </row>
    <row r="115" spans="1:5" ht="33">
      <c r="A115" s="43" t="s">
        <v>737</v>
      </c>
      <c r="B115" s="58" t="s">
        <v>738</v>
      </c>
      <c r="C115" s="45">
        <f>SUM(C116:C117)</f>
        <v>966.8</v>
      </c>
      <c r="D115" s="45">
        <f>D116</f>
        <v>0</v>
      </c>
      <c r="E115" s="45">
        <f>E116</f>
        <v>0</v>
      </c>
    </row>
    <row r="116" spans="1:5" ht="33">
      <c r="A116" s="43" t="s">
        <v>739</v>
      </c>
      <c r="B116" s="58" t="s">
        <v>740</v>
      </c>
      <c r="C116" s="45">
        <v>811.1</v>
      </c>
      <c r="D116" s="45">
        <v>0</v>
      </c>
      <c r="E116" s="45">
        <v>0</v>
      </c>
    </row>
    <row r="117" spans="1:5" ht="49.5">
      <c r="A117" s="43" t="s">
        <v>741</v>
      </c>
      <c r="B117" s="58" t="s">
        <v>742</v>
      </c>
      <c r="C117" s="45">
        <v>155.7</v>
      </c>
      <c r="D117" s="45">
        <v>0</v>
      </c>
      <c r="E117" s="45">
        <v>0</v>
      </c>
    </row>
    <row r="118" spans="1:6" ht="16.5">
      <c r="A118" s="29" t="s">
        <v>743</v>
      </c>
      <c r="B118" s="30" t="s">
        <v>744</v>
      </c>
      <c r="C118" s="31">
        <f>C119</f>
        <v>526.9</v>
      </c>
      <c r="D118" s="31">
        <f aca="true" t="shared" si="15" ref="D118:E119">D119</f>
        <v>0</v>
      </c>
      <c r="E118" s="31">
        <f t="shared" si="15"/>
        <v>0</v>
      </c>
      <c r="F118" s="134"/>
    </row>
    <row r="119" spans="1:6" ht="16.5">
      <c r="A119" s="32" t="s">
        <v>745</v>
      </c>
      <c r="B119" s="33" t="s">
        <v>746</v>
      </c>
      <c r="C119" s="34">
        <f>C120</f>
        <v>526.9</v>
      </c>
      <c r="D119" s="34">
        <f t="shared" si="15"/>
        <v>0</v>
      </c>
      <c r="E119" s="34">
        <f t="shared" si="15"/>
        <v>0</v>
      </c>
      <c r="F119" s="134"/>
    </row>
    <row r="120" spans="1:6" ht="33">
      <c r="A120" s="32" t="s">
        <v>747</v>
      </c>
      <c r="B120" s="33" t="s">
        <v>748</v>
      </c>
      <c r="C120" s="34">
        <v>526.9</v>
      </c>
      <c r="D120" s="34">
        <v>0</v>
      </c>
      <c r="E120" s="34">
        <v>0</v>
      </c>
      <c r="F120" s="134"/>
    </row>
    <row r="121" spans="1:8" ht="16.5">
      <c r="A121" s="60"/>
      <c r="B121" s="61" t="s">
        <v>749</v>
      </c>
      <c r="C121" s="42">
        <f>C8+C83</f>
        <v>742784.2</v>
      </c>
      <c r="D121" s="42">
        <f>D8+D83</f>
        <v>634418.8999999999</v>
      </c>
      <c r="E121" s="42">
        <f>E8+E83</f>
        <v>598970.5</v>
      </c>
      <c r="F121" s="128"/>
      <c r="G121" s="128"/>
      <c r="H121" s="128"/>
    </row>
  </sheetData>
  <mergeCells count="6">
    <mergeCell ref="C2:E2"/>
    <mergeCell ref="D3:E3"/>
    <mergeCell ref="A5:E5"/>
    <mergeCell ref="A6:A7"/>
    <mergeCell ref="B6:B7"/>
    <mergeCell ref="C6:E6"/>
  </mergeCells>
  <printOptions/>
  <pageMargins left="0.5905511811023623" right="0.1968503937007874" top="0.1968503937007874" bottom="0.1968503937007874" header="0.31496062992125984" footer="0.31496062992125984"/>
  <pageSetup fitToHeight="4"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workbookViewId="0" topLeftCell="A1">
      <selection activeCell="H15" sqref="H15"/>
    </sheetView>
  </sheetViews>
  <sheetFormatPr defaultColWidth="8.875" defaultRowHeight="12.75"/>
  <cols>
    <col min="1" max="1" width="8.25390625" style="21" customWidth="1"/>
    <col min="2" max="2" width="64.75390625" style="21" customWidth="1"/>
    <col min="3" max="3" width="11.25390625" style="21" customWidth="1"/>
    <col min="4" max="4" width="12.00390625" style="21" customWidth="1"/>
    <col min="5" max="5" width="11.75390625" style="21" customWidth="1"/>
    <col min="6" max="16384" width="8.875" style="19" customWidth="1"/>
  </cols>
  <sheetData>
    <row r="1" spans="1:5" ht="53.45" customHeight="1">
      <c r="A1" s="153" t="s">
        <v>874</v>
      </c>
      <c r="B1" s="153"/>
      <c r="C1" s="153"/>
      <c r="D1" s="153"/>
      <c r="E1" s="153"/>
    </row>
    <row r="2" spans="1:5" ht="60.6" customHeight="1">
      <c r="A2" s="173" t="s">
        <v>329</v>
      </c>
      <c r="B2" s="173"/>
      <c r="C2" s="173"/>
      <c r="D2" s="173"/>
      <c r="E2" s="173"/>
    </row>
    <row r="3" spans="1:5" ht="12.75">
      <c r="A3" s="174" t="s">
        <v>61</v>
      </c>
      <c r="B3" s="174" t="s">
        <v>24</v>
      </c>
      <c r="C3" s="174" t="s">
        <v>311</v>
      </c>
      <c r="D3" s="174"/>
      <c r="E3" s="174"/>
    </row>
    <row r="4" spans="1:5" ht="12.75">
      <c r="A4" s="174"/>
      <c r="B4" s="174"/>
      <c r="C4" s="174" t="s">
        <v>320</v>
      </c>
      <c r="D4" s="174" t="s">
        <v>330</v>
      </c>
      <c r="E4" s="174"/>
    </row>
    <row r="5" spans="1:5" ht="12.75">
      <c r="A5" s="174"/>
      <c r="B5" s="174"/>
      <c r="C5" s="174"/>
      <c r="D5" s="28" t="s">
        <v>321</v>
      </c>
      <c r="E5" s="28" t="s">
        <v>322</v>
      </c>
    </row>
    <row r="6" spans="1:5" ht="12.75">
      <c r="A6" s="28" t="s">
        <v>6</v>
      </c>
      <c r="B6" s="28" t="s">
        <v>104</v>
      </c>
      <c r="C6" s="28" t="s">
        <v>105</v>
      </c>
      <c r="D6" s="28" t="s">
        <v>106</v>
      </c>
      <c r="E6" s="28" t="s">
        <v>107</v>
      </c>
    </row>
    <row r="7" spans="1:5" ht="12.75">
      <c r="A7" s="175" t="s">
        <v>93</v>
      </c>
      <c r="B7" s="20" t="s">
        <v>85</v>
      </c>
      <c r="C7" s="176">
        <f>C8+C16+C19+C24+C28+C34+C36+C40+C43+C45</f>
        <v>747835.8999999999</v>
      </c>
      <c r="D7" s="176">
        <f aca="true" t="shared" si="0" ref="D7:E7">D8+D16+D19+D24+D28+D34+D36+D40+D43+D45</f>
        <v>624418.9000000001</v>
      </c>
      <c r="E7" s="176">
        <f t="shared" si="0"/>
        <v>598970.5</v>
      </c>
    </row>
    <row r="8" spans="1:5" ht="12.75">
      <c r="A8" s="175" t="s">
        <v>81</v>
      </c>
      <c r="B8" s="3" t="s">
        <v>26</v>
      </c>
      <c r="C8" s="176">
        <f>C9+C10+C11+C12+C14+C15+C13</f>
        <v>65376.3</v>
      </c>
      <c r="D8" s="176">
        <f aca="true" t="shared" si="1" ref="D8:E8">D9+D10+D11+D12+D14+D15</f>
        <v>61664.2</v>
      </c>
      <c r="E8" s="176">
        <f t="shared" si="1"/>
        <v>61699.4</v>
      </c>
    </row>
    <row r="9" spans="1:5" ht="40.15" customHeight="1">
      <c r="A9" s="28" t="s">
        <v>68</v>
      </c>
      <c r="B9" s="177" t="s">
        <v>86</v>
      </c>
      <c r="C9" s="178">
        <f>'№5'!E9</f>
        <v>1479</v>
      </c>
      <c r="D9" s="178">
        <f>'№5'!F9</f>
        <v>1479</v>
      </c>
      <c r="E9" s="178">
        <f>'№5'!G9</f>
        <v>1479</v>
      </c>
    </row>
    <row r="10" spans="1:5" ht="49.5">
      <c r="A10" s="28" t="s">
        <v>69</v>
      </c>
      <c r="B10" s="177" t="s">
        <v>44</v>
      </c>
      <c r="C10" s="178">
        <f>'№5'!E14</f>
        <v>4105.3</v>
      </c>
      <c r="D10" s="178">
        <f>'№5'!F14</f>
        <v>4105.3</v>
      </c>
      <c r="E10" s="178">
        <f>'№5'!G14</f>
        <v>4105.3</v>
      </c>
    </row>
    <row r="11" spans="1:5" ht="60" customHeight="1">
      <c r="A11" s="28" t="s">
        <v>70</v>
      </c>
      <c r="B11" s="177" t="s">
        <v>45</v>
      </c>
      <c r="C11" s="178">
        <f>'№5'!E25</f>
        <v>35937.1</v>
      </c>
      <c r="D11" s="178">
        <f>'№5'!F25</f>
        <v>35825.1</v>
      </c>
      <c r="E11" s="178">
        <f>'№5'!G25</f>
        <v>35825.1</v>
      </c>
    </row>
    <row r="12" spans="1:5" ht="49.5">
      <c r="A12" s="28" t="s">
        <v>71</v>
      </c>
      <c r="B12" s="177" t="s">
        <v>12</v>
      </c>
      <c r="C12" s="178">
        <f>'№5'!E37</f>
        <v>9521.5</v>
      </c>
      <c r="D12" s="178">
        <f>'№5'!F37</f>
        <v>9521.5</v>
      </c>
      <c r="E12" s="178">
        <f>'№5'!G37</f>
        <v>9521.5</v>
      </c>
    </row>
    <row r="13" spans="1:5" ht="12.75">
      <c r="A13" s="179" t="s">
        <v>805</v>
      </c>
      <c r="B13" s="4" t="s">
        <v>806</v>
      </c>
      <c r="C13" s="178">
        <f>'№5'!E44</f>
        <v>280</v>
      </c>
      <c r="D13" s="178">
        <f>'№5'!F44</f>
        <v>0</v>
      </c>
      <c r="E13" s="178">
        <f>'№5'!G44</f>
        <v>0</v>
      </c>
    </row>
    <row r="14" spans="1:5" ht="12.75">
      <c r="A14" s="28" t="s">
        <v>72</v>
      </c>
      <c r="B14" s="177" t="s">
        <v>13</v>
      </c>
      <c r="C14" s="178">
        <f>'№5'!E49</f>
        <v>2000</v>
      </c>
      <c r="D14" s="178">
        <f>'№5'!F49</f>
        <v>500</v>
      </c>
      <c r="E14" s="178">
        <f>'№5'!G49</f>
        <v>500</v>
      </c>
    </row>
    <row r="15" spans="1:5" ht="12.75">
      <c r="A15" s="28" t="s">
        <v>87</v>
      </c>
      <c r="B15" s="177" t="s">
        <v>46</v>
      </c>
      <c r="C15" s="178">
        <f>'№5'!E54</f>
        <v>12053.4</v>
      </c>
      <c r="D15" s="178">
        <f>'№5'!F54</f>
        <v>10233.3</v>
      </c>
      <c r="E15" s="178">
        <f>'№5'!G54</f>
        <v>10268.5</v>
      </c>
    </row>
    <row r="16" spans="1:5" ht="33">
      <c r="A16" s="175" t="s">
        <v>82</v>
      </c>
      <c r="B16" s="3" t="s">
        <v>47</v>
      </c>
      <c r="C16" s="176">
        <f>C17+C18</f>
        <v>7918.3</v>
      </c>
      <c r="D16" s="176">
        <f aca="true" t="shared" si="2" ref="D16:E16">D17+D18</f>
        <v>7918</v>
      </c>
      <c r="E16" s="176">
        <f t="shared" si="2"/>
        <v>7917.7</v>
      </c>
    </row>
    <row r="17" spans="1:5" ht="12.75">
      <c r="A17" s="28" t="s">
        <v>102</v>
      </c>
      <c r="B17" s="177" t="s">
        <v>103</v>
      </c>
      <c r="C17" s="178">
        <f>'№5'!E105</f>
        <v>1383.3000000000002</v>
      </c>
      <c r="D17" s="178">
        <f>'№5'!F105</f>
        <v>1383.0000000000002</v>
      </c>
      <c r="E17" s="178">
        <f>'№5'!G105</f>
        <v>1382.7</v>
      </c>
    </row>
    <row r="18" spans="1:5" ht="33">
      <c r="A18" s="179" t="s">
        <v>73</v>
      </c>
      <c r="B18" s="177" t="s">
        <v>20</v>
      </c>
      <c r="C18" s="178">
        <f>'№5'!E113</f>
        <v>6535</v>
      </c>
      <c r="D18" s="178">
        <f>'№5'!F113</f>
        <v>6535</v>
      </c>
      <c r="E18" s="178">
        <f>'№5'!G113</f>
        <v>6535</v>
      </c>
    </row>
    <row r="19" spans="1:5" ht="12.75">
      <c r="A19" s="175" t="s">
        <v>83</v>
      </c>
      <c r="B19" s="3" t="s">
        <v>48</v>
      </c>
      <c r="C19" s="176">
        <f>C21+C22+C23+C20</f>
        <v>120538.5</v>
      </c>
      <c r="D19" s="176">
        <f aca="true" t="shared" si="3" ref="D19:E19">D21+D22+D23+D20</f>
        <v>32444.100000000002</v>
      </c>
      <c r="E19" s="176">
        <f t="shared" si="3"/>
        <v>22185.4</v>
      </c>
    </row>
    <row r="20" spans="1:5" ht="19.15" customHeight="1">
      <c r="A20" s="179" t="s">
        <v>796</v>
      </c>
      <c r="B20" s="177" t="s">
        <v>797</v>
      </c>
      <c r="C20" s="178">
        <f>'№5'!E119</f>
        <v>256.6</v>
      </c>
      <c r="D20" s="178">
        <f>'№5'!F119</f>
        <v>176.4</v>
      </c>
      <c r="E20" s="178">
        <f>'№5'!G119</f>
        <v>182.4</v>
      </c>
    </row>
    <row r="21" spans="1:5" ht="12.75">
      <c r="A21" s="28" t="s">
        <v>176</v>
      </c>
      <c r="B21" s="177" t="s">
        <v>177</v>
      </c>
      <c r="C21" s="178">
        <f>'№5'!E125</f>
        <v>395.8</v>
      </c>
      <c r="D21" s="178">
        <f>'№5'!F125</f>
        <v>395.8</v>
      </c>
      <c r="E21" s="178">
        <f>'№5'!G125</f>
        <v>395.8</v>
      </c>
    </row>
    <row r="22" spans="1:5" ht="12.75">
      <c r="A22" s="28" t="s">
        <v>10</v>
      </c>
      <c r="B22" s="177" t="s">
        <v>331</v>
      </c>
      <c r="C22" s="178">
        <f>'№5'!E129</f>
        <v>117406.29999999999</v>
      </c>
      <c r="D22" s="178">
        <f>'№5'!F129</f>
        <v>31128.9</v>
      </c>
      <c r="E22" s="178">
        <f>'№5'!G129</f>
        <v>20859.3</v>
      </c>
    </row>
    <row r="23" spans="1:5" ht="12.75">
      <c r="A23" s="28" t="s">
        <v>74</v>
      </c>
      <c r="B23" s="177" t="s">
        <v>49</v>
      </c>
      <c r="C23" s="178">
        <f>'№5'!E155</f>
        <v>2479.8</v>
      </c>
      <c r="D23" s="178">
        <f>'№5'!F155</f>
        <v>743</v>
      </c>
      <c r="E23" s="178">
        <f>'№5'!G155</f>
        <v>747.9</v>
      </c>
    </row>
    <row r="24" spans="1:5" ht="12.75">
      <c r="A24" s="175" t="s">
        <v>84</v>
      </c>
      <c r="B24" s="3" t="s">
        <v>50</v>
      </c>
      <c r="C24" s="176">
        <f>C25+C26+C27</f>
        <v>35359.7</v>
      </c>
      <c r="D24" s="176">
        <f aca="true" t="shared" si="4" ref="D24:E24">D25+D26+D27</f>
        <v>24795.9</v>
      </c>
      <c r="E24" s="176">
        <f t="shared" si="4"/>
        <v>16088.4</v>
      </c>
    </row>
    <row r="25" spans="1:5" ht="12.75">
      <c r="A25" s="28" t="s">
        <v>8</v>
      </c>
      <c r="B25" s="177" t="s">
        <v>9</v>
      </c>
      <c r="C25" s="178">
        <f>'№5'!E174</f>
        <v>1524.6</v>
      </c>
      <c r="D25" s="178">
        <f>'№5'!F174</f>
        <v>1435.1</v>
      </c>
      <c r="E25" s="178">
        <f>'№5'!G174</f>
        <v>1435.1</v>
      </c>
    </row>
    <row r="26" spans="1:5" ht="12.75">
      <c r="A26" s="28" t="s">
        <v>75</v>
      </c>
      <c r="B26" s="177" t="s">
        <v>51</v>
      </c>
      <c r="C26" s="178">
        <f>'№5'!E179</f>
        <v>12893.7</v>
      </c>
      <c r="D26" s="178">
        <f>'№5'!F179</f>
        <v>9000</v>
      </c>
      <c r="E26" s="178">
        <f>'№5'!G179</f>
        <v>0</v>
      </c>
    </row>
    <row r="27" spans="1:5" ht="12.75">
      <c r="A27" s="28" t="s">
        <v>76</v>
      </c>
      <c r="B27" s="177" t="s">
        <v>52</v>
      </c>
      <c r="C27" s="178">
        <f>'№5'!E188</f>
        <v>20941.399999999998</v>
      </c>
      <c r="D27" s="178">
        <f>'№5'!F188</f>
        <v>14360.8</v>
      </c>
      <c r="E27" s="178">
        <f>'№5'!G188</f>
        <v>14653.3</v>
      </c>
    </row>
    <row r="28" spans="1:5" ht="12.75">
      <c r="A28" s="175" t="s">
        <v>62</v>
      </c>
      <c r="B28" s="180" t="s">
        <v>53</v>
      </c>
      <c r="C28" s="176">
        <f>C29+C30+C31+C32+C33</f>
        <v>456061.2</v>
      </c>
      <c r="D28" s="176">
        <f aca="true" t="shared" si="5" ref="D28:E28">D29+D30+D31+D32+D33</f>
        <v>439427.70000000007</v>
      </c>
      <c r="E28" s="176">
        <f t="shared" si="5"/>
        <v>434067.50000000006</v>
      </c>
    </row>
    <row r="29" spans="1:5" ht="12.75">
      <c r="A29" s="28" t="s">
        <v>77</v>
      </c>
      <c r="B29" s="177" t="s">
        <v>15</v>
      </c>
      <c r="C29" s="178">
        <f>'№5'!E212</f>
        <v>158911</v>
      </c>
      <c r="D29" s="178">
        <f>'№5'!F212</f>
        <v>158555.50000000003</v>
      </c>
      <c r="E29" s="178">
        <f>'№5'!G212</f>
        <v>154510.1</v>
      </c>
    </row>
    <row r="30" spans="1:5" ht="12.75">
      <c r="A30" s="28" t="s">
        <v>78</v>
      </c>
      <c r="B30" s="177" t="s">
        <v>16</v>
      </c>
      <c r="C30" s="178">
        <f>'№5'!E225</f>
        <v>236836.8</v>
      </c>
      <c r="D30" s="178">
        <f>'№5'!F225</f>
        <v>224831.00000000003</v>
      </c>
      <c r="E30" s="178">
        <f>'№5'!G225</f>
        <v>224173.80000000002</v>
      </c>
    </row>
    <row r="31" spans="1:5" ht="12.75">
      <c r="A31" s="28" t="s">
        <v>332</v>
      </c>
      <c r="B31" s="177" t="s">
        <v>333</v>
      </c>
      <c r="C31" s="178">
        <f>'№5'!E252</f>
        <v>36930.799999999996</v>
      </c>
      <c r="D31" s="178">
        <f>'№5'!F252</f>
        <v>36780.2</v>
      </c>
      <c r="E31" s="178">
        <f>'№5'!G252</f>
        <v>36284.2</v>
      </c>
    </row>
    <row r="32" spans="1:5" ht="12.75">
      <c r="A32" s="28" t="s">
        <v>63</v>
      </c>
      <c r="B32" s="177" t="s">
        <v>510</v>
      </c>
      <c r="C32" s="178">
        <f>'№5'!E275</f>
        <v>9454.4</v>
      </c>
      <c r="D32" s="178">
        <f>'№5'!F275</f>
        <v>5332.8</v>
      </c>
      <c r="E32" s="178">
        <f>'№5'!G275</f>
        <v>5171.2</v>
      </c>
    </row>
    <row r="33" spans="1:5" ht="12.75">
      <c r="A33" s="28" t="s">
        <v>79</v>
      </c>
      <c r="B33" s="177" t="s">
        <v>17</v>
      </c>
      <c r="C33" s="178">
        <f>'№5'!E302</f>
        <v>13928.199999999999</v>
      </c>
      <c r="D33" s="178">
        <f>'№5'!F302</f>
        <v>13928.199999999999</v>
      </c>
      <c r="E33" s="178">
        <f>'№5'!G302</f>
        <v>13928.199999999999</v>
      </c>
    </row>
    <row r="34" spans="1:5" ht="12.75">
      <c r="A34" s="175" t="s">
        <v>66</v>
      </c>
      <c r="B34" s="3" t="s">
        <v>111</v>
      </c>
      <c r="C34" s="176">
        <f>C35</f>
        <v>23021.199999999997</v>
      </c>
      <c r="D34" s="176">
        <f aca="true" t="shared" si="6" ref="D34:E34">D35</f>
        <v>22473.2</v>
      </c>
      <c r="E34" s="176">
        <f t="shared" si="6"/>
        <v>22485.3</v>
      </c>
    </row>
    <row r="35" spans="1:5" ht="12.75">
      <c r="A35" s="28" t="s">
        <v>67</v>
      </c>
      <c r="B35" s="177" t="s">
        <v>18</v>
      </c>
      <c r="C35" s="178">
        <f>'№5'!E315</f>
        <v>23021.199999999997</v>
      </c>
      <c r="D35" s="178">
        <f>'№5'!F315</f>
        <v>22473.2</v>
      </c>
      <c r="E35" s="178">
        <f>'№5'!G315</f>
        <v>22485.3</v>
      </c>
    </row>
    <row r="36" spans="1:5" ht="12.75">
      <c r="A36" s="175" t="s">
        <v>64</v>
      </c>
      <c r="B36" s="3" t="s">
        <v>56</v>
      </c>
      <c r="C36" s="176">
        <f>C37+C38+C39</f>
        <v>19485.2</v>
      </c>
      <c r="D36" s="176">
        <f aca="true" t="shared" si="7" ref="D36:E36">D37+D38+D39</f>
        <v>19891.4</v>
      </c>
      <c r="E36" s="176">
        <f t="shared" si="7"/>
        <v>18870.9</v>
      </c>
    </row>
    <row r="37" spans="1:5" ht="12.75">
      <c r="A37" s="28" t="s">
        <v>80</v>
      </c>
      <c r="B37" s="177" t="s">
        <v>57</v>
      </c>
      <c r="C37" s="178">
        <f>'№5'!E337</f>
        <v>1773.5</v>
      </c>
      <c r="D37" s="178">
        <f>'№5'!F337</f>
        <v>1773.5</v>
      </c>
      <c r="E37" s="178">
        <f>'№5'!G337</f>
        <v>1773.5</v>
      </c>
    </row>
    <row r="38" spans="1:5" ht="12.75">
      <c r="A38" s="28" t="s">
        <v>65</v>
      </c>
      <c r="B38" s="177" t="s">
        <v>59</v>
      </c>
      <c r="C38" s="178">
        <f>'№5'!E342</f>
        <v>4360</v>
      </c>
      <c r="D38" s="178">
        <f>'№5'!F342</f>
        <v>2625</v>
      </c>
      <c r="E38" s="178">
        <f>'№5'!G342</f>
        <v>2675.1</v>
      </c>
    </row>
    <row r="39" spans="1:5" ht="12.75">
      <c r="A39" s="28" t="s">
        <v>126</v>
      </c>
      <c r="B39" s="177" t="s">
        <v>127</v>
      </c>
      <c r="C39" s="178">
        <f>'№5'!E358</f>
        <v>13351.7</v>
      </c>
      <c r="D39" s="178">
        <f>'№5'!F358</f>
        <v>15492.900000000001</v>
      </c>
      <c r="E39" s="178">
        <f>'№5'!G358</f>
        <v>14422.300000000001</v>
      </c>
    </row>
    <row r="40" spans="1:5" ht="12.75">
      <c r="A40" s="175" t="s">
        <v>88</v>
      </c>
      <c r="B40" s="3" t="s">
        <v>55</v>
      </c>
      <c r="C40" s="176">
        <f>C41+C42</f>
        <v>16821</v>
      </c>
      <c r="D40" s="176">
        <f aca="true" t="shared" si="8" ref="D40:E40">D41+D42</f>
        <v>13457.1</v>
      </c>
      <c r="E40" s="176">
        <f t="shared" si="8"/>
        <v>13503.7</v>
      </c>
    </row>
    <row r="41" spans="1:5" ht="12.75">
      <c r="A41" s="28" t="s">
        <v>141</v>
      </c>
      <c r="B41" s="177" t="s">
        <v>89</v>
      </c>
      <c r="C41" s="178">
        <f>'№5'!E369</f>
        <v>14531.5</v>
      </c>
      <c r="D41" s="178">
        <f>'№5'!F369</f>
        <v>11167.6</v>
      </c>
      <c r="E41" s="178">
        <f>'№5'!G369</f>
        <v>11214.2</v>
      </c>
    </row>
    <row r="42" spans="1:5" ht="22.15" customHeight="1">
      <c r="A42" s="28" t="s">
        <v>145</v>
      </c>
      <c r="B42" s="177" t="s">
        <v>0</v>
      </c>
      <c r="C42" s="178">
        <f>'№5'!E386</f>
        <v>2289.5</v>
      </c>
      <c r="D42" s="178">
        <f>'№5'!F386</f>
        <v>2289.5</v>
      </c>
      <c r="E42" s="178">
        <f>'№5'!G386</f>
        <v>2289.5</v>
      </c>
    </row>
    <row r="43" spans="1:5" ht="12.75">
      <c r="A43" s="175" t="s">
        <v>334</v>
      </c>
      <c r="B43" s="3" t="s">
        <v>90</v>
      </c>
      <c r="C43" s="176">
        <f>C44</f>
        <v>2554.5</v>
      </c>
      <c r="D43" s="176">
        <f aca="true" t="shared" si="9" ref="D43:E43">D44</f>
        <v>2110</v>
      </c>
      <c r="E43" s="176">
        <f t="shared" si="9"/>
        <v>2152.2</v>
      </c>
    </row>
    <row r="44" spans="1:5" ht="24.6" customHeight="1">
      <c r="A44" s="28" t="s">
        <v>91</v>
      </c>
      <c r="B44" s="177" t="s">
        <v>92</v>
      </c>
      <c r="C44" s="178">
        <f>'№5'!E394</f>
        <v>2554.5</v>
      </c>
      <c r="D44" s="178">
        <f>'№5'!F394</f>
        <v>2110</v>
      </c>
      <c r="E44" s="178">
        <f>'№5'!G394</f>
        <v>2152.2</v>
      </c>
    </row>
    <row r="45" spans="1:5" ht="33">
      <c r="A45" s="175" t="s">
        <v>335</v>
      </c>
      <c r="B45" s="3" t="s">
        <v>509</v>
      </c>
      <c r="C45" s="176">
        <f>C46</f>
        <v>700</v>
      </c>
      <c r="D45" s="176">
        <f aca="true" t="shared" si="10" ref="D45:E45">D46</f>
        <v>237.3</v>
      </c>
      <c r="E45" s="176">
        <f t="shared" si="10"/>
        <v>0</v>
      </c>
    </row>
    <row r="46" spans="1:5" ht="33">
      <c r="A46" s="28" t="s">
        <v>336</v>
      </c>
      <c r="B46" s="177" t="s">
        <v>337</v>
      </c>
      <c r="C46" s="178">
        <f>'№5'!E406</f>
        <v>700</v>
      </c>
      <c r="D46" s="178">
        <f>'№5'!F406</f>
        <v>237.3</v>
      </c>
      <c r="E46" s="178">
        <f>'№5'!G406</f>
        <v>0</v>
      </c>
    </row>
  </sheetData>
  <mergeCells count="7">
    <mergeCell ref="B3:B5"/>
    <mergeCell ref="C4:C5"/>
    <mergeCell ref="A1:E1"/>
    <mergeCell ref="A2:E2"/>
    <mergeCell ref="A3:A5"/>
    <mergeCell ref="C3:E3"/>
    <mergeCell ref="D4:E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500"/>
  <sheetViews>
    <sheetView workbookViewId="0" topLeftCell="A430">
      <selection activeCell="K486" sqref="K486"/>
    </sheetView>
  </sheetViews>
  <sheetFormatPr defaultColWidth="8.875" defaultRowHeight="12.75"/>
  <cols>
    <col min="1" max="1" width="6.25390625" style="111" customWidth="1"/>
    <col min="2" max="2" width="5.875" style="111" customWidth="1"/>
    <col min="3" max="3" width="14.75390625" style="111" customWidth="1"/>
    <col min="4" max="4" width="5.75390625" style="111" customWidth="1"/>
    <col min="5" max="5" width="57.00390625" style="112" customWidth="1"/>
    <col min="6" max="6" width="11.625" style="111" customWidth="1"/>
    <col min="7" max="7" width="11.75390625" style="111" customWidth="1"/>
    <col min="8" max="8" width="12.00390625" style="111" customWidth="1"/>
    <col min="9" max="16384" width="8.875" style="111" customWidth="1"/>
  </cols>
  <sheetData>
    <row r="1" spans="1:8" ht="49.15" customHeight="1">
      <c r="A1" s="110" t="s">
        <v>93</v>
      </c>
      <c r="B1" s="154" t="s">
        <v>875</v>
      </c>
      <c r="C1" s="154"/>
      <c r="D1" s="154"/>
      <c r="E1" s="154"/>
      <c r="F1" s="154"/>
      <c r="G1" s="154"/>
      <c r="H1" s="154"/>
    </row>
    <row r="2" spans="1:8" ht="39" customHeight="1">
      <c r="A2" s="155" t="s">
        <v>338</v>
      </c>
      <c r="B2" s="155"/>
      <c r="C2" s="155"/>
      <c r="D2" s="155"/>
      <c r="E2" s="155"/>
      <c r="F2" s="155"/>
      <c r="G2" s="155"/>
      <c r="H2" s="155"/>
    </row>
    <row r="3" spans="1:8" ht="12.75">
      <c r="A3" s="181" t="s">
        <v>21</v>
      </c>
      <c r="B3" s="181" t="s">
        <v>61</v>
      </c>
      <c r="C3" s="181" t="s">
        <v>22</v>
      </c>
      <c r="D3" s="181" t="s">
        <v>23</v>
      </c>
      <c r="E3" s="182" t="s">
        <v>24</v>
      </c>
      <c r="F3" s="181" t="s">
        <v>311</v>
      </c>
      <c r="G3" s="181"/>
      <c r="H3" s="181"/>
    </row>
    <row r="4" spans="1:8" ht="12.75">
      <c r="A4" s="181" t="s">
        <v>93</v>
      </c>
      <c r="B4" s="181" t="s">
        <v>93</v>
      </c>
      <c r="C4" s="181" t="s">
        <v>93</v>
      </c>
      <c r="D4" s="181" t="s">
        <v>93</v>
      </c>
      <c r="E4" s="182" t="s">
        <v>93</v>
      </c>
      <c r="F4" s="181" t="s">
        <v>320</v>
      </c>
      <c r="G4" s="181" t="s">
        <v>330</v>
      </c>
      <c r="H4" s="181"/>
    </row>
    <row r="5" spans="1:8" ht="12.75">
      <c r="A5" s="181" t="s">
        <v>93</v>
      </c>
      <c r="B5" s="181" t="s">
        <v>93</v>
      </c>
      <c r="C5" s="181" t="s">
        <v>93</v>
      </c>
      <c r="D5" s="181" t="s">
        <v>93</v>
      </c>
      <c r="E5" s="182" t="s">
        <v>93</v>
      </c>
      <c r="F5" s="181" t="s">
        <v>93</v>
      </c>
      <c r="G5" s="183" t="s">
        <v>321</v>
      </c>
      <c r="H5" s="183" t="s">
        <v>322</v>
      </c>
    </row>
    <row r="6" spans="1:8" ht="12.75">
      <c r="A6" s="183" t="s">
        <v>6</v>
      </c>
      <c r="B6" s="183" t="s">
        <v>104</v>
      </c>
      <c r="C6" s="183" t="s">
        <v>105</v>
      </c>
      <c r="D6" s="183" t="s">
        <v>106</v>
      </c>
      <c r="E6" s="183" t="s">
        <v>107</v>
      </c>
      <c r="F6" s="183" t="s">
        <v>108</v>
      </c>
      <c r="G6" s="183" t="s">
        <v>339</v>
      </c>
      <c r="H6" s="183" t="s">
        <v>340</v>
      </c>
    </row>
    <row r="7" spans="1:8" ht="12.75">
      <c r="A7" s="184" t="s">
        <v>93</v>
      </c>
      <c r="B7" s="184" t="s">
        <v>93</v>
      </c>
      <c r="C7" s="184" t="s">
        <v>93</v>
      </c>
      <c r="D7" s="184" t="s">
        <v>93</v>
      </c>
      <c r="E7" s="185" t="s">
        <v>1</v>
      </c>
      <c r="F7" s="186">
        <f>F8+F251+F287+F323+F336+F417</f>
        <v>747835.9000000001</v>
      </c>
      <c r="G7" s="186">
        <f>G8+G251+G287+G323+G336+G417</f>
        <v>624418.9000000001</v>
      </c>
      <c r="H7" s="186">
        <f>H8+H251+H287+H323+H336+H417</f>
        <v>598970.5</v>
      </c>
    </row>
    <row r="8" spans="1:8" ht="31.5">
      <c r="A8" s="184" t="s">
        <v>25</v>
      </c>
      <c r="B8" s="187" t="s">
        <v>93</v>
      </c>
      <c r="C8" s="187" t="s">
        <v>93</v>
      </c>
      <c r="D8" s="187" t="s">
        <v>93</v>
      </c>
      <c r="E8" s="185" t="s">
        <v>112</v>
      </c>
      <c r="F8" s="186">
        <f>F9+F71+F87+F142+F178+F193+F218+F238</f>
        <v>244106.00000000006</v>
      </c>
      <c r="G8" s="186">
        <f>G9+G71+G87+G142+G178+G193+G218+G238</f>
        <v>143873.00000000003</v>
      </c>
      <c r="H8" s="186">
        <f>H9+H71+H87+H142+H178+H193+H218+H238</f>
        <v>124979.40000000001</v>
      </c>
    </row>
    <row r="9" spans="1:8" ht="12.75">
      <c r="A9" s="183" t="s">
        <v>25</v>
      </c>
      <c r="B9" s="183" t="s">
        <v>81</v>
      </c>
      <c r="C9" s="183" t="s">
        <v>93</v>
      </c>
      <c r="D9" s="183" t="s">
        <v>93</v>
      </c>
      <c r="E9" s="188" t="s">
        <v>26</v>
      </c>
      <c r="F9" s="189">
        <f>F10+F16+F34+F29</f>
        <v>39211.9</v>
      </c>
      <c r="G9" s="189">
        <f>G10+G16+G34+G29</f>
        <v>38271.299999999996</v>
      </c>
      <c r="H9" s="189">
        <f>H10+H16+H34+H29</f>
        <v>38283.299999999996</v>
      </c>
    </row>
    <row r="10" spans="1:8" ht="47.25">
      <c r="A10" s="183" t="s">
        <v>25</v>
      </c>
      <c r="B10" s="183" t="s">
        <v>68</v>
      </c>
      <c r="C10" s="183" t="s">
        <v>93</v>
      </c>
      <c r="D10" s="183" t="s">
        <v>93</v>
      </c>
      <c r="E10" s="190" t="s">
        <v>86</v>
      </c>
      <c r="F10" s="189">
        <f>F11</f>
        <v>1479</v>
      </c>
      <c r="G10" s="189">
        <f aca="true" t="shared" si="0" ref="G10:H14">G11</f>
        <v>1479</v>
      </c>
      <c r="H10" s="189">
        <f t="shared" si="0"/>
        <v>1479</v>
      </c>
    </row>
    <row r="11" spans="1:8" ht="47.25">
      <c r="A11" s="183" t="s">
        <v>25</v>
      </c>
      <c r="B11" s="183" t="s">
        <v>68</v>
      </c>
      <c r="C11" s="183" t="s">
        <v>200</v>
      </c>
      <c r="D11" s="183" t="s">
        <v>93</v>
      </c>
      <c r="E11" s="191" t="s">
        <v>341</v>
      </c>
      <c r="F11" s="189">
        <f>F12</f>
        <v>1479</v>
      </c>
      <c r="G11" s="189">
        <f t="shared" si="0"/>
        <v>1479</v>
      </c>
      <c r="H11" s="189">
        <f t="shared" si="0"/>
        <v>1479</v>
      </c>
    </row>
    <row r="12" spans="1:8" ht="12.75">
      <c r="A12" s="183" t="s">
        <v>25</v>
      </c>
      <c r="B12" s="183" t="s">
        <v>68</v>
      </c>
      <c r="C12" s="183" t="s">
        <v>201</v>
      </c>
      <c r="D12" s="183" t="s">
        <v>93</v>
      </c>
      <c r="E12" s="191" t="s">
        <v>2</v>
      </c>
      <c r="F12" s="189">
        <f>F13</f>
        <v>1479</v>
      </c>
      <c r="G12" s="189">
        <f t="shared" si="0"/>
        <v>1479</v>
      </c>
      <c r="H12" s="189">
        <f t="shared" si="0"/>
        <v>1479</v>
      </c>
    </row>
    <row r="13" spans="1:8" ht="31.5">
      <c r="A13" s="183" t="s">
        <v>25</v>
      </c>
      <c r="B13" s="183" t="s">
        <v>68</v>
      </c>
      <c r="C13" s="183" t="s">
        <v>342</v>
      </c>
      <c r="D13" s="187" t="s">
        <v>93</v>
      </c>
      <c r="E13" s="191" t="s">
        <v>343</v>
      </c>
      <c r="F13" s="189">
        <f>F14</f>
        <v>1479</v>
      </c>
      <c r="G13" s="189">
        <f t="shared" si="0"/>
        <v>1479</v>
      </c>
      <c r="H13" s="189">
        <f t="shared" si="0"/>
        <v>1479</v>
      </c>
    </row>
    <row r="14" spans="1:8" ht="12.75">
      <c r="A14" s="183" t="s">
        <v>25</v>
      </c>
      <c r="B14" s="183" t="s">
        <v>68</v>
      </c>
      <c r="C14" s="183" t="s">
        <v>202</v>
      </c>
      <c r="D14" s="183" t="s">
        <v>93</v>
      </c>
      <c r="E14" s="191" t="s">
        <v>43</v>
      </c>
      <c r="F14" s="189">
        <f>F15</f>
        <v>1479</v>
      </c>
      <c r="G14" s="189">
        <f t="shared" si="0"/>
        <v>1479</v>
      </c>
      <c r="H14" s="189">
        <f t="shared" si="0"/>
        <v>1479</v>
      </c>
    </row>
    <row r="15" spans="1:8" ht="78.75">
      <c r="A15" s="183" t="s">
        <v>25</v>
      </c>
      <c r="B15" s="183" t="s">
        <v>68</v>
      </c>
      <c r="C15" s="183" t="s">
        <v>202</v>
      </c>
      <c r="D15" s="183" t="s">
        <v>95</v>
      </c>
      <c r="E15" s="191" t="s">
        <v>3</v>
      </c>
      <c r="F15" s="189">
        <v>1479</v>
      </c>
      <c r="G15" s="189">
        <v>1479</v>
      </c>
      <c r="H15" s="189">
        <v>1479</v>
      </c>
    </row>
    <row r="16" spans="1:8" ht="63">
      <c r="A16" s="183" t="s">
        <v>25</v>
      </c>
      <c r="B16" s="183" t="s">
        <v>70</v>
      </c>
      <c r="C16" s="183" t="s">
        <v>93</v>
      </c>
      <c r="D16" s="183" t="s">
        <v>93</v>
      </c>
      <c r="E16" s="191" t="s">
        <v>45</v>
      </c>
      <c r="F16" s="189">
        <f>F17</f>
        <v>35937.1</v>
      </c>
      <c r="G16" s="189">
        <f aca="true" t="shared" si="1" ref="G16:H16">G17</f>
        <v>35825.1</v>
      </c>
      <c r="H16" s="189">
        <f t="shared" si="1"/>
        <v>35825.1</v>
      </c>
    </row>
    <row r="17" spans="1:8" ht="47.25">
      <c r="A17" s="183" t="s">
        <v>25</v>
      </c>
      <c r="B17" s="183" t="s">
        <v>70</v>
      </c>
      <c r="C17" s="183" t="s">
        <v>200</v>
      </c>
      <c r="D17" s="183" t="s">
        <v>93</v>
      </c>
      <c r="E17" s="191" t="s">
        <v>341</v>
      </c>
      <c r="F17" s="189">
        <f>F18</f>
        <v>35937.1</v>
      </c>
      <c r="G17" s="189">
        <f aca="true" t="shared" si="2" ref="G17:H18">G18</f>
        <v>35825.1</v>
      </c>
      <c r="H17" s="189">
        <f t="shared" si="2"/>
        <v>35825.1</v>
      </c>
    </row>
    <row r="18" spans="1:8" ht="12.75">
      <c r="A18" s="183" t="s">
        <v>25</v>
      </c>
      <c r="B18" s="183" t="s">
        <v>70</v>
      </c>
      <c r="C18" s="183" t="s">
        <v>201</v>
      </c>
      <c r="D18" s="183" t="s">
        <v>93</v>
      </c>
      <c r="E18" s="191" t="s">
        <v>2</v>
      </c>
      <c r="F18" s="189">
        <f>F19</f>
        <v>35937.1</v>
      </c>
      <c r="G18" s="189">
        <f t="shared" si="2"/>
        <v>35825.1</v>
      </c>
      <c r="H18" s="189">
        <f t="shared" si="2"/>
        <v>35825.1</v>
      </c>
    </row>
    <row r="19" spans="1:8" ht="31.5">
      <c r="A19" s="183" t="s">
        <v>25</v>
      </c>
      <c r="B19" s="183" t="s">
        <v>70</v>
      </c>
      <c r="C19" s="183" t="s">
        <v>342</v>
      </c>
      <c r="D19" s="187" t="s">
        <v>93</v>
      </c>
      <c r="E19" s="191" t="s">
        <v>343</v>
      </c>
      <c r="F19" s="189">
        <f>F20+F23+F27</f>
        <v>35937.1</v>
      </c>
      <c r="G19" s="189">
        <f aca="true" t="shared" si="3" ref="G19:H19">G20+G23+G27</f>
        <v>35825.1</v>
      </c>
      <c r="H19" s="189">
        <f t="shared" si="3"/>
        <v>35825.1</v>
      </c>
    </row>
    <row r="20" spans="1:8" ht="63">
      <c r="A20" s="183" t="s">
        <v>25</v>
      </c>
      <c r="B20" s="183" t="s">
        <v>70</v>
      </c>
      <c r="C20" s="183" t="s">
        <v>205</v>
      </c>
      <c r="D20" s="183" t="s">
        <v>93</v>
      </c>
      <c r="E20" s="191" t="s">
        <v>317</v>
      </c>
      <c r="F20" s="189">
        <f>F21+F22</f>
        <v>650</v>
      </c>
      <c r="G20" s="189">
        <f aca="true" t="shared" si="4" ref="G20:H20">G21+G22</f>
        <v>650</v>
      </c>
      <c r="H20" s="189">
        <f t="shared" si="4"/>
        <v>650</v>
      </c>
    </row>
    <row r="21" spans="1:8" ht="78.75">
      <c r="A21" s="183" t="s">
        <v>25</v>
      </c>
      <c r="B21" s="183" t="s">
        <v>70</v>
      </c>
      <c r="C21" s="183" t="s">
        <v>205</v>
      </c>
      <c r="D21" s="183" t="s">
        <v>95</v>
      </c>
      <c r="E21" s="191" t="s">
        <v>3</v>
      </c>
      <c r="F21" s="189">
        <v>592.3</v>
      </c>
      <c r="G21" s="189">
        <v>592.3</v>
      </c>
      <c r="H21" s="189">
        <v>592.3</v>
      </c>
    </row>
    <row r="22" spans="1:8" ht="31.5">
      <c r="A22" s="183" t="s">
        <v>25</v>
      </c>
      <c r="B22" s="183" t="s">
        <v>70</v>
      </c>
      <c r="C22" s="183" t="s">
        <v>205</v>
      </c>
      <c r="D22" s="183" t="s">
        <v>96</v>
      </c>
      <c r="E22" s="191" t="s">
        <v>344</v>
      </c>
      <c r="F22" s="189">
        <v>57.7</v>
      </c>
      <c r="G22" s="189">
        <v>57.7</v>
      </c>
      <c r="H22" s="189">
        <v>57.7</v>
      </c>
    </row>
    <row r="23" spans="1:8" ht="78.75">
      <c r="A23" s="183" t="s">
        <v>25</v>
      </c>
      <c r="B23" s="183" t="s">
        <v>70</v>
      </c>
      <c r="C23" s="183" t="s">
        <v>203</v>
      </c>
      <c r="D23" s="183" t="s">
        <v>93</v>
      </c>
      <c r="E23" s="191" t="s">
        <v>345</v>
      </c>
      <c r="F23" s="189">
        <f>F24+F25+F26</f>
        <v>35216</v>
      </c>
      <c r="G23" s="189">
        <f aca="true" t="shared" si="5" ref="G23:H23">G24+G25+G26</f>
        <v>35104</v>
      </c>
      <c r="H23" s="189">
        <f t="shared" si="5"/>
        <v>35104</v>
      </c>
    </row>
    <row r="24" spans="1:8" ht="78.75">
      <c r="A24" s="183" t="s">
        <v>25</v>
      </c>
      <c r="B24" s="183" t="s">
        <v>70</v>
      </c>
      <c r="C24" s="183" t="s">
        <v>203</v>
      </c>
      <c r="D24" s="183" t="s">
        <v>95</v>
      </c>
      <c r="E24" s="191" t="s">
        <v>3</v>
      </c>
      <c r="F24" s="189">
        <v>30511.6</v>
      </c>
      <c r="G24" s="189">
        <v>30511.6</v>
      </c>
      <c r="H24" s="189">
        <v>30511.6</v>
      </c>
    </row>
    <row r="25" spans="1:8" ht="31.5">
      <c r="A25" s="183" t="s">
        <v>25</v>
      </c>
      <c r="B25" s="183" t="s">
        <v>70</v>
      </c>
      <c r="C25" s="183" t="s">
        <v>203</v>
      </c>
      <c r="D25" s="183" t="s">
        <v>96</v>
      </c>
      <c r="E25" s="191" t="s">
        <v>344</v>
      </c>
      <c r="F25" s="189">
        <f>4485.1+112</f>
        <v>4597.1</v>
      </c>
      <c r="G25" s="189">
        <v>4485.1</v>
      </c>
      <c r="H25" s="189">
        <v>4485.1</v>
      </c>
    </row>
    <row r="26" spans="1:8" ht="12.75">
      <c r="A26" s="183" t="s">
        <v>25</v>
      </c>
      <c r="B26" s="183" t="s">
        <v>70</v>
      </c>
      <c r="C26" s="183" t="s">
        <v>203</v>
      </c>
      <c r="D26" s="183" t="s">
        <v>97</v>
      </c>
      <c r="E26" s="191" t="s">
        <v>98</v>
      </c>
      <c r="F26" s="189">
        <v>107.3</v>
      </c>
      <c r="G26" s="189">
        <v>107.3</v>
      </c>
      <c r="H26" s="189">
        <v>107.3</v>
      </c>
    </row>
    <row r="27" spans="1:8" ht="63">
      <c r="A27" s="183" t="s">
        <v>25</v>
      </c>
      <c r="B27" s="183" t="s">
        <v>70</v>
      </c>
      <c r="C27" s="183" t="s">
        <v>204</v>
      </c>
      <c r="D27" s="183" t="s">
        <v>93</v>
      </c>
      <c r="E27" s="191" t="s">
        <v>346</v>
      </c>
      <c r="F27" s="189">
        <f>F28</f>
        <v>71.1</v>
      </c>
      <c r="G27" s="189">
        <f aca="true" t="shared" si="6" ref="G27:H27">G28</f>
        <v>71.1</v>
      </c>
      <c r="H27" s="189">
        <f t="shared" si="6"/>
        <v>71.1</v>
      </c>
    </row>
    <row r="28" spans="1:8" ht="78.75">
      <c r="A28" s="183" t="s">
        <v>25</v>
      </c>
      <c r="B28" s="183" t="s">
        <v>70</v>
      </c>
      <c r="C28" s="183" t="s">
        <v>204</v>
      </c>
      <c r="D28" s="183" t="s">
        <v>95</v>
      </c>
      <c r="E28" s="191" t="s">
        <v>3</v>
      </c>
      <c r="F28" s="189">
        <v>71.1</v>
      </c>
      <c r="G28" s="189">
        <v>71.1</v>
      </c>
      <c r="H28" s="189">
        <v>71.1</v>
      </c>
    </row>
    <row r="29" spans="1:8" ht="12.75">
      <c r="A29" s="183" t="s">
        <v>25</v>
      </c>
      <c r="B29" s="192" t="s">
        <v>805</v>
      </c>
      <c r="C29" s="193"/>
      <c r="D29" s="24"/>
      <c r="E29" s="190" t="s">
        <v>806</v>
      </c>
      <c r="F29" s="189">
        <f>F30</f>
        <v>280</v>
      </c>
      <c r="G29" s="189">
        <f aca="true" t="shared" si="7" ref="G29:H32">G30</f>
        <v>0</v>
      </c>
      <c r="H29" s="189">
        <f t="shared" si="7"/>
        <v>0</v>
      </c>
    </row>
    <row r="30" spans="1:8" ht="12.75">
      <c r="A30" s="183" t="s">
        <v>25</v>
      </c>
      <c r="B30" s="192" t="s">
        <v>805</v>
      </c>
      <c r="C30" s="183" t="s">
        <v>314</v>
      </c>
      <c r="D30" s="183" t="s">
        <v>93</v>
      </c>
      <c r="E30" s="191" t="s">
        <v>431</v>
      </c>
      <c r="F30" s="189">
        <f>F31</f>
        <v>280</v>
      </c>
      <c r="G30" s="189">
        <f t="shared" si="7"/>
        <v>0</v>
      </c>
      <c r="H30" s="189">
        <f t="shared" si="7"/>
        <v>0</v>
      </c>
    </row>
    <row r="31" spans="1:8" ht="47.25">
      <c r="A31" s="183" t="s">
        <v>25</v>
      </c>
      <c r="B31" s="192" t="s">
        <v>805</v>
      </c>
      <c r="C31" s="194">
        <v>9940000000</v>
      </c>
      <c r="D31" s="24"/>
      <c r="E31" s="190" t="s">
        <v>439</v>
      </c>
      <c r="F31" s="189">
        <f>F32</f>
        <v>280</v>
      </c>
      <c r="G31" s="189">
        <f t="shared" si="7"/>
        <v>0</v>
      </c>
      <c r="H31" s="189">
        <f t="shared" si="7"/>
        <v>0</v>
      </c>
    </row>
    <row r="32" spans="1:8" ht="44.45" customHeight="1">
      <c r="A32" s="183" t="s">
        <v>25</v>
      </c>
      <c r="B32" s="192" t="s">
        <v>805</v>
      </c>
      <c r="C32" s="183" t="s">
        <v>807</v>
      </c>
      <c r="D32" s="183"/>
      <c r="E32" s="191" t="s">
        <v>808</v>
      </c>
      <c r="F32" s="189">
        <f>F33</f>
        <v>280</v>
      </c>
      <c r="G32" s="189">
        <f t="shared" si="7"/>
        <v>0</v>
      </c>
      <c r="H32" s="189">
        <f t="shared" si="7"/>
        <v>0</v>
      </c>
    </row>
    <row r="33" spans="1:8" ht="12.75">
      <c r="A33" s="183" t="s">
        <v>25</v>
      </c>
      <c r="B33" s="192" t="s">
        <v>805</v>
      </c>
      <c r="C33" s="183" t="s">
        <v>807</v>
      </c>
      <c r="D33" s="183" t="s">
        <v>97</v>
      </c>
      <c r="E33" s="191" t="s">
        <v>98</v>
      </c>
      <c r="F33" s="189">
        <v>280</v>
      </c>
      <c r="G33" s="189">
        <v>0</v>
      </c>
      <c r="H33" s="189">
        <v>0</v>
      </c>
    </row>
    <row r="34" spans="1:8" ht="12.75">
      <c r="A34" s="183" t="s">
        <v>25</v>
      </c>
      <c r="B34" s="183" t="s">
        <v>87</v>
      </c>
      <c r="C34" s="183" t="s">
        <v>93</v>
      </c>
      <c r="D34" s="183" t="s">
        <v>93</v>
      </c>
      <c r="E34" s="191" t="s">
        <v>46</v>
      </c>
      <c r="F34" s="189">
        <f>F35+F67</f>
        <v>1515.8</v>
      </c>
      <c r="G34" s="189">
        <f aca="true" t="shared" si="8" ref="G34:H34">G35+G67</f>
        <v>967.2</v>
      </c>
      <c r="H34" s="189">
        <f t="shared" si="8"/>
        <v>979.2</v>
      </c>
    </row>
    <row r="35" spans="1:8" ht="47.25">
      <c r="A35" s="183" t="s">
        <v>25</v>
      </c>
      <c r="B35" s="183" t="s">
        <v>87</v>
      </c>
      <c r="C35" s="183" t="s">
        <v>200</v>
      </c>
      <c r="D35" s="183" t="s">
        <v>93</v>
      </c>
      <c r="E35" s="191" t="s">
        <v>341</v>
      </c>
      <c r="F35" s="189">
        <f>F36+F42+F49+F53+F58</f>
        <v>1513.8</v>
      </c>
      <c r="G35" s="189">
        <f aca="true" t="shared" si="9" ref="G35:H35">G36+G42+G49+G53+G58</f>
        <v>967.2</v>
      </c>
      <c r="H35" s="189">
        <f t="shared" si="9"/>
        <v>979.2</v>
      </c>
    </row>
    <row r="36" spans="1:8" ht="63">
      <c r="A36" s="183" t="s">
        <v>25</v>
      </c>
      <c r="B36" s="183" t="s">
        <v>87</v>
      </c>
      <c r="C36" s="183" t="s">
        <v>206</v>
      </c>
      <c r="D36" s="183" t="s">
        <v>93</v>
      </c>
      <c r="E36" s="191" t="s">
        <v>347</v>
      </c>
      <c r="F36" s="189">
        <f>F37</f>
        <v>969.7</v>
      </c>
      <c r="G36" s="189">
        <f aca="true" t="shared" si="10" ref="G36:H36">G37</f>
        <v>421.9</v>
      </c>
      <c r="H36" s="189">
        <f t="shared" si="10"/>
        <v>428.5</v>
      </c>
    </row>
    <row r="37" spans="1:8" ht="47.25">
      <c r="A37" s="183" t="s">
        <v>25</v>
      </c>
      <c r="B37" s="183" t="s">
        <v>87</v>
      </c>
      <c r="C37" s="183" t="s">
        <v>348</v>
      </c>
      <c r="D37" s="187" t="s">
        <v>93</v>
      </c>
      <c r="E37" s="191" t="s">
        <v>349</v>
      </c>
      <c r="F37" s="189">
        <f>F38+F40</f>
        <v>969.7</v>
      </c>
      <c r="G37" s="189">
        <f aca="true" t="shared" si="11" ref="G37:H37">G38+G40</f>
        <v>421.9</v>
      </c>
      <c r="H37" s="189">
        <f t="shared" si="11"/>
        <v>428.5</v>
      </c>
    </row>
    <row r="38" spans="1:8" ht="31.5">
      <c r="A38" s="183" t="s">
        <v>25</v>
      </c>
      <c r="B38" s="183" t="s">
        <v>87</v>
      </c>
      <c r="C38" s="183" t="s">
        <v>207</v>
      </c>
      <c r="D38" s="183" t="s">
        <v>93</v>
      </c>
      <c r="E38" s="191" t="s">
        <v>157</v>
      </c>
      <c r="F38" s="189">
        <f>F39</f>
        <v>515.4</v>
      </c>
      <c r="G38" s="189">
        <f aca="true" t="shared" si="12" ref="G38:H38">G39</f>
        <v>421.9</v>
      </c>
      <c r="H38" s="189">
        <f t="shared" si="12"/>
        <v>428.5</v>
      </c>
    </row>
    <row r="39" spans="1:8" ht="31.5">
      <c r="A39" s="183" t="s">
        <v>25</v>
      </c>
      <c r="B39" s="183" t="s">
        <v>87</v>
      </c>
      <c r="C39" s="183" t="s">
        <v>207</v>
      </c>
      <c r="D39" s="183" t="s">
        <v>96</v>
      </c>
      <c r="E39" s="191" t="s">
        <v>344</v>
      </c>
      <c r="F39" s="189">
        <f>415.4+100</f>
        <v>515.4</v>
      </c>
      <c r="G39" s="189">
        <v>421.9</v>
      </c>
      <c r="H39" s="189">
        <v>428.5</v>
      </c>
    </row>
    <row r="40" spans="1:8" ht="47.25">
      <c r="A40" s="183" t="s">
        <v>25</v>
      </c>
      <c r="B40" s="183" t="s">
        <v>87</v>
      </c>
      <c r="C40" s="183" t="s">
        <v>350</v>
      </c>
      <c r="D40" s="183" t="s">
        <v>93</v>
      </c>
      <c r="E40" s="191" t="s">
        <v>351</v>
      </c>
      <c r="F40" s="189">
        <f>F41</f>
        <v>454.30000000000007</v>
      </c>
      <c r="G40" s="189">
        <f aca="true" t="shared" si="13" ref="G40:H40">G41</f>
        <v>0</v>
      </c>
      <c r="H40" s="189">
        <f t="shared" si="13"/>
        <v>0</v>
      </c>
    </row>
    <row r="41" spans="1:8" ht="31.5">
      <c r="A41" s="183" t="s">
        <v>25</v>
      </c>
      <c r="B41" s="183" t="s">
        <v>87</v>
      </c>
      <c r="C41" s="183" t="s">
        <v>350</v>
      </c>
      <c r="D41" s="183" t="s">
        <v>96</v>
      </c>
      <c r="E41" s="191" t="s">
        <v>344</v>
      </c>
      <c r="F41" s="189">
        <f>666.7-212.4</f>
        <v>454.30000000000007</v>
      </c>
      <c r="G41" s="189">
        <v>0</v>
      </c>
      <c r="H41" s="189">
        <v>0</v>
      </c>
    </row>
    <row r="42" spans="1:8" ht="94.5">
      <c r="A42" s="183" t="s">
        <v>25</v>
      </c>
      <c r="B42" s="183" t="s">
        <v>87</v>
      </c>
      <c r="C42" s="183" t="s">
        <v>208</v>
      </c>
      <c r="D42" s="183" t="s">
        <v>93</v>
      </c>
      <c r="E42" s="191" t="s">
        <v>158</v>
      </c>
      <c r="F42" s="189">
        <f>F43+F46</f>
        <v>76.5</v>
      </c>
      <c r="G42" s="189">
        <f aca="true" t="shared" si="14" ref="G42:H42">G43+G46</f>
        <v>78</v>
      </c>
      <c r="H42" s="189">
        <f t="shared" si="14"/>
        <v>79.5</v>
      </c>
    </row>
    <row r="43" spans="1:8" ht="63">
      <c r="A43" s="183" t="s">
        <v>25</v>
      </c>
      <c r="B43" s="183" t="s">
        <v>87</v>
      </c>
      <c r="C43" s="183" t="s">
        <v>352</v>
      </c>
      <c r="D43" s="187" t="s">
        <v>93</v>
      </c>
      <c r="E43" s="191" t="s">
        <v>353</v>
      </c>
      <c r="F43" s="189">
        <f>F44</f>
        <v>51</v>
      </c>
      <c r="G43" s="189">
        <f aca="true" t="shared" si="15" ref="G43:H43">G44</f>
        <v>52</v>
      </c>
      <c r="H43" s="189">
        <f t="shared" si="15"/>
        <v>53</v>
      </c>
    </row>
    <row r="44" spans="1:8" ht="47.25">
      <c r="A44" s="183" t="s">
        <v>25</v>
      </c>
      <c r="B44" s="183" t="s">
        <v>87</v>
      </c>
      <c r="C44" s="183" t="s">
        <v>209</v>
      </c>
      <c r="D44" s="183" t="s">
        <v>93</v>
      </c>
      <c r="E44" s="191" t="s">
        <v>159</v>
      </c>
      <c r="F44" s="189">
        <f>F45</f>
        <v>51</v>
      </c>
      <c r="G44" s="189">
        <f aca="true" t="shared" si="16" ref="G44:H44">G45</f>
        <v>52</v>
      </c>
      <c r="H44" s="189">
        <f t="shared" si="16"/>
        <v>53</v>
      </c>
    </row>
    <row r="45" spans="1:8" ht="12.75">
      <c r="A45" s="183" t="s">
        <v>25</v>
      </c>
      <c r="B45" s="183" t="s">
        <v>87</v>
      </c>
      <c r="C45" s="183" t="s">
        <v>209</v>
      </c>
      <c r="D45" s="183" t="s">
        <v>97</v>
      </c>
      <c r="E45" s="191" t="s">
        <v>98</v>
      </c>
      <c r="F45" s="189">
        <v>51</v>
      </c>
      <c r="G45" s="189">
        <v>52</v>
      </c>
      <c r="H45" s="189">
        <v>53</v>
      </c>
    </row>
    <row r="46" spans="1:8" ht="31.5">
      <c r="A46" s="183" t="s">
        <v>25</v>
      </c>
      <c r="B46" s="183" t="s">
        <v>87</v>
      </c>
      <c r="C46" s="183" t="s">
        <v>354</v>
      </c>
      <c r="D46" s="187" t="s">
        <v>93</v>
      </c>
      <c r="E46" s="191" t="s">
        <v>355</v>
      </c>
      <c r="F46" s="189">
        <f>F47</f>
        <v>25.5</v>
      </c>
      <c r="G46" s="189">
        <f aca="true" t="shared" si="17" ref="G46:H47">G47</f>
        <v>26</v>
      </c>
      <c r="H46" s="189">
        <f t="shared" si="17"/>
        <v>26.5</v>
      </c>
    </row>
    <row r="47" spans="1:8" ht="63">
      <c r="A47" s="183" t="s">
        <v>25</v>
      </c>
      <c r="B47" s="183" t="s">
        <v>87</v>
      </c>
      <c r="C47" s="183" t="s">
        <v>210</v>
      </c>
      <c r="D47" s="183" t="s">
        <v>93</v>
      </c>
      <c r="E47" s="191" t="s">
        <v>160</v>
      </c>
      <c r="F47" s="189">
        <f>F48</f>
        <v>25.5</v>
      </c>
      <c r="G47" s="189">
        <f t="shared" si="17"/>
        <v>26</v>
      </c>
      <c r="H47" s="189">
        <f t="shared" si="17"/>
        <v>26.5</v>
      </c>
    </row>
    <row r="48" spans="1:8" ht="31.5">
      <c r="A48" s="183" t="s">
        <v>25</v>
      </c>
      <c r="B48" s="183" t="s">
        <v>87</v>
      </c>
      <c r="C48" s="183" t="s">
        <v>210</v>
      </c>
      <c r="D48" s="183" t="s">
        <v>96</v>
      </c>
      <c r="E48" s="191" t="s">
        <v>344</v>
      </c>
      <c r="F48" s="189">
        <v>25.5</v>
      </c>
      <c r="G48" s="189">
        <v>26</v>
      </c>
      <c r="H48" s="189">
        <v>26.5</v>
      </c>
    </row>
    <row r="49" spans="1:8" ht="31.5">
      <c r="A49" s="183" t="s">
        <v>25</v>
      </c>
      <c r="B49" s="183" t="s">
        <v>87</v>
      </c>
      <c r="C49" s="183" t="s">
        <v>211</v>
      </c>
      <c r="D49" s="183" t="s">
        <v>93</v>
      </c>
      <c r="E49" s="191" t="s">
        <v>161</v>
      </c>
      <c r="F49" s="189">
        <f>F50</f>
        <v>107.1</v>
      </c>
      <c r="G49" s="189">
        <f aca="true" t="shared" si="18" ref="G49:H51">G50</f>
        <v>109.2</v>
      </c>
      <c r="H49" s="189">
        <f t="shared" si="18"/>
        <v>111.4</v>
      </c>
    </row>
    <row r="50" spans="1:8" ht="31.5">
      <c r="A50" s="183" t="s">
        <v>25</v>
      </c>
      <c r="B50" s="183" t="s">
        <v>87</v>
      </c>
      <c r="C50" s="183" t="s">
        <v>356</v>
      </c>
      <c r="D50" s="187" t="s">
        <v>93</v>
      </c>
      <c r="E50" s="191" t="s">
        <v>357</v>
      </c>
      <c r="F50" s="189">
        <f>F51</f>
        <v>107.1</v>
      </c>
      <c r="G50" s="189">
        <f t="shared" si="18"/>
        <v>109.2</v>
      </c>
      <c r="H50" s="189">
        <f t="shared" si="18"/>
        <v>111.4</v>
      </c>
    </row>
    <row r="51" spans="1:8" ht="31.5">
      <c r="A51" s="183" t="s">
        <v>25</v>
      </c>
      <c r="B51" s="183" t="s">
        <v>87</v>
      </c>
      <c r="C51" s="183" t="s">
        <v>212</v>
      </c>
      <c r="D51" s="183" t="s">
        <v>93</v>
      </c>
      <c r="E51" s="191" t="s">
        <v>358</v>
      </c>
      <c r="F51" s="189">
        <f>F52</f>
        <v>107.1</v>
      </c>
      <c r="G51" s="189">
        <f t="shared" si="18"/>
        <v>109.2</v>
      </c>
      <c r="H51" s="189">
        <f t="shared" si="18"/>
        <v>111.4</v>
      </c>
    </row>
    <row r="52" spans="1:8" ht="12.75">
      <c r="A52" s="183" t="s">
        <v>25</v>
      </c>
      <c r="B52" s="183" t="s">
        <v>87</v>
      </c>
      <c r="C52" s="183" t="s">
        <v>212</v>
      </c>
      <c r="D52" s="183" t="s">
        <v>100</v>
      </c>
      <c r="E52" s="191" t="s">
        <v>101</v>
      </c>
      <c r="F52" s="189">
        <v>107.1</v>
      </c>
      <c r="G52" s="189">
        <v>109.2</v>
      </c>
      <c r="H52" s="189">
        <v>111.4</v>
      </c>
    </row>
    <row r="53" spans="1:8" ht="63">
      <c r="A53" s="183" t="s">
        <v>25</v>
      </c>
      <c r="B53" s="183" t="s">
        <v>87</v>
      </c>
      <c r="C53" s="183" t="s">
        <v>213</v>
      </c>
      <c r="D53" s="183" t="s">
        <v>93</v>
      </c>
      <c r="E53" s="191" t="s">
        <v>155</v>
      </c>
      <c r="F53" s="189">
        <f>F54</f>
        <v>62.199999999999996</v>
      </c>
      <c r="G53" s="189">
        <f aca="true" t="shared" si="19" ref="G53:H54">G54</f>
        <v>62.4</v>
      </c>
      <c r="H53" s="189">
        <f t="shared" si="19"/>
        <v>64.1</v>
      </c>
    </row>
    <row r="54" spans="1:8" ht="63">
      <c r="A54" s="183" t="s">
        <v>25</v>
      </c>
      <c r="B54" s="183" t="s">
        <v>87</v>
      </c>
      <c r="C54" s="183" t="s">
        <v>359</v>
      </c>
      <c r="D54" s="187" t="s">
        <v>93</v>
      </c>
      <c r="E54" s="191" t="s">
        <v>360</v>
      </c>
      <c r="F54" s="189">
        <f>F55</f>
        <v>62.199999999999996</v>
      </c>
      <c r="G54" s="189">
        <f t="shared" si="19"/>
        <v>62.4</v>
      </c>
      <c r="H54" s="189">
        <f t="shared" si="19"/>
        <v>64.1</v>
      </c>
    </row>
    <row r="55" spans="1:8" ht="31.5">
      <c r="A55" s="183" t="s">
        <v>25</v>
      </c>
      <c r="B55" s="183" t="s">
        <v>87</v>
      </c>
      <c r="C55" s="183" t="s">
        <v>214</v>
      </c>
      <c r="D55" s="183" t="s">
        <v>93</v>
      </c>
      <c r="E55" s="191" t="s">
        <v>156</v>
      </c>
      <c r="F55" s="189">
        <f>F56+F57</f>
        <v>62.199999999999996</v>
      </c>
      <c r="G55" s="189">
        <f aca="true" t="shared" si="20" ref="G55:H55">G56+G57</f>
        <v>62.4</v>
      </c>
      <c r="H55" s="189">
        <f t="shared" si="20"/>
        <v>64.1</v>
      </c>
    </row>
    <row r="56" spans="1:8" ht="31.5">
      <c r="A56" s="183" t="s">
        <v>25</v>
      </c>
      <c r="B56" s="183" t="s">
        <v>87</v>
      </c>
      <c r="C56" s="183" t="s">
        <v>214</v>
      </c>
      <c r="D56" s="183" t="s">
        <v>96</v>
      </c>
      <c r="E56" s="191" t="s">
        <v>344</v>
      </c>
      <c r="F56" s="189">
        <f>50.3-3.1</f>
        <v>47.199999999999996</v>
      </c>
      <c r="G56" s="189">
        <v>50.9</v>
      </c>
      <c r="H56" s="189">
        <v>52.6</v>
      </c>
    </row>
    <row r="57" spans="1:8" ht="12.75">
      <c r="A57" s="183" t="s">
        <v>25</v>
      </c>
      <c r="B57" s="183" t="s">
        <v>87</v>
      </c>
      <c r="C57" s="183" t="s">
        <v>214</v>
      </c>
      <c r="D57" s="183" t="s">
        <v>100</v>
      </c>
      <c r="E57" s="191" t="s">
        <v>101</v>
      </c>
      <c r="F57" s="189">
        <f>11.5+3.5</f>
        <v>15</v>
      </c>
      <c r="G57" s="189">
        <v>11.5</v>
      </c>
      <c r="H57" s="189">
        <v>11.5</v>
      </c>
    </row>
    <row r="58" spans="1:8" ht="12.75">
      <c r="A58" s="183" t="s">
        <v>25</v>
      </c>
      <c r="B58" s="183" t="s">
        <v>87</v>
      </c>
      <c r="C58" s="183" t="s">
        <v>201</v>
      </c>
      <c r="D58" s="183" t="s">
        <v>93</v>
      </c>
      <c r="E58" s="191" t="s">
        <v>2</v>
      </c>
      <c r="F58" s="189">
        <f>F59</f>
        <v>298.3</v>
      </c>
      <c r="G58" s="189">
        <f aca="true" t="shared" si="21" ref="G58:H58">G59</f>
        <v>295.7</v>
      </c>
      <c r="H58" s="189">
        <f t="shared" si="21"/>
        <v>295.7</v>
      </c>
    </row>
    <row r="59" spans="1:8" ht="31.5">
      <c r="A59" s="183" t="s">
        <v>25</v>
      </c>
      <c r="B59" s="183" t="s">
        <v>87</v>
      </c>
      <c r="C59" s="183" t="s">
        <v>342</v>
      </c>
      <c r="D59" s="187" t="s">
        <v>93</v>
      </c>
      <c r="E59" s="191" t="s">
        <v>343</v>
      </c>
      <c r="F59" s="189">
        <f>F60+F66+F63</f>
        <v>298.3</v>
      </c>
      <c r="G59" s="189">
        <f aca="true" t="shared" si="22" ref="G59:H59">G60+G66+G63</f>
        <v>295.7</v>
      </c>
      <c r="H59" s="189">
        <f t="shared" si="22"/>
        <v>295.7</v>
      </c>
    </row>
    <row r="60" spans="1:8" ht="78.75">
      <c r="A60" s="183" t="s">
        <v>25</v>
      </c>
      <c r="B60" s="183" t="s">
        <v>87</v>
      </c>
      <c r="C60" s="183" t="s">
        <v>215</v>
      </c>
      <c r="D60" s="183" t="s">
        <v>93</v>
      </c>
      <c r="E60" s="191" t="s">
        <v>191</v>
      </c>
      <c r="F60" s="189">
        <f>F61+F62</f>
        <v>264</v>
      </c>
      <c r="G60" s="189">
        <f aca="true" t="shared" si="23" ref="G60:H60">G61+G62</f>
        <v>264</v>
      </c>
      <c r="H60" s="189">
        <f t="shared" si="23"/>
        <v>264</v>
      </c>
    </row>
    <row r="61" spans="1:8" ht="78.75">
      <c r="A61" s="183" t="s">
        <v>25</v>
      </c>
      <c r="B61" s="183" t="s">
        <v>87</v>
      </c>
      <c r="C61" s="183" t="s">
        <v>215</v>
      </c>
      <c r="D61" s="183" t="s">
        <v>95</v>
      </c>
      <c r="E61" s="191" t="s">
        <v>3</v>
      </c>
      <c r="F61" s="189">
        <v>246.4</v>
      </c>
      <c r="G61" s="189">
        <v>246.4</v>
      </c>
      <c r="H61" s="189">
        <v>246.4</v>
      </c>
    </row>
    <row r="62" spans="1:8" ht="31.5">
      <c r="A62" s="183" t="s">
        <v>25</v>
      </c>
      <c r="B62" s="183" t="s">
        <v>87</v>
      </c>
      <c r="C62" s="183" t="s">
        <v>215</v>
      </c>
      <c r="D62" s="183" t="s">
        <v>96</v>
      </c>
      <c r="E62" s="191" t="s">
        <v>344</v>
      </c>
      <c r="F62" s="189">
        <v>17.6</v>
      </c>
      <c r="G62" s="189">
        <v>17.6</v>
      </c>
      <c r="H62" s="189">
        <v>17.6</v>
      </c>
    </row>
    <row r="63" spans="1:8" ht="94.5">
      <c r="A63" s="192" t="s">
        <v>25</v>
      </c>
      <c r="B63" s="192" t="s">
        <v>87</v>
      </c>
      <c r="C63" s="195" t="s">
        <v>822</v>
      </c>
      <c r="D63" s="24"/>
      <c r="E63" s="188" t="s">
        <v>823</v>
      </c>
      <c r="F63" s="189">
        <f>F64</f>
        <v>2.6</v>
      </c>
      <c r="G63" s="189">
        <f aca="true" t="shared" si="24" ref="G63:H63">G64</f>
        <v>0</v>
      </c>
      <c r="H63" s="189">
        <f t="shared" si="24"/>
        <v>0</v>
      </c>
    </row>
    <row r="64" spans="1:8" ht="78.75">
      <c r="A64" s="192" t="s">
        <v>25</v>
      </c>
      <c r="B64" s="192" t="s">
        <v>87</v>
      </c>
      <c r="C64" s="195" t="s">
        <v>822</v>
      </c>
      <c r="D64" s="24" t="s">
        <v>95</v>
      </c>
      <c r="E64" s="190" t="s">
        <v>3</v>
      </c>
      <c r="F64" s="189">
        <v>2.6</v>
      </c>
      <c r="G64" s="189">
        <v>0</v>
      </c>
      <c r="H64" s="189">
        <v>0</v>
      </c>
    </row>
    <row r="65" spans="1:8" ht="63">
      <c r="A65" s="183" t="s">
        <v>25</v>
      </c>
      <c r="B65" s="183" t="s">
        <v>87</v>
      </c>
      <c r="C65" s="183" t="s">
        <v>204</v>
      </c>
      <c r="D65" s="183" t="s">
        <v>93</v>
      </c>
      <c r="E65" s="191" t="s">
        <v>346</v>
      </c>
      <c r="F65" s="189">
        <f>F66</f>
        <v>31.7</v>
      </c>
      <c r="G65" s="189">
        <f aca="true" t="shared" si="25" ref="G65:H65">G66</f>
        <v>31.7</v>
      </c>
      <c r="H65" s="189">
        <f t="shared" si="25"/>
        <v>31.7</v>
      </c>
    </row>
    <row r="66" spans="1:8" ht="78.75">
      <c r="A66" s="183" t="s">
        <v>25</v>
      </c>
      <c r="B66" s="183" t="s">
        <v>87</v>
      </c>
      <c r="C66" s="183" t="s">
        <v>204</v>
      </c>
      <c r="D66" s="183" t="s">
        <v>95</v>
      </c>
      <c r="E66" s="191" t="s">
        <v>3</v>
      </c>
      <c r="F66" s="189">
        <v>31.7</v>
      </c>
      <c r="G66" s="189">
        <v>31.7</v>
      </c>
      <c r="H66" s="189">
        <v>31.7</v>
      </c>
    </row>
    <row r="67" spans="1:8" ht="12.75">
      <c r="A67" s="192" t="s">
        <v>25</v>
      </c>
      <c r="B67" s="192" t="s">
        <v>87</v>
      </c>
      <c r="C67" s="194">
        <v>9900000000</v>
      </c>
      <c r="D67" s="196"/>
      <c r="E67" s="197" t="s">
        <v>511</v>
      </c>
      <c r="F67" s="198">
        <f>F68</f>
        <v>2</v>
      </c>
      <c r="G67" s="198">
        <f aca="true" t="shared" si="26" ref="G67:H69">G68</f>
        <v>0</v>
      </c>
      <c r="H67" s="198">
        <f t="shared" si="26"/>
        <v>0</v>
      </c>
    </row>
    <row r="68" spans="1:8" ht="47.25">
      <c r="A68" s="192" t="s">
        <v>25</v>
      </c>
      <c r="B68" s="192" t="s">
        <v>87</v>
      </c>
      <c r="C68" s="194">
        <v>9940000000</v>
      </c>
      <c r="D68" s="24"/>
      <c r="E68" s="190" t="s">
        <v>439</v>
      </c>
      <c r="F68" s="198">
        <f>F69</f>
        <v>2</v>
      </c>
      <c r="G68" s="198">
        <f t="shared" si="26"/>
        <v>0</v>
      </c>
      <c r="H68" s="198">
        <f t="shared" si="26"/>
        <v>0</v>
      </c>
    </row>
    <row r="69" spans="1:8" ht="12.75">
      <c r="A69" s="192" t="s">
        <v>25</v>
      </c>
      <c r="B69" s="192" t="s">
        <v>87</v>
      </c>
      <c r="C69" s="194" t="s">
        <v>512</v>
      </c>
      <c r="D69" s="24"/>
      <c r="E69" s="190" t="s">
        <v>513</v>
      </c>
      <c r="F69" s="198">
        <f>F70</f>
        <v>2</v>
      </c>
      <c r="G69" s="198">
        <f t="shared" si="26"/>
        <v>0</v>
      </c>
      <c r="H69" s="198">
        <f t="shared" si="26"/>
        <v>0</v>
      </c>
    </row>
    <row r="70" spans="1:8" ht="12.75">
      <c r="A70" s="192" t="s">
        <v>25</v>
      </c>
      <c r="B70" s="192" t="s">
        <v>87</v>
      </c>
      <c r="C70" s="194" t="s">
        <v>512</v>
      </c>
      <c r="D70" s="24" t="s">
        <v>97</v>
      </c>
      <c r="E70" s="190" t="s">
        <v>98</v>
      </c>
      <c r="F70" s="198">
        <v>2</v>
      </c>
      <c r="G70" s="189">
        <v>0</v>
      </c>
      <c r="H70" s="189">
        <v>0</v>
      </c>
    </row>
    <row r="71" spans="1:8" ht="31.5">
      <c r="A71" s="183" t="s">
        <v>25</v>
      </c>
      <c r="B71" s="183" t="s">
        <v>82</v>
      </c>
      <c r="C71" s="183" t="s">
        <v>93</v>
      </c>
      <c r="D71" s="183" t="s">
        <v>93</v>
      </c>
      <c r="E71" s="190" t="s">
        <v>47</v>
      </c>
      <c r="F71" s="189">
        <f>F72+F81</f>
        <v>7918.3</v>
      </c>
      <c r="G71" s="189">
        <f aca="true" t="shared" si="27" ref="G71:H71">G72+G81</f>
        <v>7918</v>
      </c>
      <c r="H71" s="189">
        <f t="shared" si="27"/>
        <v>7917.7</v>
      </c>
    </row>
    <row r="72" spans="1:8" ht="12.75">
      <c r="A72" s="183" t="s">
        <v>25</v>
      </c>
      <c r="B72" s="183" t="s">
        <v>102</v>
      </c>
      <c r="C72" s="183" t="s">
        <v>93</v>
      </c>
      <c r="D72" s="183" t="s">
        <v>93</v>
      </c>
      <c r="E72" s="191" t="s">
        <v>103</v>
      </c>
      <c r="F72" s="189">
        <f>F73</f>
        <v>1383.3000000000002</v>
      </c>
      <c r="G72" s="189">
        <f aca="true" t="shared" si="28" ref="G72:H73">G73</f>
        <v>1383.0000000000002</v>
      </c>
      <c r="H72" s="189">
        <f t="shared" si="28"/>
        <v>1382.7</v>
      </c>
    </row>
    <row r="73" spans="1:8" ht="47.25">
      <c r="A73" s="183" t="s">
        <v>25</v>
      </c>
      <c r="B73" s="183" t="s">
        <v>102</v>
      </c>
      <c r="C73" s="183" t="s">
        <v>200</v>
      </c>
      <c r="D73" s="183" t="s">
        <v>93</v>
      </c>
      <c r="E73" s="191" t="s">
        <v>341</v>
      </c>
      <c r="F73" s="189">
        <f>F74</f>
        <v>1383.3000000000002</v>
      </c>
      <c r="G73" s="189">
        <f t="shared" si="28"/>
        <v>1383.0000000000002</v>
      </c>
      <c r="H73" s="189">
        <f t="shared" si="28"/>
        <v>1382.7</v>
      </c>
    </row>
    <row r="74" spans="1:8" ht="12.75">
      <c r="A74" s="183" t="s">
        <v>25</v>
      </c>
      <c r="B74" s="183" t="s">
        <v>102</v>
      </c>
      <c r="C74" s="183" t="s">
        <v>201</v>
      </c>
      <c r="D74" s="183" t="s">
        <v>93</v>
      </c>
      <c r="E74" s="191" t="s">
        <v>2</v>
      </c>
      <c r="F74" s="189">
        <f>F75</f>
        <v>1383.3000000000002</v>
      </c>
      <c r="G74" s="189">
        <f aca="true" t="shared" si="29" ref="G74:H74">G75</f>
        <v>1383.0000000000002</v>
      </c>
      <c r="H74" s="189">
        <f t="shared" si="29"/>
        <v>1382.7</v>
      </c>
    </row>
    <row r="75" spans="1:8" ht="31.5">
      <c r="A75" s="183" t="s">
        <v>25</v>
      </c>
      <c r="B75" s="183" t="s">
        <v>102</v>
      </c>
      <c r="C75" s="183" t="s">
        <v>342</v>
      </c>
      <c r="D75" s="183" t="s">
        <v>93</v>
      </c>
      <c r="E75" s="191" t="s">
        <v>343</v>
      </c>
      <c r="F75" s="189">
        <f>F76+F78</f>
        <v>1383.3000000000002</v>
      </c>
      <c r="G75" s="189">
        <f aca="true" t="shared" si="30" ref="G75:H75">G76+G78</f>
        <v>1383.0000000000002</v>
      </c>
      <c r="H75" s="189">
        <f t="shared" si="30"/>
        <v>1382.7</v>
      </c>
    </row>
    <row r="76" spans="1:8" ht="63">
      <c r="A76" s="183" t="s">
        <v>25</v>
      </c>
      <c r="B76" s="183" t="s">
        <v>102</v>
      </c>
      <c r="C76" s="183" t="s">
        <v>204</v>
      </c>
      <c r="D76" s="183" t="s">
        <v>93</v>
      </c>
      <c r="E76" s="191" t="s">
        <v>346</v>
      </c>
      <c r="F76" s="189">
        <f>F77</f>
        <v>131.7</v>
      </c>
      <c r="G76" s="189">
        <f aca="true" t="shared" si="31" ref="G76:H76">G77</f>
        <v>131.7</v>
      </c>
      <c r="H76" s="189">
        <f t="shared" si="31"/>
        <v>131.7</v>
      </c>
    </row>
    <row r="77" spans="1:8" ht="78.75">
      <c r="A77" s="183" t="s">
        <v>25</v>
      </c>
      <c r="B77" s="183" t="s">
        <v>102</v>
      </c>
      <c r="C77" s="183" t="s">
        <v>204</v>
      </c>
      <c r="D77" s="183" t="s">
        <v>95</v>
      </c>
      <c r="E77" s="191" t="s">
        <v>3</v>
      </c>
      <c r="F77" s="189">
        <v>131.7</v>
      </c>
      <c r="G77" s="189">
        <v>131.7</v>
      </c>
      <c r="H77" s="189">
        <v>131.7</v>
      </c>
    </row>
    <row r="78" spans="1:8" ht="47.25">
      <c r="A78" s="183" t="s">
        <v>25</v>
      </c>
      <c r="B78" s="183" t="s">
        <v>102</v>
      </c>
      <c r="C78" s="183" t="s">
        <v>216</v>
      </c>
      <c r="D78" s="183" t="s">
        <v>93</v>
      </c>
      <c r="E78" s="191" t="s">
        <v>361</v>
      </c>
      <c r="F78" s="189">
        <f>F79+F80</f>
        <v>1251.6000000000001</v>
      </c>
      <c r="G78" s="189">
        <f aca="true" t="shared" si="32" ref="G78:H78">G79+G80</f>
        <v>1251.3000000000002</v>
      </c>
      <c r="H78" s="189">
        <f t="shared" si="32"/>
        <v>1251</v>
      </c>
    </row>
    <row r="79" spans="1:8" ht="78.75">
      <c r="A79" s="183" t="s">
        <v>25</v>
      </c>
      <c r="B79" s="183" t="s">
        <v>102</v>
      </c>
      <c r="C79" s="183" t="s">
        <v>216</v>
      </c>
      <c r="D79" s="183" t="s">
        <v>95</v>
      </c>
      <c r="E79" s="191" t="s">
        <v>3</v>
      </c>
      <c r="F79" s="189">
        <v>1227.9</v>
      </c>
      <c r="G79" s="189">
        <v>1227.9</v>
      </c>
      <c r="H79" s="189">
        <v>1227.9</v>
      </c>
    </row>
    <row r="80" spans="1:8" ht="31.5">
      <c r="A80" s="183" t="s">
        <v>25</v>
      </c>
      <c r="B80" s="183" t="s">
        <v>102</v>
      </c>
      <c r="C80" s="183" t="s">
        <v>216</v>
      </c>
      <c r="D80" s="183" t="s">
        <v>96</v>
      </c>
      <c r="E80" s="191" t="s">
        <v>344</v>
      </c>
      <c r="F80" s="189">
        <v>23.7</v>
      </c>
      <c r="G80" s="189">
        <v>23.4</v>
      </c>
      <c r="H80" s="189">
        <v>23.1</v>
      </c>
    </row>
    <row r="81" spans="1:8" ht="47.25">
      <c r="A81" s="183" t="s">
        <v>25</v>
      </c>
      <c r="B81" s="183" t="s">
        <v>73</v>
      </c>
      <c r="C81" s="183"/>
      <c r="D81" s="183"/>
      <c r="E81" s="191" t="s">
        <v>20</v>
      </c>
      <c r="F81" s="189">
        <f>F82</f>
        <v>6535</v>
      </c>
      <c r="G81" s="189">
        <f aca="true" t="shared" si="33" ref="G81:H85">G82</f>
        <v>6535</v>
      </c>
      <c r="H81" s="189">
        <f t="shared" si="33"/>
        <v>6535</v>
      </c>
    </row>
    <row r="82" spans="1:8" ht="63">
      <c r="A82" s="183" t="s">
        <v>25</v>
      </c>
      <c r="B82" s="183" t="s">
        <v>73</v>
      </c>
      <c r="C82" s="183" t="s">
        <v>200</v>
      </c>
      <c r="D82" s="183"/>
      <c r="E82" s="191" t="s">
        <v>192</v>
      </c>
      <c r="F82" s="189">
        <f>F83</f>
        <v>6535</v>
      </c>
      <c r="G82" s="189">
        <f t="shared" si="33"/>
        <v>6535</v>
      </c>
      <c r="H82" s="189">
        <f t="shared" si="33"/>
        <v>6535</v>
      </c>
    </row>
    <row r="83" spans="1:8" ht="47.25">
      <c r="A83" s="183" t="s">
        <v>25</v>
      </c>
      <c r="B83" s="183" t="s">
        <v>73</v>
      </c>
      <c r="C83" s="183" t="s">
        <v>217</v>
      </c>
      <c r="D83" s="183"/>
      <c r="E83" s="191" t="s">
        <v>162</v>
      </c>
      <c r="F83" s="189">
        <f>F84</f>
        <v>6535</v>
      </c>
      <c r="G83" s="189">
        <f t="shared" si="33"/>
        <v>6535</v>
      </c>
      <c r="H83" s="189">
        <f t="shared" si="33"/>
        <v>6535</v>
      </c>
    </row>
    <row r="84" spans="1:8" ht="47.25">
      <c r="A84" s="183" t="s">
        <v>25</v>
      </c>
      <c r="B84" s="183" t="s">
        <v>73</v>
      </c>
      <c r="C84" s="183" t="s">
        <v>502</v>
      </c>
      <c r="D84" s="183"/>
      <c r="E84" s="191" t="s">
        <v>503</v>
      </c>
      <c r="F84" s="189">
        <f>F85</f>
        <v>6535</v>
      </c>
      <c r="G84" s="189">
        <f t="shared" si="33"/>
        <v>6535</v>
      </c>
      <c r="H84" s="189">
        <f t="shared" si="33"/>
        <v>6535</v>
      </c>
    </row>
    <row r="85" spans="1:8" ht="31.5">
      <c r="A85" s="183" t="s">
        <v>25</v>
      </c>
      <c r="B85" s="183" t="s">
        <v>73</v>
      </c>
      <c r="C85" s="183" t="s">
        <v>218</v>
      </c>
      <c r="D85" s="183"/>
      <c r="E85" s="191" t="s">
        <v>163</v>
      </c>
      <c r="F85" s="189">
        <f>F86</f>
        <v>6535</v>
      </c>
      <c r="G85" s="189">
        <f t="shared" si="33"/>
        <v>6535</v>
      </c>
      <c r="H85" s="189">
        <f t="shared" si="33"/>
        <v>6535</v>
      </c>
    </row>
    <row r="86" spans="1:8" ht="31.5">
      <c r="A86" s="183" t="s">
        <v>25</v>
      </c>
      <c r="B86" s="183" t="s">
        <v>73</v>
      </c>
      <c r="C86" s="183" t="s">
        <v>218</v>
      </c>
      <c r="D86" s="183">
        <v>600</v>
      </c>
      <c r="E86" s="191" t="s">
        <v>117</v>
      </c>
      <c r="F86" s="189">
        <v>6535</v>
      </c>
      <c r="G86" s="189">
        <v>6535</v>
      </c>
      <c r="H86" s="189">
        <v>6535</v>
      </c>
    </row>
    <row r="87" spans="1:8" ht="12.75">
      <c r="A87" s="183" t="s">
        <v>25</v>
      </c>
      <c r="B87" s="183" t="s">
        <v>83</v>
      </c>
      <c r="C87" s="183" t="s">
        <v>93</v>
      </c>
      <c r="D87" s="183" t="s">
        <v>93</v>
      </c>
      <c r="E87" s="190" t="s">
        <v>48</v>
      </c>
      <c r="F87" s="189">
        <f>F88+F94+F125</f>
        <v>118493.1</v>
      </c>
      <c r="G87" s="189">
        <f>G88+G94+G125</f>
        <v>31767.7</v>
      </c>
      <c r="H87" s="189">
        <f>H88+H94+H125</f>
        <v>21503</v>
      </c>
    </row>
    <row r="88" spans="1:8" ht="12.75">
      <c r="A88" s="183" t="s">
        <v>25</v>
      </c>
      <c r="B88" s="183" t="s">
        <v>176</v>
      </c>
      <c r="C88" s="183" t="s">
        <v>93</v>
      </c>
      <c r="D88" s="183" t="s">
        <v>93</v>
      </c>
      <c r="E88" s="191" t="s">
        <v>177</v>
      </c>
      <c r="F88" s="189">
        <f>F89</f>
        <v>395.8</v>
      </c>
      <c r="G88" s="189">
        <f aca="true" t="shared" si="34" ref="G88:H92">G89</f>
        <v>395.8</v>
      </c>
      <c r="H88" s="189">
        <f t="shared" si="34"/>
        <v>395.8</v>
      </c>
    </row>
    <row r="89" spans="1:8" ht="47.25">
      <c r="A89" s="183" t="s">
        <v>25</v>
      </c>
      <c r="B89" s="183" t="s">
        <v>176</v>
      </c>
      <c r="C89" s="183" t="s">
        <v>219</v>
      </c>
      <c r="D89" s="183" t="s">
        <v>93</v>
      </c>
      <c r="E89" s="191" t="s">
        <v>362</v>
      </c>
      <c r="F89" s="189">
        <f>F90</f>
        <v>395.8</v>
      </c>
      <c r="G89" s="189">
        <f t="shared" si="34"/>
        <v>395.8</v>
      </c>
      <c r="H89" s="189">
        <f t="shared" si="34"/>
        <v>395.8</v>
      </c>
    </row>
    <row r="90" spans="1:8" ht="47.25">
      <c r="A90" s="183" t="s">
        <v>25</v>
      </c>
      <c r="B90" s="183" t="s">
        <v>176</v>
      </c>
      <c r="C90" s="183" t="s">
        <v>220</v>
      </c>
      <c r="D90" s="183" t="s">
        <v>93</v>
      </c>
      <c r="E90" s="191" t="s">
        <v>171</v>
      </c>
      <c r="F90" s="189">
        <f>F91</f>
        <v>395.8</v>
      </c>
      <c r="G90" s="189">
        <f t="shared" si="34"/>
        <v>395.8</v>
      </c>
      <c r="H90" s="189">
        <f t="shared" si="34"/>
        <v>395.8</v>
      </c>
    </row>
    <row r="91" spans="1:8" ht="63">
      <c r="A91" s="183" t="s">
        <v>25</v>
      </c>
      <c r="B91" s="183" t="s">
        <v>176</v>
      </c>
      <c r="C91" s="183" t="s">
        <v>363</v>
      </c>
      <c r="D91" s="187" t="s">
        <v>93</v>
      </c>
      <c r="E91" s="191" t="s">
        <v>364</v>
      </c>
      <c r="F91" s="189">
        <f>F92</f>
        <v>395.8</v>
      </c>
      <c r="G91" s="189">
        <f t="shared" si="34"/>
        <v>395.8</v>
      </c>
      <c r="H91" s="189">
        <f t="shared" si="34"/>
        <v>395.8</v>
      </c>
    </row>
    <row r="92" spans="1:8" ht="110.25">
      <c r="A92" s="183" t="s">
        <v>25</v>
      </c>
      <c r="B92" s="183" t="s">
        <v>176</v>
      </c>
      <c r="C92" s="183" t="s">
        <v>221</v>
      </c>
      <c r="D92" s="183" t="s">
        <v>93</v>
      </c>
      <c r="E92" s="191" t="s">
        <v>178</v>
      </c>
      <c r="F92" s="189">
        <f>F93</f>
        <v>395.8</v>
      </c>
      <c r="G92" s="189">
        <f t="shared" si="34"/>
        <v>395.8</v>
      </c>
      <c r="H92" s="189">
        <f t="shared" si="34"/>
        <v>395.8</v>
      </c>
    </row>
    <row r="93" spans="1:8" ht="31.5">
      <c r="A93" s="183" t="s">
        <v>25</v>
      </c>
      <c r="B93" s="183" t="s">
        <v>176</v>
      </c>
      <c r="C93" s="183" t="s">
        <v>221</v>
      </c>
      <c r="D93" s="183" t="s">
        <v>96</v>
      </c>
      <c r="E93" s="191" t="s">
        <v>344</v>
      </c>
      <c r="F93" s="189">
        <v>395.8</v>
      </c>
      <c r="G93" s="189">
        <v>395.8</v>
      </c>
      <c r="H93" s="189">
        <v>395.8</v>
      </c>
    </row>
    <row r="94" spans="1:8" ht="12.75">
      <c r="A94" s="183" t="s">
        <v>25</v>
      </c>
      <c r="B94" s="183" t="s">
        <v>10</v>
      </c>
      <c r="C94" s="183" t="s">
        <v>93</v>
      </c>
      <c r="D94" s="183" t="s">
        <v>93</v>
      </c>
      <c r="E94" s="191" t="s">
        <v>331</v>
      </c>
      <c r="F94" s="189">
        <f>F95</f>
        <v>117406.3</v>
      </c>
      <c r="G94" s="189">
        <f aca="true" t="shared" si="35" ref="G94:H94">G95</f>
        <v>31128.9</v>
      </c>
      <c r="H94" s="189">
        <f t="shared" si="35"/>
        <v>20859.3</v>
      </c>
    </row>
    <row r="95" spans="1:8" ht="63">
      <c r="A95" s="183" t="s">
        <v>25</v>
      </c>
      <c r="B95" s="183" t="s">
        <v>10</v>
      </c>
      <c r="C95" s="183" t="s">
        <v>222</v>
      </c>
      <c r="D95" s="183" t="s">
        <v>93</v>
      </c>
      <c r="E95" s="191" t="s">
        <v>365</v>
      </c>
      <c r="F95" s="189">
        <f>F96+F121</f>
        <v>117406.3</v>
      </c>
      <c r="G95" s="189">
        <f>G96+G121</f>
        <v>31128.9</v>
      </c>
      <c r="H95" s="189">
        <f>H96+H121</f>
        <v>20859.3</v>
      </c>
    </row>
    <row r="96" spans="1:8" ht="47.25">
      <c r="A96" s="183" t="s">
        <v>25</v>
      </c>
      <c r="B96" s="183" t="s">
        <v>10</v>
      </c>
      <c r="C96" s="183" t="s">
        <v>223</v>
      </c>
      <c r="D96" s="183" t="s">
        <v>93</v>
      </c>
      <c r="E96" s="191" t="s">
        <v>516</v>
      </c>
      <c r="F96" s="189">
        <f>F97+F100+F109+F118</f>
        <v>113906.3</v>
      </c>
      <c r="G96" s="189">
        <f aca="true" t="shared" si="36" ref="G96:H96">G97+G100+G109+G118</f>
        <v>27628.9</v>
      </c>
      <c r="H96" s="189">
        <f t="shared" si="36"/>
        <v>20859.3</v>
      </c>
    </row>
    <row r="97" spans="1:8" ht="47.25">
      <c r="A97" s="183" t="s">
        <v>25</v>
      </c>
      <c r="B97" s="183" t="s">
        <v>10</v>
      </c>
      <c r="C97" s="183" t="s">
        <v>366</v>
      </c>
      <c r="D97" s="187" t="s">
        <v>93</v>
      </c>
      <c r="E97" s="191" t="s">
        <v>367</v>
      </c>
      <c r="F97" s="189">
        <f>F98</f>
        <v>21804.7</v>
      </c>
      <c r="G97" s="189">
        <f aca="true" t="shared" si="37" ref="G97:H97">G98</f>
        <v>21054.7</v>
      </c>
      <c r="H97" s="189">
        <f t="shared" si="37"/>
        <v>20859.3</v>
      </c>
    </row>
    <row r="98" spans="1:8" ht="63">
      <c r="A98" s="183" t="s">
        <v>25</v>
      </c>
      <c r="B98" s="183" t="s">
        <v>10</v>
      </c>
      <c r="C98" s="183" t="s">
        <v>224</v>
      </c>
      <c r="D98" s="183" t="s">
        <v>93</v>
      </c>
      <c r="E98" s="191" t="s">
        <v>368</v>
      </c>
      <c r="F98" s="189">
        <f>F99</f>
        <v>21804.7</v>
      </c>
      <c r="G98" s="189">
        <f aca="true" t="shared" si="38" ref="G98:H98">G99</f>
        <v>21054.7</v>
      </c>
      <c r="H98" s="189">
        <f t="shared" si="38"/>
        <v>20859.3</v>
      </c>
    </row>
    <row r="99" spans="1:8" ht="31.5">
      <c r="A99" s="183" t="s">
        <v>25</v>
      </c>
      <c r="B99" s="183" t="s">
        <v>10</v>
      </c>
      <c r="C99" s="183" t="s">
        <v>224</v>
      </c>
      <c r="D99" s="183" t="s">
        <v>96</v>
      </c>
      <c r="E99" s="191" t="s">
        <v>344</v>
      </c>
      <c r="F99" s="189">
        <f>21954.7-150</f>
        <v>21804.7</v>
      </c>
      <c r="G99" s="189">
        <v>21054.7</v>
      </c>
      <c r="H99" s="189">
        <v>20859.3</v>
      </c>
    </row>
    <row r="100" spans="1:8" ht="63">
      <c r="A100" s="183" t="s">
        <v>25</v>
      </c>
      <c r="B100" s="183" t="s">
        <v>10</v>
      </c>
      <c r="C100" s="183" t="s">
        <v>369</v>
      </c>
      <c r="D100" s="187" t="s">
        <v>93</v>
      </c>
      <c r="E100" s="191" t="s">
        <v>370</v>
      </c>
      <c r="F100" s="189">
        <f>F103+F105+F107+F101</f>
        <v>48962.6</v>
      </c>
      <c r="G100" s="189">
        <f aca="true" t="shared" si="39" ref="G100:H100">G103+G105+G107+G101</f>
        <v>6574.2</v>
      </c>
      <c r="H100" s="189">
        <f t="shared" si="39"/>
        <v>0</v>
      </c>
    </row>
    <row r="101" spans="1:8" ht="47.25">
      <c r="A101" s="183" t="s">
        <v>25</v>
      </c>
      <c r="B101" s="183" t="s">
        <v>10</v>
      </c>
      <c r="C101" s="183" t="s">
        <v>839</v>
      </c>
      <c r="D101" s="183" t="s">
        <v>93</v>
      </c>
      <c r="E101" s="191" t="s">
        <v>842</v>
      </c>
      <c r="F101" s="189">
        <f>F102</f>
        <v>21150.1</v>
      </c>
      <c r="G101" s="189">
        <f aca="true" t="shared" si="40" ref="G101:H101">G102</f>
        <v>0</v>
      </c>
      <c r="H101" s="189">
        <f t="shared" si="40"/>
        <v>0</v>
      </c>
    </row>
    <row r="102" spans="1:8" ht="31.5">
      <c r="A102" s="183" t="s">
        <v>25</v>
      </c>
      <c r="B102" s="183" t="s">
        <v>10</v>
      </c>
      <c r="C102" s="183" t="s">
        <v>840</v>
      </c>
      <c r="D102" s="183" t="s">
        <v>96</v>
      </c>
      <c r="E102" s="191" t="s">
        <v>344</v>
      </c>
      <c r="F102" s="189">
        <v>21150.1</v>
      </c>
      <c r="G102" s="189">
        <v>0</v>
      </c>
      <c r="H102" s="189">
        <v>0</v>
      </c>
    </row>
    <row r="103" spans="1:8" ht="47.25">
      <c r="A103" s="183" t="s">
        <v>25</v>
      </c>
      <c r="B103" s="183" t="s">
        <v>10</v>
      </c>
      <c r="C103" s="183" t="s">
        <v>225</v>
      </c>
      <c r="D103" s="183" t="s">
        <v>93</v>
      </c>
      <c r="E103" s="191" t="s">
        <v>197</v>
      </c>
      <c r="F103" s="189">
        <f>F104</f>
        <v>2400</v>
      </c>
      <c r="G103" s="189">
        <f aca="true" t="shared" si="41" ref="G103:H103">G104</f>
        <v>2400</v>
      </c>
      <c r="H103" s="189">
        <f t="shared" si="41"/>
        <v>0</v>
      </c>
    </row>
    <row r="104" spans="1:8" ht="31.5">
      <c r="A104" s="183" t="s">
        <v>25</v>
      </c>
      <c r="B104" s="183" t="s">
        <v>10</v>
      </c>
      <c r="C104" s="183" t="s">
        <v>225</v>
      </c>
      <c r="D104" s="183" t="s">
        <v>96</v>
      </c>
      <c r="E104" s="191" t="s">
        <v>344</v>
      </c>
      <c r="F104" s="189">
        <v>2400</v>
      </c>
      <c r="G104" s="189">
        <v>2400</v>
      </c>
      <c r="H104" s="189">
        <v>0</v>
      </c>
    </row>
    <row r="105" spans="1:8" ht="31.5">
      <c r="A105" s="183" t="s">
        <v>25</v>
      </c>
      <c r="B105" s="183" t="s">
        <v>10</v>
      </c>
      <c r="C105" s="183" t="s">
        <v>226</v>
      </c>
      <c r="D105" s="183" t="s">
        <v>93</v>
      </c>
      <c r="E105" s="191" t="s">
        <v>371</v>
      </c>
      <c r="F105" s="189">
        <f>F106</f>
        <v>1261</v>
      </c>
      <c r="G105" s="189">
        <f aca="true" t="shared" si="42" ref="G105:H105">G106</f>
        <v>4174.2</v>
      </c>
      <c r="H105" s="189">
        <f t="shared" si="42"/>
        <v>0</v>
      </c>
    </row>
    <row r="106" spans="1:8" ht="31.5">
      <c r="A106" s="183" t="s">
        <v>25</v>
      </c>
      <c r="B106" s="183" t="s">
        <v>10</v>
      </c>
      <c r="C106" s="183" t="s">
        <v>226</v>
      </c>
      <c r="D106" s="183" t="s">
        <v>96</v>
      </c>
      <c r="E106" s="191" t="s">
        <v>344</v>
      </c>
      <c r="F106" s="189">
        <f>4371+13320.2-16430.2</f>
        <v>1261</v>
      </c>
      <c r="G106" s="189">
        <v>4174.2</v>
      </c>
      <c r="H106" s="189">
        <v>0</v>
      </c>
    </row>
    <row r="107" spans="1:8" ht="63">
      <c r="A107" s="183" t="s">
        <v>25</v>
      </c>
      <c r="B107" s="183" t="s">
        <v>10</v>
      </c>
      <c r="C107" s="183" t="s">
        <v>523</v>
      </c>
      <c r="D107" s="183" t="s">
        <v>93</v>
      </c>
      <c r="E107" s="191" t="s">
        <v>522</v>
      </c>
      <c r="F107" s="189">
        <f>F108</f>
        <v>24151.5</v>
      </c>
      <c r="G107" s="189">
        <f aca="true" t="shared" si="43" ref="G107:H107">G108</f>
        <v>0</v>
      </c>
      <c r="H107" s="189">
        <f t="shared" si="43"/>
        <v>0</v>
      </c>
    </row>
    <row r="108" spans="1:8" ht="31.5">
      <c r="A108" s="183" t="s">
        <v>25</v>
      </c>
      <c r="B108" s="183" t="s">
        <v>10</v>
      </c>
      <c r="C108" s="183" t="s">
        <v>523</v>
      </c>
      <c r="D108" s="183" t="s">
        <v>96</v>
      </c>
      <c r="E108" s="191" t="s">
        <v>344</v>
      </c>
      <c r="F108" s="189">
        <f>16430.2+5700+2021.3</f>
        <v>24151.5</v>
      </c>
      <c r="G108" s="189">
        <v>0</v>
      </c>
      <c r="H108" s="189">
        <v>0</v>
      </c>
    </row>
    <row r="109" spans="1:8" ht="63">
      <c r="A109" s="183" t="s">
        <v>25</v>
      </c>
      <c r="B109" s="183" t="s">
        <v>10</v>
      </c>
      <c r="C109" s="199" t="s">
        <v>525</v>
      </c>
      <c r="D109" s="187" t="s">
        <v>93</v>
      </c>
      <c r="E109" s="191" t="s">
        <v>372</v>
      </c>
      <c r="F109" s="189">
        <f>F116+F112+F114+F110</f>
        <v>42989</v>
      </c>
      <c r="G109" s="189">
        <f aca="true" t="shared" si="44" ref="G109:H109">G116+G112+G114+G110</f>
        <v>0</v>
      </c>
      <c r="H109" s="189">
        <f t="shared" si="44"/>
        <v>0</v>
      </c>
    </row>
    <row r="110" spans="1:8" ht="63">
      <c r="A110" s="183" t="s">
        <v>25</v>
      </c>
      <c r="B110" s="183" t="s">
        <v>10</v>
      </c>
      <c r="C110" s="183" t="s">
        <v>838</v>
      </c>
      <c r="D110" s="187"/>
      <c r="E110" s="191" t="s">
        <v>862</v>
      </c>
      <c r="F110" s="189">
        <f>F111</f>
        <v>30537.6</v>
      </c>
      <c r="G110" s="189">
        <f aca="true" t="shared" si="45" ref="G110:H110">G111</f>
        <v>0</v>
      </c>
      <c r="H110" s="189">
        <f t="shared" si="45"/>
        <v>0</v>
      </c>
    </row>
    <row r="111" spans="1:8" ht="31.5">
      <c r="A111" s="183" t="s">
        <v>25</v>
      </c>
      <c r="B111" s="183" t="s">
        <v>10</v>
      </c>
      <c r="C111" s="183" t="s">
        <v>838</v>
      </c>
      <c r="D111" s="183" t="s">
        <v>96</v>
      </c>
      <c r="E111" s="191" t="s">
        <v>344</v>
      </c>
      <c r="F111" s="189">
        <v>30537.6</v>
      </c>
      <c r="G111" s="189">
        <v>0</v>
      </c>
      <c r="H111" s="189">
        <v>0</v>
      </c>
    </row>
    <row r="112" spans="1:8" ht="31.5">
      <c r="A112" s="183" t="s">
        <v>25</v>
      </c>
      <c r="B112" s="183" t="s">
        <v>10</v>
      </c>
      <c r="C112" s="183" t="s">
        <v>544</v>
      </c>
      <c r="D112" s="187"/>
      <c r="E112" s="191" t="s">
        <v>539</v>
      </c>
      <c r="F112" s="189">
        <f>F113</f>
        <v>800</v>
      </c>
      <c r="G112" s="189">
        <f aca="true" t="shared" si="46" ref="G112:H112">G113</f>
        <v>0</v>
      </c>
      <c r="H112" s="189">
        <f t="shared" si="46"/>
        <v>0</v>
      </c>
    </row>
    <row r="113" spans="1:8" ht="31.5">
      <c r="A113" s="183" t="s">
        <v>25</v>
      </c>
      <c r="B113" s="183" t="s">
        <v>10</v>
      </c>
      <c r="C113" s="183" t="s">
        <v>544</v>
      </c>
      <c r="D113" s="183" t="s">
        <v>96</v>
      </c>
      <c r="E113" s="191" t="s">
        <v>344</v>
      </c>
      <c r="F113" s="189">
        <v>800</v>
      </c>
      <c r="G113" s="189">
        <v>0</v>
      </c>
      <c r="H113" s="189">
        <v>0</v>
      </c>
    </row>
    <row r="114" spans="1:8" ht="31.5">
      <c r="A114" s="183" t="s">
        <v>25</v>
      </c>
      <c r="B114" s="183" t="s">
        <v>10</v>
      </c>
      <c r="C114" s="183" t="s">
        <v>543</v>
      </c>
      <c r="D114" s="187"/>
      <c r="E114" s="191" t="s">
        <v>540</v>
      </c>
      <c r="F114" s="189">
        <f>F115</f>
        <v>1172.1</v>
      </c>
      <c r="G114" s="189">
        <f aca="true" t="shared" si="47" ref="G114:H114">G115</f>
        <v>0</v>
      </c>
      <c r="H114" s="189">
        <f t="shared" si="47"/>
        <v>0</v>
      </c>
    </row>
    <row r="115" spans="1:8" ht="31.5">
      <c r="A115" s="183" t="s">
        <v>25</v>
      </c>
      <c r="B115" s="183" t="s">
        <v>10</v>
      </c>
      <c r="C115" s="183" t="s">
        <v>543</v>
      </c>
      <c r="D115" s="183" t="s">
        <v>96</v>
      </c>
      <c r="E115" s="191" t="s">
        <v>344</v>
      </c>
      <c r="F115" s="189">
        <v>1172.1</v>
      </c>
      <c r="G115" s="189">
        <v>0</v>
      </c>
      <c r="H115" s="189">
        <v>0</v>
      </c>
    </row>
    <row r="116" spans="1:8" ht="78.75">
      <c r="A116" s="183" t="s">
        <v>25</v>
      </c>
      <c r="B116" s="183" t="s">
        <v>10</v>
      </c>
      <c r="C116" s="183" t="s">
        <v>524</v>
      </c>
      <c r="D116" s="183" t="s">
        <v>93</v>
      </c>
      <c r="E116" s="191" t="s">
        <v>863</v>
      </c>
      <c r="F116" s="189">
        <f>F117</f>
        <v>10479.3</v>
      </c>
      <c r="G116" s="189">
        <f aca="true" t="shared" si="48" ref="G116:H116">G117</f>
        <v>0</v>
      </c>
      <c r="H116" s="189">
        <f t="shared" si="48"/>
        <v>0</v>
      </c>
    </row>
    <row r="117" spans="1:8" ht="31.5">
      <c r="A117" s="183" t="s">
        <v>25</v>
      </c>
      <c r="B117" s="183" t="s">
        <v>10</v>
      </c>
      <c r="C117" s="183" t="s">
        <v>524</v>
      </c>
      <c r="D117" s="183" t="s">
        <v>96</v>
      </c>
      <c r="E117" s="191" t="s">
        <v>344</v>
      </c>
      <c r="F117" s="189">
        <f>5200+3534+1745.3</f>
        <v>10479.3</v>
      </c>
      <c r="G117" s="189">
        <v>0</v>
      </c>
      <c r="H117" s="189">
        <v>0</v>
      </c>
    </row>
    <row r="118" spans="1:8" ht="47.25">
      <c r="A118" s="183" t="s">
        <v>25</v>
      </c>
      <c r="B118" s="192" t="s">
        <v>10</v>
      </c>
      <c r="C118" s="195" t="s">
        <v>798</v>
      </c>
      <c r="D118" s="24"/>
      <c r="E118" s="190" t="s">
        <v>799</v>
      </c>
      <c r="F118" s="189">
        <f>F119</f>
        <v>150</v>
      </c>
      <c r="G118" s="189">
        <f aca="true" t="shared" si="49" ref="G118:H119">G119</f>
        <v>0</v>
      </c>
      <c r="H118" s="189">
        <f t="shared" si="49"/>
        <v>0</v>
      </c>
    </row>
    <row r="119" spans="1:8" ht="47.25">
      <c r="A119" s="183" t="s">
        <v>25</v>
      </c>
      <c r="B119" s="192" t="s">
        <v>10</v>
      </c>
      <c r="C119" s="195" t="s">
        <v>800</v>
      </c>
      <c r="D119" s="24"/>
      <c r="E119" s="190" t="s">
        <v>801</v>
      </c>
      <c r="F119" s="189">
        <f>F120</f>
        <v>150</v>
      </c>
      <c r="G119" s="189">
        <f t="shared" si="49"/>
        <v>0</v>
      </c>
      <c r="H119" s="189">
        <f t="shared" si="49"/>
        <v>0</v>
      </c>
    </row>
    <row r="120" spans="1:8" ht="31.5">
      <c r="A120" s="183" t="s">
        <v>25</v>
      </c>
      <c r="B120" s="192" t="s">
        <v>10</v>
      </c>
      <c r="C120" s="195" t="s">
        <v>800</v>
      </c>
      <c r="D120" s="24" t="s">
        <v>96</v>
      </c>
      <c r="E120" s="190" t="s">
        <v>802</v>
      </c>
      <c r="F120" s="189">
        <v>150</v>
      </c>
      <c r="G120" s="189">
        <v>0</v>
      </c>
      <c r="H120" s="189">
        <v>0</v>
      </c>
    </row>
    <row r="121" spans="1:8" ht="47.25">
      <c r="A121" s="183" t="s">
        <v>25</v>
      </c>
      <c r="B121" s="183" t="s">
        <v>10</v>
      </c>
      <c r="C121" s="183" t="s">
        <v>227</v>
      </c>
      <c r="D121" s="183" t="s">
        <v>93</v>
      </c>
      <c r="E121" s="191" t="s">
        <v>373</v>
      </c>
      <c r="F121" s="189">
        <f>F122</f>
        <v>3500</v>
      </c>
      <c r="G121" s="189">
        <f aca="true" t="shared" si="50" ref="G121:H122">G122</f>
        <v>3500</v>
      </c>
      <c r="H121" s="189">
        <f t="shared" si="50"/>
        <v>0</v>
      </c>
    </row>
    <row r="122" spans="1:8" ht="63">
      <c r="A122" s="183" t="s">
        <v>25</v>
      </c>
      <c r="B122" s="183" t="s">
        <v>10</v>
      </c>
      <c r="C122" s="183" t="s">
        <v>374</v>
      </c>
      <c r="D122" s="187" t="s">
        <v>93</v>
      </c>
      <c r="E122" s="191" t="s">
        <v>375</v>
      </c>
      <c r="F122" s="189">
        <f>F123</f>
        <v>3500</v>
      </c>
      <c r="G122" s="189">
        <f t="shared" si="50"/>
        <v>3500</v>
      </c>
      <c r="H122" s="189">
        <f t="shared" si="50"/>
        <v>0</v>
      </c>
    </row>
    <row r="123" spans="1:8" ht="31.5">
      <c r="A123" s="183" t="s">
        <v>25</v>
      </c>
      <c r="B123" s="183" t="s">
        <v>10</v>
      </c>
      <c r="C123" s="183" t="s">
        <v>228</v>
      </c>
      <c r="D123" s="183" t="s">
        <v>93</v>
      </c>
      <c r="E123" s="191" t="s">
        <v>376</v>
      </c>
      <c r="F123" s="189">
        <f>F124</f>
        <v>3500</v>
      </c>
      <c r="G123" s="189">
        <f aca="true" t="shared" si="51" ref="G123:H123">G124</f>
        <v>3500</v>
      </c>
      <c r="H123" s="189">
        <f t="shared" si="51"/>
        <v>0</v>
      </c>
    </row>
    <row r="124" spans="1:8" ht="31.5">
      <c r="A124" s="183" t="s">
        <v>25</v>
      </c>
      <c r="B124" s="183" t="s">
        <v>10</v>
      </c>
      <c r="C124" s="183" t="s">
        <v>228</v>
      </c>
      <c r="D124" s="183" t="s">
        <v>96</v>
      </c>
      <c r="E124" s="191" t="s">
        <v>344</v>
      </c>
      <c r="F124" s="189">
        <v>3500</v>
      </c>
      <c r="G124" s="189">
        <v>3500</v>
      </c>
      <c r="H124" s="189">
        <v>0</v>
      </c>
    </row>
    <row r="125" spans="1:8" ht="12.75">
      <c r="A125" s="183" t="s">
        <v>25</v>
      </c>
      <c r="B125" s="183" t="s">
        <v>74</v>
      </c>
      <c r="C125" s="183" t="s">
        <v>93</v>
      </c>
      <c r="D125" s="183" t="s">
        <v>93</v>
      </c>
      <c r="E125" s="191" t="s">
        <v>49</v>
      </c>
      <c r="F125" s="189">
        <f>F126</f>
        <v>691</v>
      </c>
      <c r="G125" s="189">
        <f aca="true" t="shared" si="52" ref="G125:H125">G126</f>
        <v>243</v>
      </c>
      <c r="H125" s="189">
        <f t="shared" si="52"/>
        <v>247.9</v>
      </c>
    </row>
    <row r="126" spans="1:8" ht="63">
      <c r="A126" s="183" t="s">
        <v>25</v>
      </c>
      <c r="B126" s="183" t="s">
        <v>74</v>
      </c>
      <c r="C126" s="183" t="s">
        <v>229</v>
      </c>
      <c r="D126" s="183" t="s">
        <v>93</v>
      </c>
      <c r="E126" s="191" t="s">
        <v>377</v>
      </c>
      <c r="F126" s="189">
        <f>F127+F136</f>
        <v>691</v>
      </c>
      <c r="G126" s="189">
        <f aca="true" t="shared" si="53" ref="G126:H126">G127+G136</f>
        <v>243</v>
      </c>
      <c r="H126" s="189">
        <f t="shared" si="53"/>
        <v>247.9</v>
      </c>
    </row>
    <row r="127" spans="1:8" ht="47.25">
      <c r="A127" s="183" t="s">
        <v>25</v>
      </c>
      <c r="B127" s="183" t="s">
        <v>74</v>
      </c>
      <c r="C127" s="183" t="s">
        <v>230</v>
      </c>
      <c r="D127" s="183" t="s">
        <v>93</v>
      </c>
      <c r="E127" s="191" t="s">
        <v>164</v>
      </c>
      <c r="F127" s="189">
        <f>F128+F133</f>
        <v>82.5</v>
      </c>
      <c r="G127" s="189">
        <f aca="true" t="shared" si="54" ref="G127:H127">G128+G133</f>
        <v>66.5</v>
      </c>
      <c r="H127" s="189">
        <f t="shared" si="54"/>
        <v>67.9</v>
      </c>
    </row>
    <row r="128" spans="1:8" ht="31.5">
      <c r="A128" s="183" t="s">
        <v>25</v>
      </c>
      <c r="B128" s="183" t="s">
        <v>74</v>
      </c>
      <c r="C128" s="183" t="s">
        <v>378</v>
      </c>
      <c r="D128" s="187" t="s">
        <v>93</v>
      </c>
      <c r="E128" s="191" t="s">
        <v>379</v>
      </c>
      <c r="F128" s="189">
        <f>F129+F131</f>
        <v>77.2</v>
      </c>
      <c r="G128" s="189">
        <f aca="true" t="shared" si="55" ref="G128:H128">G129+G131</f>
        <v>61.2</v>
      </c>
      <c r="H128" s="189">
        <f t="shared" si="55"/>
        <v>62.5</v>
      </c>
    </row>
    <row r="129" spans="1:8" ht="47.25">
      <c r="A129" s="183" t="s">
        <v>25</v>
      </c>
      <c r="B129" s="183" t="s">
        <v>74</v>
      </c>
      <c r="C129" s="183" t="s">
        <v>231</v>
      </c>
      <c r="D129" s="183" t="s">
        <v>93</v>
      </c>
      <c r="E129" s="191" t="s">
        <v>165</v>
      </c>
      <c r="F129" s="189">
        <f>F130</f>
        <v>27</v>
      </c>
      <c r="G129" s="189">
        <f aca="true" t="shared" si="56" ref="G129:H129">G130</f>
        <v>27.5</v>
      </c>
      <c r="H129" s="189">
        <f t="shared" si="56"/>
        <v>28.1</v>
      </c>
    </row>
    <row r="130" spans="1:8" ht="31.5">
      <c r="A130" s="183" t="s">
        <v>25</v>
      </c>
      <c r="B130" s="183" t="s">
        <v>74</v>
      </c>
      <c r="C130" s="183" t="s">
        <v>231</v>
      </c>
      <c r="D130" s="183" t="s">
        <v>96</v>
      </c>
      <c r="E130" s="191" t="s">
        <v>344</v>
      </c>
      <c r="F130" s="189">
        <v>27</v>
      </c>
      <c r="G130" s="189">
        <v>27.5</v>
      </c>
      <c r="H130" s="189">
        <v>28.1</v>
      </c>
    </row>
    <row r="131" spans="1:8" ht="47.25">
      <c r="A131" s="183" t="s">
        <v>25</v>
      </c>
      <c r="B131" s="183" t="s">
        <v>74</v>
      </c>
      <c r="C131" s="183" t="s">
        <v>380</v>
      </c>
      <c r="D131" s="183" t="s">
        <v>93</v>
      </c>
      <c r="E131" s="191" t="s">
        <v>504</v>
      </c>
      <c r="F131" s="189">
        <f>F132</f>
        <v>50.2</v>
      </c>
      <c r="G131" s="189">
        <f aca="true" t="shared" si="57" ref="G131:H131">G132</f>
        <v>33.7</v>
      </c>
      <c r="H131" s="189">
        <f t="shared" si="57"/>
        <v>34.4</v>
      </c>
    </row>
    <row r="132" spans="1:8" ht="31.5">
      <c r="A132" s="183" t="s">
        <v>25</v>
      </c>
      <c r="B132" s="183" t="s">
        <v>74</v>
      </c>
      <c r="C132" s="183" t="s">
        <v>380</v>
      </c>
      <c r="D132" s="183" t="s">
        <v>96</v>
      </c>
      <c r="E132" s="191" t="s">
        <v>344</v>
      </c>
      <c r="F132" s="189">
        <f>33+17.2</f>
        <v>50.2</v>
      </c>
      <c r="G132" s="189">
        <v>33.7</v>
      </c>
      <c r="H132" s="189">
        <v>34.4</v>
      </c>
    </row>
    <row r="133" spans="1:8" ht="12.75">
      <c r="A133" s="183" t="s">
        <v>25</v>
      </c>
      <c r="B133" s="183" t="s">
        <v>74</v>
      </c>
      <c r="C133" s="183" t="s">
        <v>381</v>
      </c>
      <c r="D133" s="187" t="s">
        <v>93</v>
      </c>
      <c r="E133" s="191" t="s">
        <v>382</v>
      </c>
      <c r="F133" s="189">
        <f>F134</f>
        <v>5.3</v>
      </c>
      <c r="G133" s="189">
        <f aca="true" t="shared" si="58" ref="G133:H134">G134</f>
        <v>5.3</v>
      </c>
      <c r="H133" s="189">
        <f t="shared" si="58"/>
        <v>5.4</v>
      </c>
    </row>
    <row r="134" spans="1:8" ht="110.25">
      <c r="A134" s="183" t="s">
        <v>25</v>
      </c>
      <c r="B134" s="183" t="s">
        <v>74</v>
      </c>
      <c r="C134" s="183" t="s">
        <v>232</v>
      </c>
      <c r="D134" s="183" t="s">
        <v>93</v>
      </c>
      <c r="E134" s="191" t="s">
        <v>383</v>
      </c>
      <c r="F134" s="189">
        <f>F135</f>
        <v>5.3</v>
      </c>
      <c r="G134" s="189">
        <f t="shared" si="58"/>
        <v>5.3</v>
      </c>
      <c r="H134" s="189">
        <f t="shared" si="58"/>
        <v>5.4</v>
      </c>
    </row>
    <row r="135" spans="1:8" ht="31.5">
      <c r="A135" s="183" t="s">
        <v>25</v>
      </c>
      <c r="B135" s="183" t="s">
        <v>74</v>
      </c>
      <c r="C135" s="183" t="s">
        <v>232</v>
      </c>
      <c r="D135" s="183" t="s">
        <v>96</v>
      </c>
      <c r="E135" s="191" t="s">
        <v>344</v>
      </c>
      <c r="F135" s="189">
        <v>5.3</v>
      </c>
      <c r="G135" s="189">
        <v>5.3</v>
      </c>
      <c r="H135" s="189">
        <v>5.4</v>
      </c>
    </row>
    <row r="136" spans="1:8" ht="31.5">
      <c r="A136" s="183" t="s">
        <v>25</v>
      </c>
      <c r="B136" s="183" t="s">
        <v>74</v>
      </c>
      <c r="C136" s="183" t="s">
        <v>233</v>
      </c>
      <c r="D136" s="183" t="s">
        <v>93</v>
      </c>
      <c r="E136" s="191" t="s">
        <v>166</v>
      </c>
      <c r="F136" s="189">
        <f>F137</f>
        <v>608.5</v>
      </c>
      <c r="G136" s="189">
        <f aca="true" t="shared" si="59" ref="G136:H136">G137</f>
        <v>176.5</v>
      </c>
      <c r="H136" s="189">
        <f t="shared" si="59"/>
        <v>180</v>
      </c>
    </row>
    <row r="137" spans="1:8" ht="31.5">
      <c r="A137" s="183" t="s">
        <v>25</v>
      </c>
      <c r="B137" s="183" t="s">
        <v>74</v>
      </c>
      <c r="C137" s="183" t="s">
        <v>384</v>
      </c>
      <c r="D137" s="187" t="s">
        <v>93</v>
      </c>
      <c r="E137" s="191" t="s">
        <v>385</v>
      </c>
      <c r="F137" s="189">
        <f>F138+F140</f>
        <v>608.5</v>
      </c>
      <c r="G137" s="189">
        <f aca="true" t="shared" si="60" ref="G137:H137">G138+G140</f>
        <v>176.5</v>
      </c>
      <c r="H137" s="189">
        <f t="shared" si="60"/>
        <v>180</v>
      </c>
    </row>
    <row r="138" spans="1:8" ht="31.5">
      <c r="A138" s="183" t="s">
        <v>25</v>
      </c>
      <c r="B138" s="183" t="s">
        <v>74</v>
      </c>
      <c r="C138" s="183" t="s">
        <v>234</v>
      </c>
      <c r="D138" s="183" t="s">
        <v>93</v>
      </c>
      <c r="E138" s="191" t="s">
        <v>167</v>
      </c>
      <c r="F138" s="189">
        <f>F139</f>
        <v>466.2</v>
      </c>
      <c r="G138" s="189">
        <f aca="true" t="shared" si="61" ref="G138:H138">G139</f>
        <v>31.4</v>
      </c>
      <c r="H138" s="189">
        <f t="shared" si="61"/>
        <v>32</v>
      </c>
    </row>
    <row r="139" spans="1:8" ht="31.5">
      <c r="A139" s="183" t="s">
        <v>25</v>
      </c>
      <c r="B139" s="183" t="s">
        <v>74</v>
      </c>
      <c r="C139" s="183" t="s">
        <v>234</v>
      </c>
      <c r="D139" s="183" t="s">
        <v>96</v>
      </c>
      <c r="E139" s="191" t="s">
        <v>344</v>
      </c>
      <c r="F139" s="189">
        <f>30.7+435.5</f>
        <v>466.2</v>
      </c>
      <c r="G139" s="189">
        <v>31.4</v>
      </c>
      <c r="H139" s="189">
        <v>32</v>
      </c>
    </row>
    <row r="140" spans="1:8" ht="47.25">
      <c r="A140" s="183" t="s">
        <v>25</v>
      </c>
      <c r="B140" s="183" t="s">
        <v>74</v>
      </c>
      <c r="C140" s="183" t="s">
        <v>235</v>
      </c>
      <c r="D140" s="183" t="s">
        <v>93</v>
      </c>
      <c r="E140" s="191" t="s">
        <v>168</v>
      </c>
      <c r="F140" s="189">
        <f>F141</f>
        <v>142.3</v>
      </c>
      <c r="G140" s="189">
        <f aca="true" t="shared" si="62" ref="G140:H140">G141</f>
        <v>145.1</v>
      </c>
      <c r="H140" s="189">
        <f t="shared" si="62"/>
        <v>148</v>
      </c>
    </row>
    <row r="141" spans="1:8" ht="12.75">
      <c r="A141" s="183" t="s">
        <v>25</v>
      </c>
      <c r="B141" s="183" t="s">
        <v>74</v>
      </c>
      <c r="C141" s="183" t="s">
        <v>235</v>
      </c>
      <c r="D141" s="183" t="s">
        <v>97</v>
      </c>
      <c r="E141" s="191" t="s">
        <v>98</v>
      </c>
      <c r="F141" s="189">
        <v>142.3</v>
      </c>
      <c r="G141" s="189">
        <v>145.1</v>
      </c>
      <c r="H141" s="189">
        <v>148</v>
      </c>
    </row>
    <row r="142" spans="1:8" ht="12.75">
      <c r="A142" s="183" t="s">
        <v>25</v>
      </c>
      <c r="B142" s="183" t="s">
        <v>84</v>
      </c>
      <c r="C142" s="183" t="s">
        <v>93</v>
      </c>
      <c r="D142" s="183" t="s">
        <v>93</v>
      </c>
      <c r="E142" s="200" t="s">
        <v>50</v>
      </c>
      <c r="F142" s="189">
        <f>F143+F153</f>
        <v>33835.1</v>
      </c>
      <c r="G142" s="189">
        <f aca="true" t="shared" si="63" ref="G142:H142">G143+G153</f>
        <v>23360.8</v>
      </c>
      <c r="H142" s="189">
        <f t="shared" si="63"/>
        <v>14653.3</v>
      </c>
    </row>
    <row r="143" spans="1:8" ht="12.75">
      <c r="A143" s="183" t="s">
        <v>25</v>
      </c>
      <c r="B143" s="183" t="s">
        <v>75</v>
      </c>
      <c r="C143" s="183" t="s">
        <v>93</v>
      </c>
      <c r="D143" s="183" t="s">
        <v>93</v>
      </c>
      <c r="E143" s="191" t="s">
        <v>51</v>
      </c>
      <c r="F143" s="189">
        <f>F144</f>
        <v>12893.7</v>
      </c>
      <c r="G143" s="189">
        <f aca="true" t="shared" si="64" ref="G143:H144">G144</f>
        <v>9000</v>
      </c>
      <c r="H143" s="189">
        <f t="shared" si="64"/>
        <v>0</v>
      </c>
    </row>
    <row r="144" spans="1:8" ht="47.25">
      <c r="A144" s="183" t="s">
        <v>25</v>
      </c>
      <c r="B144" s="183" t="s">
        <v>75</v>
      </c>
      <c r="C144" s="183" t="s">
        <v>219</v>
      </c>
      <c r="D144" s="183" t="s">
        <v>93</v>
      </c>
      <c r="E144" s="191" t="s">
        <v>362</v>
      </c>
      <c r="F144" s="189">
        <f>F145</f>
        <v>12893.7</v>
      </c>
      <c r="G144" s="189">
        <f t="shared" si="64"/>
        <v>9000</v>
      </c>
      <c r="H144" s="189">
        <f t="shared" si="64"/>
        <v>0</v>
      </c>
    </row>
    <row r="145" spans="1:8" ht="47.25">
      <c r="A145" s="183" t="s">
        <v>25</v>
      </c>
      <c r="B145" s="183" t="s">
        <v>75</v>
      </c>
      <c r="C145" s="183" t="s">
        <v>386</v>
      </c>
      <c r="D145" s="183" t="s">
        <v>93</v>
      </c>
      <c r="E145" s="191" t="s">
        <v>387</v>
      </c>
      <c r="F145" s="189">
        <f>F146</f>
        <v>12893.7</v>
      </c>
      <c r="G145" s="189">
        <f aca="true" t="shared" si="65" ref="G145:H145">G146</f>
        <v>9000</v>
      </c>
      <c r="H145" s="189">
        <f t="shared" si="65"/>
        <v>0</v>
      </c>
    </row>
    <row r="146" spans="1:8" ht="31.5">
      <c r="A146" s="183" t="s">
        <v>25</v>
      </c>
      <c r="B146" s="183" t="s">
        <v>75</v>
      </c>
      <c r="C146" s="183" t="s">
        <v>388</v>
      </c>
      <c r="D146" s="187" t="s">
        <v>93</v>
      </c>
      <c r="E146" s="191" t="s">
        <v>389</v>
      </c>
      <c r="F146" s="189">
        <f>F147+F151+F149</f>
        <v>12893.7</v>
      </c>
      <c r="G146" s="189">
        <f aca="true" t="shared" si="66" ref="G146:H146">G147+G151+G149</f>
        <v>9000</v>
      </c>
      <c r="H146" s="189">
        <f t="shared" si="66"/>
        <v>0</v>
      </c>
    </row>
    <row r="147" spans="1:8" ht="47.25">
      <c r="A147" s="183" t="s">
        <v>25</v>
      </c>
      <c r="B147" s="183" t="s">
        <v>75</v>
      </c>
      <c r="C147" s="183" t="s">
        <v>390</v>
      </c>
      <c r="D147" s="183" t="s">
        <v>93</v>
      </c>
      <c r="E147" s="191" t="s">
        <v>391</v>
      </c>
      <c r="F147" s="189">
        <f>F148</f>
        <v>1445.7000000000007</v>
      </c>
      <c r="G147" s="189">
        <f aca="true" t="shared" si="67" ref="G147:H147">G148</f>
        <v>9000</v>
      </c>
      <c r="H147" s="189">
        <f t="shared" si="67"/>
        <v>0</v>
      </c>
    </row>
    <row r="148" spans="1:8" ht="47.25">
      <c r="A148" s="183" t="s">
        <v>25</v>
      </c>
      <c r="B148" s="183" t="s">
        <v>75</v>
      </c>
      <c r="C148" s="183" t="s">
        <v>390</v>
      </c>
      <c r="D148" s="183" t="s">
        <v>99</v>
      </c>
      <c r="E148" s="191" t="s">
        <v>392</v>
      </c>
      <c r="F148" s="189">
        <f>15848.1-5000-9402.4</f>
        <v>1445.7000000000007</v>
      </c>
      <c r="G148" s="189">
        <v>9000</v>
      </c>
      <c r="H148" s="189">
        <v>0</v>
      </c>
    </row>
    <row r="149" spans="1:8" ht="12.75">
      <c r="A149" s="183" t="s">
        <v>25</v>
      </c>
      <c r="B149" s="183" t="s">
        <v>75</v>
      </c>
      <c r="C149" s="183" t="s">
        <v>514</v>
      </c>
      <c r="D149" s="183" t="s">
        <v>93</v>
      </c>
      <c r="E149" s="191" t="s">
        <v>515</v>
      </c>
      <c r="F149" s="189">
        <f>F150</f>
        <v>198</v>
      </c>
      <c r="G149" s="189">
        <f aca="true" t="shared" si="68" ref="G149:H149">G150</f>
        <v>0</v>
      </c>
      <c r="H149" s="189">
        <f t="shared" si="68"/>
        <v>0</v>
      </c>
    </row>
    <row r="150" spans="1:8" ht="47.25">
      <c r="A150" s="183" t="s">
        <v>25</v>
      </c>
      <c r="B150" s="183" t="s">
        <v>75</v>
      </c>
      <c r="C150" s="183" t="s">
        <v>514</v>
      </c>
      <c r="D150" s="183" t="s">
        <v>99</v>
      </c>
      <c r="E150" s="191" t="s">
        <v>392</v>
      </c>
      <c r="F150" s="189">
        <v>198</v>
      </c>
      <c r="G150" s="189">
        <v>0</v>
      </c>
      <c r="H150" s="189">
        <v>0</v>
      </c>
    </row>
    <row r="151" spans="1:8" ht="12.75">
      <c r="A151" s="183" t="s">
        <v>25</v>
      </c>
      <c r="B151" s="183" t="s">
        <v>75</v>
      </c>
      <c r="C151" s="183" t="s">
        <v>393</v>
      </c>
      <c r="D151" s="183" t="s">
        <v>93</v>
      </c>
      <c r="E151" s="191" t="s">
        <v>394</v>
      </c>
      <c r="F151" s="189">
        <f>F152</f>
        <v>11250</v>
      </c>
      <c r="G151" s="189">
        <f aca="true" t="shared" si="69" ref="G151:H151">G152</f>
        <v>0</v>
      </c>
      <c r="H151" s="189">
        <f t="shared" si="69"/>
        <v>0</v>
      </c>
    </row>
    <row r="152" spans="1:8" ht="31.5">
      <c r="A152" s="183" t="s">
        <v>25</v>
      </c>
      <c r="B152" s="183" t="s">
        <v>75</v>
      </c>
      <c r="C152" s="183" t="s">
        <v>393</v>
      </c>
      <c r="D152" s="183" t="s">
        <v>96</v>
      </c>
      <c r="E152" s="191" t="s">
        <v>344</v>
      </c>
      <c r="F152" s="189">
        <f>10550+700</f>
        <v>11250</v>
      </c>
      <c r="G152" s="189">
        <v>0</v>
      </c>
      <c r="H152" s="189">
        <v>0</v>
      </c>
    </row>
    <row r="153" spans="1:8" ht="12.75">
      <c r="A153" s="183" t="s">
        <v>25</v>
      </c>
      <c r="B153" s="183" t="s">
        <v>76</v>
      </c>
      <c r="C153" s="183" t="s">
        <v>93</v>
      </c>
      <c r="D153" s="183" t="s">
        <v>93</v>
      </c>
      <c r="E153" s="191" t="s">
        <v>52</v>
      </c>
      <c r="F153" s="189">
        <f>F154</f>
        <v>20941.399999999998</v>
      </c>
      <c r="G153" s="189">
        <f aca="true" t="shared" si="70" ref="G153:H153">G154</f>
        <v>14360.8</v>
      </c>
      <c r="H153" s="189">
        <f t="shared" si="70"/>
        <v>14653.3</v>
      </c>
    </row>
    <row r="154" spans="1:8" ht="47.25">
      <c r="A154" s="183" t="s">
        <v>25</v>
      </c>
      <c r="B154" s="183" t="s">
        <v>76</v>
      </c>
      <c r="C154" s="183" t="s">
        <v>219</v>
      </c>
      <c r="D154" s="183" t="s">
        <v>93</v>
      </c>
      <c r="E154" s="191" t="s">
        <v>362</v>
      </c>
      <c r="F154" s="189">
        <f>F155</f>
        <v>20941.399999999998</v>
      </c>
      <c r="G154" s="189">
        <f aca="true" t="shared" si="71" ref="G154:H154">G155</f>
        <v>14360.8</v>
      </c>
      <c r="H154" s="189">
        <f t="shared" si="71"/>
        <v>14653.3</v>
      </c>
    </row>
    <row r="155" spans="1:8" ht="47.25">
      <c r="A155" s="183" t="s">
        <v>25</v>
      </c>
      <c r="B155" s="183" t="s">
        <v>76</v>
      </c>
      <c r="C155" s="183" t="s">
        <v>220</v>
      </c>
      <c r="D155" s="183" t="s">
        <v>93</v>
      </c>
      <c r="E155" s="191" t="s">
        <v>171</v>
      </c>
      <c r="F155" s="189">
        <f>F156+F175</f>
        <v>20941.399999999998</v>
      </c>
      <c r="G155" s="189">
        <f aca="true" t="shared" si="72" ref="G155:H155">G156+G175</f>
        <v>14360.8</v>
      </c>
      <c r="H155" s="189">
        <f t="shared" si="72"/>
        <v>14653.3</v>
      </c>
    </row>
    <row r="156" spans="1:8" ht="31.5">
      <c r="A156" s="183" t="s">
        <v>25</v>
      </c>
      <c r="B156" s="183" t="s">
        <v>76</v>
      </c>
      <c r="C156" s="183" t="s">
        <v>395</v>
      </c>
      <c r="D156" s="187" t="s">
        <v>93</v>
      </c>
      <c r="E156" s="191" t="s">
        <v>396</v>
      </c>
      <c r="F156" s="189">
        <f>F159+F161+F163+F165+F169+F171+F157+F173+F167</f>
        <v>20175.6</v>
      </c>
      <c r="G156" s="189">
        <f aca="true" t="shared" si="73" ref="G156:H156">G159+G161+G163+G165+G169+G171+G157+G173+G167</f>
        <v>14095</v>
      </c>
      <c r="H156" s="189">
        <f t="shared" si="73"/>
        <v>14349.3</v>
      </c>
    </row>
    <row r="157" spans="1:8" ht="31.5">
      <c r="A157" s="183" t="s">
        <v>25</v>
      </c>
      <c r="B157" s="183" t="s">
        <v>76</v>
      </c>
      <c r="C157" s="183" t="s">
        <v>538</v>
      </c>
      <c r="D157" s="183" t="s">
        <v>93</v>
      </c>
      <c r="E157" s="191" t="s">
        <v>539</v>
      </c>
      <c r="F157" s="189">
        <f>F158</f>
        <v>677.9</v>
      </c>
      <c r="G157" s="189">
        <f aca="true" t="shared" si="74" ref="G157:H157">G158</f>
        <v>0</v>
      </c>
      <c r="H157" s="189">
        <f t="shared" si="74"/>
        <v>0</v>
      </c>
    </row>
    <row r="158" spans="1:8" ht="31.5">
      <c r="A158" s="183" t="s">
        <v>25</v>
      </c>
      <c r="B158" s="183" t="s">
        <v>76</v>
      </c>
      <c r="C158" s="183" t="s">
        <v>538</v>
      </c>
      <c r="D158" s="183" t="s">
        <v>96</v>
      </c>
      <c r="E158" s="191" t="s">
        <v>344</v>
      </c>
      <c r="F158" s="189">
        <v>677.9</v>
      </c>
      <c r="G158" s="189">
        <v>0</v>
      </c>
      <c r="H158" s="189">
        <v>0</v>
      </c>
    </row>
    <row r="159" spans="1:8" ht="12.75">
      <c r="A159" s="183" t="s">
        <v>25</v>
      </c>
      <c r="B159" s="183" t="s">
        <v>76</v>
      </c>
      <c r="C159" s="183" t="s">
        <v>237</v>
      </c>
      <c r="D159" s="183" t="s">
        <v>93</v>
      </c>
      <c r="E159" s="191" t="s">
        <v>172</v>
      </c>
      <c r="F159" s="189">
        <f>F160</f>
        <v>11006</v>
      </c>
      <c r="G159" s="189">
        <f aca="true" t="shared" si="75" ref="G159:H159">G160</f>
        <v>11166</v>
      </c>
      <c r="H159" s="189">
        <f t="shared" si="75"/>
        <v>11250</v>
      </c>
    </row>
    <row r="160" spans="1:8" ht="31.5">
      <c r="A160" s="183" t="s">
        <v>25</v>
      </c>
      <c r="B160" s="183" t="s">
        <v>76</v>
      </c>
      <c r="C160" s="183" t="s">
        <v>237</v>
      </c>
      <c r="D160" s="183" t="s">
        <v>96</v>
      </c>
      <c r="E160" s="191" t="s">
        <v>344</v>
      </c>
      <c r="F160" s="189">
        <v>11006</v>
      </c>
      <c r="G160" s="189">
        <v>11166</v>
      </c>
      <c r="H160" s="189">
        <v>11250</v>
      </c>
    </row>
    <row r="161" spans="1:8" ht="31.5">
      <c r="A161" s="183" t="s">
        <v>25</v>
      </c>
      <c r="B161" s="183" t="s">
        <v>76</v>
      </c>
      <c r="C161" s="183" t="s">
        <v>238</v>
      </c>
      <c r="D161" s="183" t="s">
        <v>93</v>
      </c>
      <c r="E161" s="191" t="s">
        <v>173</v>
      </c>
      <c r="F161" s="189">
        <f>F162</f>
        <v>952.2</v>
      </c>
      <c r="G161" s="189">
        <f aca="true" t="shared" si="76" ref="G161:H161">G162</f>
        <v>900</v>
      </c>
      <c r="H161" s="189">
        <f t="shared" si="76"/>
        <v>900</v>
      </c>
    </row>
    <row r="162" spans="1:8" ht="31.5">
      <c r="A162" s="183" t="s">
        <v>25</v>
      </c>
      <c r="B162" s="183" t="s">
        <v>76</v>
      </c>
      <c r="C162" s="183" t="s">
        <v>238</v>
      </c>
      <c r="D162" s="183" t="s">
        <v>96</v>
      </c>
      <c r="E162" s="191" t="s">
        <v>344</v>
      </c>
      <c r="F162" s="189">
        <v>952.2</v>
      </c>
      <c r="G162" s="189">
        <v>900</v>
      </c>
      <c r="H162" s="189">
        <v>900</v>
      </c>
    </row>
    <row r="163" spans="1:8" ht="12.75">
      <c r="A163" s="183" t="s">
        <v>25</v>
      </c>
      <c r="B163" s="183" t="s">
        <v>76</v>
      </c>
      <c r="C163" s="183" t="s">
        <v>239</v>
      </c>
      <c r="D163" s="183" t="s">
        <v>93</v>
      </c>
      <c r="E163" s="191" t="s">
        <v>174</v>
      </c>
      <c r="F163" s="189">
        <f>F164</f>
        <v>1625.1</v>
      </c>
      <c r="G163" s="189">
        <f aca="true" t="shared" si="77" ref="G163:H163">G164</f>
        <v>1625.1</v>
      </c>
      <c r="H163" s="189">
        <f t="shared" si="77"/>
        <v>1795.4</v>
      </c>
    </row>
    <row r="164" spans="1:8" ht="31.5">
      <c r="A164" s="183" t="s">
        <v>25</v>
      </c>
      <c r="B164" s="183" t="s">
        <v>76</v>
      </c>
      <c r="C164" s="183" t="s">
        <v>239</v>
      </c>
      <c r="D164" s="183" t="s">
        <v>96</v>
      </c>
      <c r="E164" s="191" t="s">
        <v>344</v>
      </c>
      <c r="F164" s="189">
        <v>1625.1</v>
      </c>
      <c r="G164" s="189">
        <v>1625.1</v>
      </c>
      <c r="H164" s="189">
        <v>1795.4</v>
      </c>
    </row>
    <row r="165" spans="1:8" ht="31.5">
      <c r="A165" s="183" t="s">
        <v>25</v>
      </c>
      <c r="B165" s="183" t="s">
        <v>76</v>
      </c>
      <c r="C165" s="183" t="s">
        <v>240</v>
      </c>
      <c r="D165" s="183" t="s">
        <v>93</v>
      </c>
      <c r="E165" s="191" t="s">
        <v>397</v>
      </c>
      <c r="F165" s="189">
        <f>F166</f>
        <v>145.9</v>
      </c>
      <c r="G165" s="189">
        <f aca="true" t="shared" si="78" ref="G165:H165">G166</f>
        <v>145.9</v>
      </c>
      <c r="H165" s="189">
        <f t="shared" si="78"/>
        <v>145.9</v>
      </c>
    </row>
    <row r="166" spans="1:8" ht="31.5">
      <c r="A166" s="183" t="s">
        <v>25</v>
      </c>
      <c r="B166" s="183" t="s">
        <v>76</v>
      </c>
      <c r="C166" s="183" t="s">
        <v>240</v>
      </c>
      <c r="D166" s="183" t="s">
        <v>96</v>
      </c>
      <c r="E166" s="191" t="s">
        <v>344</v>
      </c>
      <c r="F166" s="189">
        <v>145.9</v>
      </c>
      <c r="G166" s="189">
        <v>145.9</v>
      </c>
      <c r="H166" s="189">
        <v>145.9</v>
      </c>
    </row>
    <row r="167" spans="1:8" ht="47.25">
      <c r="A167" s="183" t="s">
        <v>25</v>
      </c>
      <c r="B167" s="183" t="s">
        <v>76</v>
      </c>
      <c r="C167" s="183" t="s">
        <v>803</v>
      </c>
      <c r="D167" s="183" t="s">
        <v>93</v>
      </c>
      <c r="E167" s="191" t="s">
        <v>804</v>
      </c>
      <c r="F167" s="189">
        <f>F168</f>
        <v>258</v>
      </c>
      <c r="G167" s="189">
        <f aca="true" t="shared" si="79" ref="G167:H167">G168</f>
        <v>0</v>
      </c>
      <c r="H167" s="189">
        <f t="shared" si="79"/>
        <v>0</v>
      </c>
    </row>
    <row r="168" spans="1:8" ht="31.5">
      <c r="A168" s="183" t="s">
        <v>25</v>
      </c>
      <c r="B168" s="183" t="s">
        <v>76</v>
      </c>
      <c r="C168" s="183" t="s">
        <v>803</v>
      </c>
      <c r="D168" s="183" t="s">
        <v>96</v>
      </c>
      <c r="E168" s="191" t="s">
        <v>344</v>
      </c>
      <c r="F168" s="189">
        <v>258</v>
      </c>
      <c r="G168" s="189">
        <v>0</v>
      </c>
      <c r="H168" s="189">
        <v>0</v>
      </c>
    </row>
    <row r="169" spans="1:8" ht="47.25">
      <c r="A169" s="183" t="s">
        <v>25</v>
      </c>
      <c r="B169" s="183" t="s">
        <v>76</v>
      </c>
      <c r="C169" s="183" t="s">
        <v>398</v>
      </c>
      <c r="D169" s="183" t="s">
        <v>93</v>
      </c>
      <c r="E169" s="191" t="s">
        <v>399</v>
      </c>
      <c r="F169" s="189">
        <f>F170</f>
        <v>4457.4</v>
      </c>
      <c r="G169" s="189">
        <f aca="true" t="shared" si="80" ref="G169:H169">G170</f>
        <v>0</v>
      </c>
      <c r="H169" s="189">
        <f t="shared" si="80"/>
        <v>0</v>
      </c>
    </row>
    <row r="170" spans="1:8" ht="31.5">
      <c r="A170" s="183" t="s">
        <v>25</v>
      </c>
      <c r="B170" s="183" t="s">
        <v>76</v>
      </c>
      <c r="C170" s="183" t="s">
        <v>398</v>
      </c>
      <c r="D170" s="183" t="s">
        <v>96</v>
      </c>
      <c r="E170" s="191" t="s">
        <v>344</v>
      </c>
      <c r="F170" s="189">
        <f>6000-1542.6</f>
        <v>4457.4</v>
      </c>
      <c r="G170" s="189">
        <v>0</v>
      </c>
      <c r="H170" s="189">
        <v>0</v>
      </c>
    </row>
    <row r="171" spans="1:8" ht="31.5">
      <c r="A171" s="183" t="s">
        <v>25</v>
      </c>
      <c r="B171" s="183" t="s">
        <v>76</v>
      </c>
      <c r="C171" s="183" t="s">
        <v>309</v>
      </c>
      <c r="D171" s="183" t="s">
        <v>93</v>
      </c>
      <c r="E171" s="191" t="s">
        <v>400</v>
      </c>
      <c r="F171" s="189">
        <f>F172</f>
        <v>0</v>
      </c>
      <c r="G171" s="189">
        <f aca="true" t="shared" si="81" ref="G171:H171">G172</f>
        <v>258</v>
      </c>
      <c r="H171" s="189">
        <f t="shared" si="81"/>
        <v>258</v>
      </c>
    </row>
    <row r="172" spans="1:8" ht="31.5">
      <c r="A172" s="183" t="s">
        <v>25</v>
      </c>
      <c r="B172" s="183" t="s">
        <v>76</v>
      </c>
      <c r="C172" s="183" t="s">
        <v>309</v>
      </c>
      <c r="D172" s="183" t="s">
        <v>96</v>
      </c>
      <c r="E172" s="191" t="s">
        <v>344</v>
      </c>
      <c r="F172" s="189">
        <f>258-258</f>
        <v>0</v>
      </c>
      <c r="G172" s="189">
        <v>258</v>
      </c>
      <c r="H172" s="189">
        <v>258</v>
      </c>
    </row>
    <row r="173" spans="1:8" ht="31.5">
      <c r="A173" s="183" t="s">
        <v>25</v>
      </c>
      <c r="B173" s="183" t="s">
        <v>76</v>
      </c>
      <c r="C173" s="183" t="s">
        <v>541</v>
      </c>
      <c r="D173" s="183" t="s">
        <v>93</v>
      </c>
      <c r="E173" s="191" t="s">
        <v>540</v>
      </c>
      <c r="F173" s="189">
        <f>F174</f>
        <v>1053.1</v>
      </c>
      <c r="G173" s="189">
        <f aca="true" t="shared" si="82" ref="G173:H173">G174</f>
        <v>0</v>
      </c>
      <c r="H173" s="189">
        <f t="shared" si="82"/>
        <v>0</v>
      </c>
    </row>
    <row r="174" spans="1:8" ht="31.5">
      <c r="A174" s="183" t="s">
        <v>25</v>
      </c>
      <c r="B174" s="183" t="s">
        <v>76</v>
      </c>
      <c r="C174" s="183" t="s">
        <v>541</v>
      </c>
      <c r="D174" s="183" t="s">
        <v>96</v>
      </c>
      <c r="E174" s="191" t="s">
        <v>344</v>
      </c>
      <c r="F174" s="189">
        <v>1053.1</v>
      </c>
      <c r="G174" s="189">
        <v>0</v>
      </c>
      <c r="H174" s="189">
        <v>0</v>
      </c>
    </row>
    <row r="175" spans="1:8" ht="63">
      <c r="A175" s="183" t="s">
        <v>25</v>
      </c>
      <c r="B175" s="183" t="s">
        <v>76</v>
      </c>
      <c r="C175" s="183" t="s">
        <v>363</v>
      </c>
      <c r="D175" s="187" t="s">
        <v>93</v>
      </c>
      <c r="E175" s="191" t="s">
        <v>364</v>
      </c>
      <c r="F175" s="189">
        <f>F176</f>
        <v>765.8</v>
      </c>
      <c r="G175" s="189">
        <f aca="true" t="shared" si="83" ref="G175:H176">G176</f>
        <v>265.8</v>
      </c>
      <c r="H175" s="189">
        <f t="shared" si="83"/>
        <v>304</v>
      </c>
    </row>
    <row r="176" spans="1:8" ht="47.25">
      <c r="A176" s="183" t="s">
        <v>25</v>
      </c>
      <c r="B176" s="183" t="s">
        <v>76</v>
      </c>
      <c r="C176" s="183" t="s">
        <v>241</v>
      </c>
      <c r="D176" s="183" t="s">
        <v>93</v>
      </c>
      <c r="E176" s="191" t="s">
        <v>175</v>
      </c>
      <c r="F176" s="189">
        <f>F177</f>
        <v>765.8</v>
      </c>
      <c r="G176" s="189">
        <f t="shared" si="83"/>
        <v>265.8</v>
      </c>
      <c r="H176" s="189">
        <f t="shared" si="83"/>
        <v>304</v>
      </c>
    </row>
    <row r="177" spans="1:8" ht="31.5">
      <c r="A177" s="183" t="s">
        <v>25</v>
      </c>
      <c r="B177" s="183" t="s">
        <v>76</v>
      </c>
      <c r="C177" s="183" t="s">
        <v>241</v>
      </c>
      <c r="D177" s="183" t="s">
        <v>96</v>
      </c>
      <c r="E177" s="191" t="s">
        <v>344</v>
      </c>
      <c r="F177" s="189">
        <f>265.8+500</f>
        <v>765.8</v>
      </c>
      <c r="G177" s="189">
        <v>265.8</v>
      </c>
      <c r="H177" s="189">
        <v>304</v>
      </c>
    </row>
    <row r="178" spans="1:8" ht="12.75">
      <c r="A178" s="183" t="s">
        <v>25</v>
      </c>
      <c r="B178" s="183" t="s">
        <v>62</v>
      </c>
      <c r="C178" s="183" t="s">
        <v>93</v>
      </c>
      <c r="D178" s="183" t="s">
        <v>93</v>
      </c>
      <c r="E178" s="191" t="s">
        <v>53</v>
      </c>
      <c r="F178" s="189">
        <f>F187+F179</f>
        <v>16556.699999999997</v>
      </c>
      <c r="G178" s="189">
        <f>G187+G179</f>
        <v>15444.3</v>
      </c>
      <c r="H178" s="189">
        <f>H187+H179</f>
        <v>15444.3</v>
      </c>
    </row>
    <row r="179" spans="1:8" ht="12.75">
      <c r="A179" s="192" t="s">
        <v>25</v>
      </c>
      <c r="B179" s="192" t="s">
        <v>332</v>
      </c>
      <c r="C179" s="193"/>
      <c r="D179" s="193"/>
      <c r="E179" s="191" t="s">
        <v>333</v>
      </c>
      <c r="F179" s="189">
        <f>F180</f>
        <v>15486.099999999999</v>
      </c>
      <c r="G179" s="189">
        <f aca="true" t="shared" si="84" ref="G179:H183">G180</f>
        <v>15444.3</v>
      </c>
      <c r="H179" s="189">
        <f t="shared" si="84"/>
        <v>15444.3</v>
      </c>
    </row>
    <row r="180" spans="1:8" ht="47.25">
      <c r="A180" s="192" t="s">
        <v>25</v>
      </c>
      <c r="B180" s="192" t="s">
        <v>332</v>
      </c>
      <c r="C180" s="193" t="s">
        <v>242</v>
      </c>
      <c r="D180" s="193"/>
      <c r="E180" s="200" t="s">
        <v>150</v>
      </c>
      <c r="F180" s="189">
        <f>F181</f>
        <v>15486.099999999999</v>
      </c>
      <c r="G180" s="189">
        <f t="shared" si="84"/>
        <v>15444.3</v>
      </c>
      <c r="H180" s="189">
        <f t="shared" si="84"/>
        <v>15444.3</v>
      </c>
    </row>
    <row r="181" spans="1:8" ht="47.25">
      <c r="A181" s="192" t="s">
        <v>25</v>
      </c>
      <c r="B181" s="192" t="s">
        <v>332</v>
      </c>
      <c r="C181" s="193" t="s">
        <v>243</v>
      </c>
      <c r="D181" s="193"/>
      <c r="E181" s="200" t="s">
        <v>151</v>
      </c>
      <c r="F181" s="189">
        <f>F182</f>
        <v>15486.099999999999</v>
      </c>
      <c r="G181" s="189">
        <f t="shared" si="84"/>
        <v>15444.3</v>
      </c>
      <c r="H181" s="189">
        <f t="shared" si="84"/>
        <v>15444.3</v>
      </c>
    </row>
    <row r="182" spans="1:8" ht="31.5">
      <c r="A182" s="192" t="s">
        <v>25</v>
      </c>
      <c r="B182" s="192" t="s">
        <v>332</v>
      </c>
      <c r="C182" s="193" t="s">
        <v>412</v>
      </c>
      <c r="D182" s="24"/>
      <c r="E182" s="190" t="s">
        <v>413</v>
      </c>
      <c r="F182" s="189">
        <f>F183+F185</f>
        <v>15486.099999999999</v>
      </c>
      <c r="G182" s="189">
        <f aca="true" t="shared" si="85" ref="G182:H182">G183+G185</f>
        <v>15444.3</v>
      </c>
      <c r="H182" s="189">
        <f t="shared" si="85"/>
        <v>15444.3</v>
      </c>
    </row>
    <row r="183" spans="1:8" ht="31.5">
      <c r="A183" s="192" t="s">
        <v>25</v>
      </c>
      <c r="B183" s="192" t="s">
        <v>332</v>
      </c>
      <c r="C183" s="193" t="s">
        <v>244</v>
      </c>
      <c r="D183" s="193"/>
      <c r="E183" s="200" t="s">
        <v>179</v>
      </c>
      <c r="F183" s="189">
        <f>F184</f>
        <v>15444.3</v>
      </c>
      <c r="G183" s="189">
        <f t="shared" si="84"/>
        <v>15444.3</v>
      </c>
      <c r="H183" s="189">
        <f t="shared" si="84"/>
        <v>15444.3</v>
      </c>
    </row>
    <row r="184" spans="1:8" ht="31.5">
      <c r="A184" s="192" t="s">
        <v>25</v>
      </c>
      <c r="B184" s="192" t="s">
        <v>332</v>
      </c>
      <c r="C184" s="193" t="s">
        <v>244</v>
      </c>
      <c r="D184" s="24">
        <v>600</v>
      </c>
      <c r="E184" s="190" t="s">
        <v>117</v>
      </c>
      <c r="F184" s="189">
        <v>15444.3</v>
      </c>
      <c r="G184" s="189">
        <v>15444.3</v>
      </c>
      <c r="H184" s="189">
        <v>15444.3</v>
      </c>
    </row>
    <row r="185" spans="1:8" ht="31.5">
      <c r="A185" s="192" t="s">
        <v>25</v>
      </c>
      <c r="B185" s="192" t="s">
        <v>332</v>
      </c>
      <c r="C185" s="183" t="s">
        <v>817</v>
      </c>
      <c r="D185" s="183" t="s">
        <v>93</v>
      </c>
      <c r="E185" s="191" t="s">
        <v>818</v>
      </c>
      <c r="F185" s="189">
        <f>F186</f>
        <v>41.8</v>
      </c>
      <c r="G185" s="189">
        <f aca="true" t="shared" si="86" ref="G185:H185">G186</f>
        <v>0</v>
      </c>
      <c r="H185" s="189">
        <f t="shared" si="86"/>
        <v>0</v>
      </c>
    </row>
    <row r="186" spans="1:8" ht="31.5">
      <c r="A186" s="192" t="s">
        <v>25</v>
      </c>
      <c r="B186" s="192" t="s">
        <v>332</v>
      </c>
      <c r="C186" s="183" t="s">
        <v>817</v>
      </c>
      <c r="D186" s="183" t="s">
        <v>415</v>
      </c>
      <c r="E186" s="191" t="s">
        <v>416</v>
      </c>
      <c r="F186" s="189">
        <v>41.8</v>
      </c>
      <c r="G186" s="189">
        <v>0</v>
      </c>
      <c r="H186" s="189">
        <v>0</v>
      </c>
    </row>
    <row r="187" spans="1:8" ht="12.75">
      <c r="A187" s="183" t="s">
        <v>25</v>
      </c>
      <c r="B187" s="183" t="s">
        <v>63</v>
      </c>
      <c r="C187" s="183" t="s">
        <v>93</v>
      </c>
      <c r="D187" s="183" t="s">
        <v>93</v>
      </c>
      <c r="E187" s="191" t="s">
        <v>510</v>
      </c>
      <c r="F187" s="189">
        <f>F188</f>
        <v>1070.6</v>
      </c>
      <c r="G187" s="189">
        <f aca="true" t="shared" si="87" ref="G187:H191">G188</f>
        <v>0</v>
      </c>
      <c r="H187" s="189">
        <f t="shared" si="87"/>
        <v>0</v>
      </c>
    </row>
    <row r="188" spans="1:8" ht="47.25">
      <c r="A188" s="183" t="s">
        <v>25</v>
      </c>
      <c r="B188" s="183" t="s">
        <v>63</v>
      </c>
      <c r="C188" s="183" t="s">
        <v>280</v>
      </c>
      <c r="D188" s="183" t="s">
        <v>93</v>
      </c>
      <c r="E188" s="191" t="s">
        <v>401</v>
      </c>
      <c r="F188" s="189">
        <f>F189</f>
        <v>1070.6</v>
      </c>
      <c r="G188" s="189">
        <f t="shared" si="87"/>
        <v>0</v>
      </c>
      <c r="H188" s="189">
        <f t="shared" si="87"/>
        <v>0</v>
      </c>
    </row>
    <row r="189" spans="1:8" ht="78.75">
      <c r="A189" s="183" t="s">
        <v>25</v>
      </c>
      <c r="B189" s="183" t="s">
        <v>63</v>
      </c>
      <c r="C189" s="183" t="s">
        <v>402</v>
      </c>
      <c r="D189" s="183" t="s">
        <v>93</v>
      </c>
      <c r="E189" s="191" t="s">
        <v>403</v>
      </c>
      <c r="F189" s="189">
        <f>F190</f>
        <v>1070.6</v>
      </c>
      <c r="G189" s="189">
        <f t="shared" si="87"/>
        <v>0</v>
      </c>
      <c r="H189" s="189">
        <f t="shared" si="87"/>
        <v>0</v>
      </c>
    </row>
    <row r="190" spans="1:8" ht="94.5">
      <c r="A190" s="183" t="s">
        <v>25</v>
      </c>
      <c r="B190" s="183" t="s">
        <v>63</v>
      </c>
      <c r="C190" s="183">
        <v>130100000</v>
      </c>
      <c r="D190" s="187" t="s">
        <v>93</v>
      </c>
      <c r="E190" s="191" t="s">
        <v>404</v>
      </c>
      <c r="F190" s="189">
        <f>F191</f>
        <v>1070.6</v>
      </c>
      <c r="G190" s="189">
        <f t="shared" si="87"/>
        <v>0</v>
      </c>
      <c r="H190" s="189">
        <f t="shared" si="87"/>
        <v>0</v>
      </c>
    </row>
    <row r="191" spans="1:8" ht="94.5">
      <c r="A191" s="183" t="s">
        <v>25</v>
      </c>
      <c r="B191" s="183" t="s">
        <v>63</v>
      </c>
      <c r="C191" s="183" t="s">
        <v>405</v>
      </c>
      <c r="D191" s="183" t="s">
        <v>93</v>
      </c>
      <c r="E191" s="191" t="s">
        <v>406</v>
      </c>
      <c r="F191" s="189">
        <f>F192</f>
        <v>1070.6</v>
      </c>
      <c r="G191" s="189">
        <f t="shared" si="87"/>
        <v>0</v>
      </c>
      <c r="H191" s="189">
        <f t="shared" si="87"/>
        <v>0</v>
      </c>
    </row>
    <row r="192" spans="1:8" ht="31.5">
      <c r="A192" s="183" t="s">
        <v>25</v>
      </c>
      <c r="B192" s="183" t="s">
        <v>63</v>
      </c>
      <c r="C192" s="183" t="s">
        <v>405</v>
      </c>
      <c r="D192" s="183" t="s">
        <v>96</v>
      </c>
      <c r="E192" s="191" t="s">
        <v>344</v>
      </c>
      <c r="F192" s="189">
        <f>811.1+259.5</f>
        <v>1070.6</v>
      </c>
      <c r="G192" s="189">
        <v>0</v>
      </c>
      <c r="H192" s="189">
        <v>0</v>
      </c>
    </row>
    <row r="193" spans="1:8" ht="12.75">
      <c r="A193" s="183" t="s">
        <v>25</v>
      </c>
      <c r="B193" s="183" t="s">
        <v>66</v>
      </c>
      <c r="C193" s="183" t="s">
        <v>93</v>
      </c>
      <c r="D193" s="183" t="s">
        <v>93</v>
      </c>
      <c r="E193" s="190" t="s">
        <v>111</v>
      </c>
      <c r="F193" s="189">
        <f>F194</f>
        <v>23021.199999999997</v>
      </c>
      <c r="G193" s="189">
        <f aca="true" t="shared" si="88" ref="G193:H195">G194</f>
        <v>22473.2</v>
      </c>
      <c r="H193" s="189">
        <f t="shared" si="88"/>
        <v>22485.3</v>
      </c>
    </row>
    <row r="194" spans="1:8" ht="12.75">
      <c r="A194" s="183" t="s">
        <v>25</v>
      </c>
      <c r="B194" s="183" t="s">
        <v>67</v>
      </c>
      <c r="C194" s="183" t="s">
        <v>93</v>
      </c>
      <c r="D194" s="183" t="s">
        <v>93</v>
      </c>
      <c r="E194" s="191" t="s">
        <v>18</v>
      </c>
      <c r="F194" s="189">
        <f>F195</f>
        <v>23021.199999999997</v>
      </c>
      <c r="G194" s="189">
        <f t="shared" si="88"/>
        <v>22473.2</v>
      </c>
      <c r="H194" s="189">
        <f t="shared" si="88"/>
        <v>22485.3</v>
      </c>
    </row>
    <row r="195" spans="1:8" ht="47.25">
      <c r="A195" s="183" t="s">
        <v>25</v>
      </c>
      <c r="B195" s="183" t="s">
        <v>67</v>
      </c>
      <c r="C195" s="183" t="s">
        <v>242</v>
      </c>
      <c r="D195" s="183" t="s">
        <v>93</v>
      </c>
      <c r="E195" s="191" t="s">
        <v>407</v>
      </c>
      <c r="F195" s="189">
        <f>F196</f>
        <v>23021.199999999997</v>
      </c>
      <c r="G195" s="189">
        <f t="shared" si="88"/>
        <v>22473.2</v>
      </c>
      <c r="H195" s="189">
        <f t="shared" si="88"/>
        <v>22485.3</v>
      </c>
    </row>
    <row r="196" spans="1:8" ht="47.25">
      <c r="A196" s="183" t="s">
        <v>25</v>
      </c>
      <c r="B196" s="183" t="s">
        <v>67</v>
      </c>
      <c r="C196" s="183" t="s">
        <v>243</v>
      </c>
      <c r="D196" s="183" t="s">
        <v>93</v>
      </c>
      <c r="E196" s="191" t="s">
        <v>151</v>
      </c>
      <c r="F196" s="189">
        <f>F197+F206+F215</f>
        <v>23021.199999999997</v>
      </c>
      <c r="G196" s="189">
        <f>G197+G206+G215</f>
        <v>22473.2</v>
      </c>
      <c r="H196" s="189">
        <f>H197+H206+H215</f>
        <v>22485.3</v>
      </c>
    </row>
    <row r="197" spans="1:8" ht="31.5">
      <c r="A197" s="183" t="s">
        <v>25</v>
      </c>
      <c r="B197" s="183" t="s">
        <v>67</v>
      </c>
      <c r="C197" s="183" t="s">
        <v>408</v>
      </c>
      <c r="D197" s="187" t="s">
        <v>93</v>
      </c>
      <c r="E197" s="191" t="s">
        <v>409</v>
      </c>
      <c r="F197" s="189">
        <f>F198+F200+F202</f>
        <v>9097.8</v>
      </c>
      <c r="G197" s="189">
        <f aca="true" t="shared" si="89" ref="G197:H197">G198+G200+G202</f>
        <v>9108.699999999999</v>
      </c>
      <c r="H197" s="189">
        <f t="shared" si="89"/>
        <v>9119.699999999999</v>
      </c>
    </row>
    <row r="198" spans="1:8" ht="31.5">
      <c r="A198" s="183" t="s">
        <v>25</v>
      </c>
      <c r="B198" s="183" t="s">
        <v>67</v>
      </c>
      <c r="C198" s="183" t="s">
        <v>247</v>
      </c>
      <c r="D198" s="183" t="s">
        <v>93</v>
      </c>
      <c r="E198" s="191" t="s">
        <v>410</v>
      </c>
      <c r="F198" s="189">
        <f>F199</f>
        <v>155.1</v>
      </c>
      <c r="G198" s="189">
        <f aca="true" t="shared" si="90" ref="G198:H198">G199</f>
        <v>160.6</v>
      </c>
      <c r="H198" s="189">
        <f t="shared" si="90"/>
        <v>166.1</v>
      </c>
    </row>
    <row r="199" spans="1:8" ht="31.5">
      <c r="A199" s="183" t="s">
        <v>25</v>
      </c>
      <c r="B199" s="183" t="s">
        <v>67</v>
      </c>
      <c r="C199" s="183" t="s">
        <v>247</v>
      </c>
      <c r="D199" s="183" t="s">
        <v>96</v>
      </c>
      <c r="E199" s="191" t="s">
        <v>344</v>
      </c>
      <c r="F199" s="189">
        <v>155.1</v>
      </c>
      <c r="G199" s="189">
        <v>160.6</v>
      </c>
      <c r="H199" s="189">
        <v>166.1</v>
      </c>
    </row>
    <row r="200" spans="1:8" ht="47.25">
      <c r="A200" s="183" t="s">
        <v>25</v>
      </c>
      <c r="B200" s="183" t="s">
        <v>67</v>
      </c>
      <c r="C200" s="183" t="s">
        <v>310</v>
      </c>
      <c r="D200" s="183" t="s">
        <v>93</v>
      </c>
      <c r="E200" s="191" t="s">
        <v>152</v>
      </c>
      <c r="F200" s="189">
        <f>F201</f>
        <v>155.3</v>
      </c>
      <c r="G200" s="189">
        <f aca="true" t="shared" si="91" ref="G200:H200">G201</f>
        <v>160.7</v>
      </c>
      <c r="H200" s="189">
        <f t="shared" si="91"/>
        <v>166.2</v>
      </c>
    </row>
    <row r="201" spans="1:8" ht="31.5">
      <c r="A201" s="183" t="s">
        <v>25</v>
      </c>
      <c r="B201" s="183" t="s">
        <v>67</v>
      </c>
      <c r="C201" s="183" t="s">
        <v>310</v>
      </c>
      <c r="D201" s="183" t="s">
        <v>96</v>
      </c>
      <c r="E201" s="191" t="s">
        <v>344</v>
      </c>
      <c r="F201" s="189">
        <v>155.3</v>
      </c>
      <c r="G201" s="189">
        <v>160.7</v>
      </c>
      <c r="H201" s="189">
        <v>166.2</v>
      </c>
    </row>
    <row r="202" spans="1:8" ht="12.75">
      <c r="A202" s="183" t="s">
        <v>25</v>
      </c>
      <c r="B202" s="183" t="s">
        <v>67</v>
      </c>
      <c r="C202" s="183" t="s">
        <v>248</v>
      </c>
      <c r="D202" s="183" t="s">
        <v>93</v>
      </c>
      <c r="E202" s="191" t="s">
        <v>411</v>
      </c>
      <c r="F202" s="189">
        <f>F203+F204+F205</f>
        <v>8787.4</v>
      </c>
      <c r="G202" s="189">
        <f aca="true" t="shared" si="92" ref="G202:H202">G203+G204+G205</f>
        <v>8787.4</v>
      </c>
      <c r="H202" s="189">
        <f t="shared" si="92"/>
        <v>8787.4</v>
      </c>
    </row>
    <row r="203" spans="1:8" ht="78.75">
      <c r="A203" s="183" t="s">
        <v>25</v>
      </c>
      <c r="B203" s="183" t="s">
        <v>67</v>
      </c>
      <c r="C203" s="183" t="s">
        <v>248</v>
      </c>
      <c r="D203" s="183" t="s">
        <v>95</v>
      </c>
      <c r="E203" s="191" t="s">
        <v>3</v>
      </c>
      <c r="F203" s="189">
        <v>7092.8</v>
      </c>
      <c r="G203" s="189">
        <v>7092.8</v>
      </c>
      <c r="H203" s="189">
        <v>7092.8</v>
      </c>
    </row>
    <row r="204" spans="1:8" ht="31.5">
      <c r="A204" s="183" t="s">
        <v>25</v>
      </c>
      <c r="B204" s="183" t="s">
        <v>67</v>
      </c>
      <c r="C204" s="183" t="s">
        <v>248</v>
      </c>
      <c r="D204" s="183" t="s">
        <v>96</v>
      </c>
      <c r="E204" s="191" t="s">
        <v>344</v>
      </c>
      <c r="F204" s="189">
        <v>1600.7</v>
      </c>
      <c r="G204" s="189">
        <v>1600.7</v>
      </c>
      <c r="H204" s="189">
        <v>1600.7</v>
      </c>
    </row>
    <row r="205" spans="1:8" ht="12.75">
      <c r="A205" s="183" t="s">
        <v>25</v>
      </c>
      <c r="B205" s="183" t="s">
        <v>67</v>
      </c>
      <c r="C205" s="183" t="s">
        <v>248</v>
      </c>
      <c r="D205" s="183" t="s">
        <v>97</v>
      </c>
      <c r="E205" s="191" t="s">
        <v>98</v>
      </c>
      <c r="F205" s="189">
        <v>93.9</v>
      </c>
      <c r="G205" s="189">
        <v>93.9</v>
      </c>
      <c r="H205" s="189">
        <v>93.9</v>
      </c>
    </row>
    <row r="206" spans="1:8" ht="31.5">
      <c r="A206" s="192" t="s">
        <v>25</v>
      </c>
      <c r="B206" s="192" t="s">
        <v>67</v>
      </c>
      <c r="C206" s="193" t="s">
        <v>505</v>
      </c>
      <c r="D206" s="24"/>
      <c r="E206" s="190" t="s">
        <v>506</v>
      </c>
      <c r="F206" s="189">
        <f>F207+F209+F211+F213</f>
        <v>13891.3</v>
      </c>
      <c r="G206" s="189">
        <f aca="true" t="shared" si="93" ref="G206:H206">G207+G209+G211+G213</f>
        <v>13331.3</v>
      </c>
      <c r="H206" s="189">
        <f t="shared" si="93"/>
        <v>13331.3</v>
      </c>
    </row>
    <row r="207" spans="1:8" ht="31.5">
      <c r="A207" s="192" t="s">
        <v>25</v>
      </c>
      <c r="B207" s="192" t="s">
        <v>67</v>
      </c>
      <c r="C207" s="193" t="s">
        <v>245</v>
      </c>
      <c r="D207" s="193"/>
      <c r="E207" s="200" t="s">
        <v>153</v>
      </c>
      <c r="F207" s="189">
        <f>F208</f>
        <v>13331.3</v>
      </c>
      <c r="G207" s="189">
        <f aca="true" t="shared" si="94" ref="G207:H207">G208</f>
        <v>13331.3</v>
      </c>
      <c r="H207" s="189">
        <f t="shared" si="94"/>
        <v>13331.3</v>
      </c>
    </row>
    <row r="208" spans="1:8" ht="31.5">
      <c r="A208" s="192" t="s">
        <v>25</v>
      </c>
      <c r="B208" s="192" t="s">
        <v>67</v>
      </c>
      <c r="C208" s="193" t="s">
        <v>245</v>
      </c>
      <c r="D208" s="24">
        <v>600</v>
      </c>
      <c r="E208" s="190" t="s">
        <v>117</v>
      </c>
      <c r="F208" s="189">
        <v>13331.3</v>
      </c>
      <c r="G208" s="189">
        <v>13331.3</v>
      </c>
      <c r="H208" s="189">
        <v>13331.3</v>
      </c>
    </row>
    <row r="209" spans="1:8" ht="63">
      <c r="A209" s="192" t="s">
        <v>25</v>
      </c>
      <c r="B209" s="192" t="s">
        <v>67</v>
      </c>
      <c r="C209" s="193" t="s">
        <v>811</v>
      </c>
      <c r="D209" s="24"/>
      <c r="E209" s="200" t="s">
        <v>812</v>
      </c>
      <c r="F209" s="189">
        <f>F210</f>
        <v>527</v>
      </c>
      <c r="G209" s="189">
        <f aca="true" t="shared" si="95" ref="G209:H209">G210</f>
        <v>0</v>
      </c>
      <c r="H209" s="189">
        <f t="shared" si="95"/>
        <v>0</v>
      </c>
    </row>
    <row r="210" spans="1:8" ht="31.5">
      <c r="A210" s="192" t="s">
        <v>25</v>
      </c>
      <c r="B210" s="192" t="s">
        <v>67</v>
      </c>
      <c r="C210" s="193" t="s">
        <v>811</v>
      </c>
      <c r="D210" s="24">
        <v>600</v>
      </c>
      <c r="E210" s="190" t="s">
        <v>117</v>
      </c>
      <c r="F210" s="189">
        <v>527</v>
      </c>
      <c r="G210" s="189">
        <v>0</v>
      </c>
      <c r="H210" s="189">
        <v>0</v>
      </c>
    </row>
    <row r="211" spans="1:8" ht="42.6" customHeight="1">
      <c r="A211" s="192" t="s">
        <v>25</v>
      </c>
      <c r="B211" s="192" t="s">
        <v>67</v>
      </c>
      <c r="C211" s="193" t="s">
        <v>813</v>
      </c>
      <c r="D211" s="24"/>
      <c r="E211" s="200" t="s">
        <v>814</v>
      </c>
      <c r="F211" s="189">
        <f>F212</f>
        <v>32</v>
      </c>
      <c r="G211" s="189">
        <f aca="true" t="shared" si="96" ref="G211:H211">G212</f>
        <v>0</v>
      </c>
      <c r="H211" s="189">
        <f t="shared" si="96"/>
        <v>0</v>
      </c>
    </row>
    <row r="212" spans="1:8" ht="31.5">
      <c r="A212" s="192" t="s">
        <v>25</v>
      </c>
      <c r="B212" s="192" t="s">
        <v>67</v>
      </c>
      <c r="C212" s="193" t="s">
        <v>813</v>
      </c>
      <c r="D212" s="24">
        <v>600</v>
      </c>
      <c r="E212" s="190" t="s">
        <v>117</v>
      </c>
      <c r="F212" s="189">
        <v>32</v>
      </c>
      <c r="G212" s="189">
        <v>0</v>
      </c>
      <c r="H212" s="189">
        <v>0</v>
      </c>
    </row>
    <row r="213" spans="1:8" ht="31.5">
      <c r="A213" s="192" t="s">
        <v>25</v>
      </c>
      <c r="B213" s="192" t="s">
        <v>67</v>
      </c>
      <c r="C213" s="193" t="s">
        <v>815</v>
      </c>
      <c r="D213" s="24"/>
      <c r="E213" s="200" t="s">
        <v>816</v>
      </c>
      <c r="F213" s="189">
        <f>F214</f>
        <v>1</v>
      </c>
      <c r="G213" s="189">
        <f aca="true" t="shared" si="97" ref="G213:H213">G214</f>
        <v>0</v>
      </c>
      <c r="H213" s="189">
        <f t="shared" si="97"/>
        <v>0</v>
      </c>
    </row>
    <row r="214" spans="1:8" ht="31.5">
      <c r="A214" s="192" t="s">
        <v>25</v>
      </c>
      <c r="B214" s="192" t="s">
        <v>67</v>
      </c>
      <c r="C214" s="193" t="s">
        <v>815</v>
      </c>
      <c r="D214" s="24">
        <v>600</v>
      </c>
      <c r="E214" s="190" t="s">
        <v>117</v>
      </c>
      <c r="F214" s="189">
        <v>1</v>
      </c>
      <c r="G214" s="189">
        <v>0</v>
      </c>
      <c r="H214" s="189">
        <v>0</v>
      </c>
    </row>
    <row r="215" spans="1:8" ht="31.5">
      <c r="A215" s="183" t="s">
        <v>25</v>
      </c>
      <c r="B215" s="183" t="s">
        <v>67</v>
      </c>
      <c r="C215" s="183" t="s">
        <v>412</v>
      </c>
      <c r="D215" s="187" t="s">
        <v>93</v>
      </c>
      <c r="E215" s="191" t="s">
        <v>413</v>
      </c>
      <c r="F215" s="189">
        <f>F216</f>
        <v>32.1</v>
      </c>
      <c r="G215" s="189">
        <f aca="true" t="shared" si="98" ref="G215:H215">G216</f>
        <v>33.2</v>
      </c>
      <c r="H215" s="189">
        <f t="shared" si="98"/>
        <v>34.3</v>
      </c>
    </row>
    <row r="216" spans="1:8" ht="63">
      <c r="A216" s="183" t="s">
        <v>25</v>
      </c>
      <c r="B216" s="183" t="s">
        <v>67</v>
      </c>
      <c r="C216" s="183" t="s">
        <v>246</v>
      </c>
      <c r="D216" s="183" t="s">
        <v>93</v>
      </c>
      <c r="E216" s="191" t="s">
        <v>414</v>
      </c>
      <c r="F216" s="189">
        <f>F217</f>
        <v>32.1</v>
      </c>
      <c r="G216" s="189">
        <f aca="true" t="shared" si="99" ref="G216:H216">G217</f>
        <v>33.2</v>
      </c>
      <c r="H216" s="189">
        <f t="shared" si="99"/>
        <v>34.3</v>
      </c>
    </row>
    <row r="217" spans="1:8" ht="31.5">
      <c r="A217" s="183" t="s">
        <v>25</v>
      </c>
      <c r="B217" s="183" t="s">
        <v>67</v>
      </c>
      <c r="C217" s="183" t="s">
        <v>246</v>
      </c>
      <c r="D217" s="183" t="s">
        <v>415</v>
      </c>
      <c r="E217" s="191" t="s">
        <v>416</v>
      </c>
      <c r="F217" s="189">
        <v>32.1</v>
      </c>
      <c r="G217" s="189">
        <v>33.2</v>
      </c>
      <c r="H217" s="189">
        <v>34.3</v>
      </c>
    </row>
    <row r="218" spans="1:8" ht="12.75">
      <c r="A218" s="183" t="s">
        <v>25</v>
      </c>
      <c r="B218" s="183" t="s">
        <v>64</v>
      </c>
      <c r="C218" s="183" t="s">
        <v>93</v>
      </c>
      <c r="D218" s="183" t="s">
        <v>93</v>
      </c>
      <c r="E218" s="200" t="s">
        <v>56</v>
      </c>
      <c r="F218" s="189">
        <f>F219+F225</f>
        <v>2515.2</v>
      </c>
      <c r="G218" s="189">
        <f aca="true" t="shared" si="100" ref="G218:H218">G219+G225</f>
        <v>2527.7</v>
      </c>
      <c r="H218" s="189">
        <f t="shared" si="100"/>
        <v>2540.3</v>
      </c>
    </row>
    <row r="219" spans="1:8" ht="12.75">
      <c r="A219" s="183" t="s">
        <v>25</v>
      </c>
      <c r="B219" s="183" t="s">
        <v>80</v>
      </c>
      <c r="C219" s="183" t="s">
        <v>93</v>
      </c>
      <c r="D219" s="183" t="s">
        <v>93</v>
      </c>
      <c r="E219" s="191" t="s">
        <v>57</v>
      </c>
      <c r="F219" s="189">
        <f>F220</f>
        <v>1773.5</v>
      </c>
      <c r="G219" s="189">
        <f aca="true" t="shared" si="101" ref="G219:H223">G220</f>
        <v>1773.5</v>
      </c>
      <c r="H219" s="189">
        <f t="shared" si="101"/>
        <v>1773.5</v>
      </c>
    </row>
    <row r="220" spans="1:8" ht="47.25">
      <c r="A220" s="183" t="s">
        <v>25</v>
      </c>
      <c r="B220" s="183" t="s">
        <v>80</v>
      </c>
      <c r="C220" s="183" t="s">
        <v>200</v>
      </c>
      <c r="D220" s="183" t="s">
        <v>93</v>
      </c>
      <c r="E220" s="191" t="s">
        <v>341</v>
      </c>
      <c r="F220" s="189">
        <f>F221</f>
        <v>1773.5</v>
      </c>
      <c r="G220" s="189">
        <f t="shared" si="101"/>
        <v>1773.5</v>
      </c>
      <c r="H220" s="189">
        <f t="shared" si="101"/>
        <v>1773.5</v>
      </c>
    </row>
    <row r="221" spans="1:8" ht="31.5">
      <c r="A221" s="183" t="s">
        <v>25</v>
      </c>
      <c r="B221" s="183" t="s">
        <v>80</v>
      </c>
      <c r="C221" s="183" t="s">
        <v>249</v>
      </c>
      <c r="D221" s="183" t="s">
        <v>93</v>
      </c>
      <c r="E221" s="191" t="s">
        <v>154</v>
      </c>
      <c r="F221" s="189">
        <f>F222</f>
        <v>1773.5</v>
      </c>
      <c r="G221" s="189">
        <f t="shared" si="101"/>
        <v>1773.5</v>
      </c>
      <c r="H221" s="189">
        <f t="shared" si="101"/>
        <v>1773.5</v>
      </c>
    </row>
    <row r="222" spans="1:8" ht="47.25">
      <c r="A222" s="183" t="s">
        <v>25</v>
      </c>
      <c r="B222" s="183" t="s">
        <v>80</v>
      </c>
      <c r="C222" s="183" t="s">
        <v>417</v>
      </c>
      <c r="D222" s="187" t="s">
        <v>93</v>
      </c>
      <c r="E222" s="191" t="s">
        <v>418</v>
      </c>
      <c r="F222" s="189">
        <f>F223</f>
        <v>1773.5</v>
      </c>
      <c r="G222" s="189">
        <f t="shared" si="101"/>
        <v>1773.5</v>
      </c>
      <c r="H222" s="189">
        <f t="shared" si="101"/>
        <v>1773.5</v>
      </c>
    </row>
    <row r="223" spans="1:8" ht="63">
      <c r="A223" s="183" t="s">
        <v>25</v>
      </c>
      <c r="B223" s="183" t="s">
        <v>80</v>
      </c>
      <c r="C223" s="183" t="s">
        <v>250</v>
      </c>
      <c r="D223" s="183" t="s">
        <v>93</v>
      </c>
      <c r="E223" s="191" t="s">
        <v>94</v>
      </c>
      <c r="F223" s="189">
        <f>F224</f>
        <v>1773.5</v>
      </c>
      <c r="G223" s="189">
        <f t="shared" si="101"/>
        <v>1773.5</v>
      </c>
      <c r="H223" s="189">
        <f t="shared" si="101"/>
        <v>1773.5</v>
      </c>
    </row>
    <row r="224" spans="1:8" ht="12.75">
      <c r="A224" s="183" t="s">
        <v>25</v>
      </c>
      <c r="B224" s="183" t="s">
        <v>80</v>
      </c>
      <c r="C224" s="183" t="s">
        <v>250</v>
      </c>
      <c r="D224" s="183" t="s">
        <v>100</v>
      </c>
      <c r="E224" s="191" t="s">
        <v>101</v>
      </c>
      <c r="F224" s="189">
        <v>1773.5</v>
      </c>
      <c r="G224" s="189">
        <v>1773.5</v>
      </c>
      <c r="H224" s="189">
        <v>1773.5</v>
      </c>
    </row>
    <row r="225" spans="1:8" ht="12.75">
      <c r="A225" s="183" t="s">
        <v>25</v>
      </c>
      <c r="B225" s="183" t="s">
        <v>65</v>
      </c>
      <c r="C225" s="183" t="s">
        <v>93</v>
      </c>
      <c r="D225" s="183" t="s">
        <v>93</v>
      </c>
      <c r="E225" s="191" t="s">
        <v>59</v>
      </c>
      <c r="F225" s="189">
        <f>F226</f>
        <v>741.7</v>
      </c>
      <c r="G225" s="189">
        <f aca="true" t="shared" si="102" ref="G225:H225">G226</f>
        <v>754.2</v>
      </c>
      <c r="H225" s="189">
        <f t="shared" si="102"/>
        <v>766.8</v>
      </c>
    </row>
    <row r="226" spans="1:8" ht="47.25">
      <c r="A226" s="183" t="s">
        <v>25</v>
      </c>
      <c r="B226" s="183" t="s">
        <v>65</v>
      </c>
      <c r="C226" s="183" t="s">
        <v>200</v>
      </c>
      <c r="D226" s="183" t="s">
        <v>93</v>
      </c>
      <c r="E226" s="191" t="s">
        <v>341</v>
      </c>
      <c r="F226" s="189">
        <f>F227+F231</f>
        <v>741.7</v>
      </c>
      <c r="G226" s="189">
        <f aca="true" t="shared" si="103" ref="G226:H226">G227+G231</f>
        <v>754.2</v>
      </c>
      <c r="H226" s="189">
        <f t="shared" si="103"/>
        <v>766.8</v>
      </c>
    </row>
    <row r="227" spans="1:8" ht="63">
      <c r="A227" s="183" t="s">
        <v>25</v>
      </c>
      <c r="B227" s="183" t="s">
        <v>65</v>
      </c>
      <c r="C227" s="183" t="s">
        <v>213</v>
      </c>
      <c r="D227" s="183" t="s">
        <v>93</v>
      </c>
      <c r="E227" s="191" t="s">
        <v>155</v>
      </c>
      <c r="F227" s="189">
        <f>F228</f>
        <v>408</v>
      </c>
      <c r="G227" s="189">
        <f aca="true" t="shared" si="104" ref="G227:H228">G228</f>
        <v>416.2</v>
      </c>
      <c r="H227" s="189">
        <f t="shared" si="104"/>
        <v>424.5</v>
      </c>
    </row>
    <row r="228" spans="1:8" ht="63">
      <c r="A228" s="183" t="s">
        <v>25</v>
      </c>
      <c r="B228" s="183" t="s">
        <v>65</v>
      </c>
      <c r="C228" s="183" t="s">
        <v>359</v>
      </c>
      <c r="D228" s="187" t="s">
        <v>93</v>
      </c>
      <c r="E228" s="191" t="s">
        <v>360</v>
      </c>
      <c r="F228" s="189">
        <f>F229</f>
        <v>408</v>
      </c>
      <c r="G228" s="189">
        <f t="shared" si="104"/>
        <v>416.2</v>
      </c>
      <c r="H228" s="189">
        <f t="shared" si="104"/>
        <v>424.5</v>
      </c>
    </row>
    <row r="229" spans="1:8" ht="47.25">
      <c r="A229" s="183" t="s">
        <v>25</v>
      </c>
      <c r="B229" s="183" t="s">
        <v>65</v>
      </c>
      <c r="C229" s="183" t="s">
        <v>251</v>
      </c>
      <c r="D229" s="183" t="s">
        <v>93</v>
      </c>
      <c r="E229" s="191" t="s">
        <v>419</v>
      </c>
      <c r="F229" s="189">
        <f>F230</f>
        <v>408</v>
      </c>
      <c r="G229" s="189">
        <f aca="true" t="shared" si="105" ref="G229:H229">G230</f>
        <v>416.2</v>
      </c>
      <c r="H229" s="189">
        <f t="shared" si="105"/>
        <v>424.5</v>
      </c>
    </row>
    <row r="230" spans="1:8" ht="31.5">
      <c r="A230" s="183" t="s">
        <v>25</v>
      </c>
      <c r="B230" s="183" t="s">
        <v>65</v>
      </c>
      <c r="C230" s="183" t="s">
        <v>251</v>
      </c>
      <c r="D230" s="183" t="s">
        <v>415</v>
      </c>
      <c r="E230" s="191" t="s">
        <v>416</v>
      </c>
      <c r="F230" s="189">
        <v>408</v>
      </c>
      <c r="G230" s="189">
        <v>416.2</v>
      </c>
      <c r="H230" s="189">
        <v>424.5</v>
      </c>
    </row>
    <row r="231" spans="1:8" ht="31.5">
      <c r="A231" s="183" t="s">
        <v>25</v>
      </c>
      <c r="B231" s="183" t="s">
        <v>65</v>
      </c>
      <c r="C231" s="183" t="s">
        <v>249</v>
      </c>
      <c r="D231" s="183" t="s">
        <v>93</v>
      </c>
      <c r="E231" s="191" t="s">
        <v>154</v>
      </c>
      <c r="F231" s="189">
        <f>F232+F235</f>
        <v>333.7</v>
      </c>
      <c r="G231" s="189">
        <f aca="true" t="shared" si="106" ref="G231:H231">G232+G235</f>
        <v>338</v>
      </c>
      <c r="H231" s="189">
        <f t="shared" si="106"/>
        <v>342.3</v>
      </c>
    </row>
    <row r="232" spans="1:8" ht="47.25">
      <c r="A232" s="183" t="s">
        <v>25</v>
      </c>
      <c r="B232" s="183" t="s">
        <v>65</v>
      </c>
      <c r="C232" s="183" t="s">
        <v>417</v>
      </c>
      <c r="D232" s="187" t="s">
        <v>93</v>
      </c>
      <c r="E232" s="191" t="s">
        <v>418</v>
      </c>
      <c r="F232" s="189">
        <f>F233</f>
        <v>121</v>
      </c>
      <c r="G232" s="189">
        <f aca="true" t="shared" si="107" ref="G232:H232">G233</f>
        <v>121</v>
      </c>
      <c r="H232" s="189">
        <f t="shared" si="107"/>
        <v>121</v>
      </c>
    </row>
    <row r="233" spans="1:8" ht="47.25">
      <c r="A233" s="183" t="s">
        <v>25</v>
      </c>
      <c r="B233" s="183" t="s">
        <v>65</v>
      </c>
      <c r="C233" s="183" t="s">
        <v>253</v>
      </c>
      <c r="D233" s="183" t="s">
        <v>93</v>
      </c>
      <c r="E233" s="191" t="s">
        <v>420</v>
      </c>
      <c r="F233" s="189">
        <f>F234</f>
        <v>121</v>
      </c>
      <c r="G233" s="189">
        <f aca="true" t="shared" si="108" ref="G233:H233">G234</f>
        <v>121</v>
      </c>
      <c r="H233" s="189">
        <f t="shared" si="108"/>
        <v>121</v>
      </c>
    </row>
    <row r="234" spans="1:8" ht="12.75">
      <c r="A234" s="183" t="s">
        <v>25</v>
      </c>
      <c r="B234" s="183" t="s">
        <v>65</v>
      </c>
      <c r="C234" s="183" t="s">
        <v>253</v>
      </c>
      <c r="D234" s="183" t="s">
        <v>100</v>
      </c>
      <c r="E234" s="191" t="s">
        <v>101</v>
      </c>
      <c r="F234" s="189">
        <v>121</v>
      </c>
      <c r="G234" s="189">
        <v>121</v>
      </c>
      <c r="H234" s="189">
        <v>121</v>
      </c>
    </row>
    <row r="235" spans="1:8" ht="78.75">
      <c r="A235" s="183" t="s">
        <v>25</v>
      </c>
      <c r="B235" s="183" t="s">
        <v>65</v>
      </c>
      <c r="C235" s="183" t="s">
        <v>421</v>
      </c>
      <c r="D235" s="187" t="s">
        <v>93</v>
      </c>
      <c r="E235" s="191" t="s">
        <v>422</v>
      </c>
      <c r="F235" s="189">
        <f>F236</f>
        <v>212.7</v>
      </c>
      <c r="G235" s="189">
        <f aca="true" t="shared" si="109" ref="G235:H236">G236</f>
        <v>217</v>
      </c>
      <c r="H235" s="189">
        <f t="shared" si="109"/>
        <v>221.3</v>
      </c>
    </row>
    <row r="236" spans="1:8" ht="31.5">
      <c r="A236" s="183" t="s">
        <v>25</v>
      </c>
      <c r="B236" s="183" t="s">
        <v>65</v>
      </c>
      <c r="C236" s="183" t="s">
        <v>252</v>
      </c>
      <c r="D236" s="183" t="s">
        <v>93</v>
      </c>
      <c r="E236" s="191" t="s">
        <v>196</v>
      </c>
      <c r="F236" s="189">
        <f>F237</f>
        <v>212.7</v>
      </c>
      <c r="G236" s="189">
        <f t="shared" si="109"/>
        <v>217</v>
      </c>
      <c r="H236" s="189">
        <f t="shared" si="109"/>
        <v>221.3</v>
      </c>
    </row>
    <row r="237" spans="1:8" ht="12.75">
      <c r="A237" s="183" t="s">
        <v>25</v>
      </c>
      <c r="B237" s="183" t="s">
        <v>65</v>
      </c>
      <c r="C237" s="183" t="s">
        <v>252</v>
      </c>
      <c r="D237" s="183" t="s">
        <v>100</v>
      </c>
      <c r="E237" s="191" t="s">
        <v>101</v>
      </c>
      <c r="F237" s="189">
        <v>212.7</v>
      </c>
      <c r="G237" s="189">
        <v>217</v>
      </c>
      <c r="H237" s="189">
        <v>221.3</v>
      </c>
    </row>
    <row r="238" spans="1:8" ht="12.75">
      <c r="A238" s="183" t="s">
        <v>25</v>
      </c>
      <c r="B238" s="183" t="s">
        <v>334</v>
      </c>
      <c r="C238" s="183" t="s">
        <v>93</v>
      </c>
      <c r="D238" s="183" t="s">
        <v>93</v>
      </c>
      <c r="E238" s="190" t="s">
        <v>90</v>
      </c>
      <c r="F238" s="189">
        <f>F239</f>
        <v>2554.5</v>
      </c>
      <c r="G238" s="189">
        <f aca="true" t="shared" si="110" ref="G238:H238">G239</f>
        <v>2110</v>
      </c>
      <c r="H238" s="189">
        <f t="shared" si="110"/>
        <v>2152.2</v>
      </c>
    </row>
    <row r="239" spans="1:8" ht="31.5">
      <c r="A239" s="183" t="s">
        <v>25</v>
      </c>
      <c r="B239" s="183" t="s">
        <v>91</v>
      </c>
      <c r="C239" s="183" t="s">
        <v>93</v>
      </c>
      <c r="D239" s="183" t="s">
        <v>93</v>
      </c>
      <c r="E239" s="191" t="s">
        <v>92</v>
      </c>
      <c r="F239" s="189">
        <f>F240</f>
        <v>2554.5</v>
      </c>
      <c r="G239" s="189">
        <f aca="true" t="shared" si="111" ref="G239:H241">G240</f>
        <v>2110</v>
      </c>
      <c r="H239" s="189">
        <f t="shared" si="111"/>
        <v>2152.2</v>
      </c>
    </row>
    <row r="240" spans="1:8" ht="47.25">
      <c r="A240" s="183" t="s">
        <v>25</v>
      </c>
      <c r="B240" s="183" t="s">
        <v>91</v>
      </c>
      <c r="C240" s="183" t="s">
        <v>200</v>
      </c>
      <c r="D240" s="183" t="s">
        <v>93</v>
      </c>
      <c r="E240" s="191" t="s">
        <v>341</v>
      </c>
      <c r="F240" s="189">
        <f>F241</f>
        <v>2554.5</v>
      </c>
      <c r="G240" s="189">
        <f t="shared" si="111"/>
        <v>2110</v>
      </c>
      <c r="H240" s="189">
        <f t="shared" si="111"/>
        <v>2152.2</v>
      </c>
    </row>
    <row r="241" spans="1:8" ht="63">
      <c r="A241" s="183" t="s">
        <v>25</v>
      </c>
      <c r="B241" s="183" t="s">
        <v>91</v>
      </c>
      <c r="C241" s="183" t="s">
        <v>213</v>
      </c>
      <c r="D241" s="183" t="s">
        <v>93</v>
      </c>
      <c r="E241" s="191" t="s">
        <v>155</v>
      </c>
      <c r="F241" s="189">
        <f>F242</f>
        <v>2554.5</v>
      </c>
      <c r="G241" s="189">
        <f t="shared" si="111"/>
        <v>2110</v>
      </c>
      <c r="H241" s="189">
        <f t="shared" si="111"/>
        <v>2152.2</v>
      </c>
    </row>
    <row r="242" spans="1:8" ht="47.25">
      <c r="A242" s="183" t="s">
        <v>25</v>
      </c>
      <c r="B242" s="183" t="s">
        <v>91</v>
      </c>
      <c r="C242" s="183" t="s">
        <v>423</v>
      </c>
      <c r="D242" s="187" t="s">
        <v>93</v>
      </c>
      <c r="E242" s="191" t="s">
        <v>424</v>
      </c>
      <c r="F242" s="189">
        <f>F245+F247+F249+F243</f>
        <v>2554.5</v>
      </c>
      <c r="G242" s="189">
        <f aca="true" t="shared" si="112" ref="G242:H242">G245+G247+G249+G243</f>
        <v>2110</v>
      </c>
      <c r="H242" s="189">
        <f t="shared" si="112"/>
        <v>2152.2</v>
      </c>
    </row>
    <row r="243" spans="1:8" ht="94.5">
      <c r="A243" s="192" t="s">
        <v>25</v>
      </c>
      <c r="B243" s="192" t="s">
        <v>91</v>
      </c>
      <c r="C243" s="195" t="s">
        <v>832</v>
      </c>
      <c r="D243" s="24"/>
      <c r="E243" s="190" t="s">
        <v>833</v>
      </c>
      <c r="F243" s="189">
        <f>F244</f>
        <v>485.9</v>
      </c>
      <c r="G243" s="189">
        <f aca="true" t="shared" si="113" ref="G243:H243">G244</f>
        <v>0</v>
      </c>
      <c r="H243" s="189">
        <f t="shared" si="113"/>
        <v>0</v>
      </c>
    </row>
    <row r="244" spans="1:8" ht="12.75">
      <c r="A244" s="192" t="s">
        <v>25</v>
      </c>
      <c r="B244" s="192" t="s">
        <v>91</v>
      </c>
      <c r="C244" s="195" t="s">
        <v>832</v>
      </c>
      <c r="D244" s="24" t="s">
        <v>97</v>
      </c>
      <c r="E244" s="190" t="s">
        <v>98</v>
      </c>
      <c r="F244" s="189">
        <v>485.9</v>
      </c>
      <c r="G244" s="189">
        <v>0</v>
      </c>
      <c r="H244" s="189">
        <v>0</v>
      </c>
    </row>
    <row r="245" spans="1:8" ht="94.5">
      <c r="A245" s="183" t="s">
        <v>25</v>
      </c>
      <c r="B245" s="183" t="s">
        <v>91</v>
      </c>
      <c r="C245" s="183" t="s">
        <v>254</v>
      </c>
      <c r="D245" s="183" t="s">
        <v>93</v>
      </c>
      <c r="E245" s="191" t="s">
        <v>425</v>
      </c>
      <c r="F245" s="189">
        <f>F246</f>
        <v>942.5</v>
      </c>
      <c r="G245" s="189">
        <f aca="true" t="shared" si="114" ref="G245:H245">G246</f>
        <v>961.4</v>
      </c>
      <c r="H245" s="189">
        <f t="shared" si="114"/>
        <v>980.6</v>
      </c>
    </row>
    <row r="246" spans="1:8" ht="12.75">
      <c r="A246" s="183" t="s">
        <v>25</v>
      </c>
      <c r="B246" s="183" t="s">
        <v>91</v>
      </c>
      <c r="C246" s="183" t="s">
        <v>254</v>
      </c>
      <c r="D246" s="183" t="s">
        <v>97</v>
      </c>
      <c r="E246" s="191" t="s">
        <v>98</v>
      </c>
      <c r="F246" s="189">
        <v>942.5</v>
      </c>
      <c r="G246" s="189">
        <v>961.4</v>
      </c>
      <c r="H246" s="189">
        <v>980.6</v>
      </c>
    </row>
    <row r="247" spans="1:8" ht="94.5">
      <c r="A247" s="183" t="s">
        <v>25</v>
      </c>
      <c r="B247" s="183" t="s">
        <v>91</v>
      </c>
      <c r="C247" s="183" t="s">
        <v>255</v>
      </c>
      <c r="D247" s="183" t="s">
        <v>93</v>
      </c>
      <c r="E247" s="191" t="s">
        <v>193</v>
      </c>
      <c r="F247" s="189">
        <f>F248</f>
        <v>489.6</v>
      </c>
      <c r="G247" s="189">
        <f aca="true" t="shared" si="115" ref="G247:H247">G248</f>
        <v>499.4</v>
      </c>
      <c r="H247" s="189">
        <f t="shared" si="115"/>
        <v>509.4</v>
      </c>
    </row>
    <row r="248" spans="1:8" ht="12.75">
      <c r="A248" s="183" t="s">
        <v>25</v>
      </c>
      <c r="B248" s="183" t="s">
        <v>91</v>
      </c>
      <c r="C248" s="183" t="s">
        <v>255</v>
      </c>
      <c r="D248" s="183" t="s">
        <v>97</v>
      </c>
      <c r="E248" s="191" t="s">
        <v>98</v>
      </c>
      <c r="F248" s="189">
        <v>489.6</v>
      </c>
      <c r="G248" s="189">
        <v>499.4</v>
      </c>
      <c r="H248" s="189">
        <v>509.4</v>
      </c>
    </row>
    <row r="249" spans="1:8" ht="78.75">
      <c r="A249" s="183" t="s">
        <v>25</v>
      </c>
      <c r="B249" s="183" t="s">
        <v>91</v>
      </c>
      <c r="C249" s="183" t="s">
        <v>426</v>
      </c>
      <c r="D249" s="183" t="s">
        <v>93</v>
      </c>
      <c r="E249" s="191" t="s">
        <v>427</v>
      </c>
      <c r="F249" s="189">
        <f>F250</f>
        <v>636.5</v>
      </c>
      <c r="G249" s="189">
        <f aca="true" t="shared" si="116" ref="G249:H249">G250</f>
        <v>649.2</v>
      </c>
      <c r="H249" s="189">
        <f t="shared" si="116"/>
        <v>662.2</v>
      </c>
    </row>
    <row r="250" spans="1:8" ht="12.75">
      <c r="A250" s="183" t="s">
        <v>25</v>
      </c>
      <c r="B250" s="183" t="s">
        <v>91</v>
      </c>
      <c r="C250" s="183" t="s">
        <v>426</v>
      </c>
      <c r="D250" s="183" t="s">
        <v>97</v>
      </c>
      <c r="E250" s="191" t="s">
        <v>98</v>
      </c>
      <c r="F250" s="189">
        <v>636.5</v>
      </c>
      <c r="G250" s="189">
        <v>649.2</v>
      </c>
      <c r="H250" s="189">
        <v>662.2</v>
      </c>
    </row>
    <row r="251" spans="1:8" ht="31.5">
      <c r="A251" s="184" t="s">
        <v>60</v>
      </c>
      <c r="B251" s="187" t="s">
        <v>93</v>
      </c>
      <c r="C251" s="187" t="s">
        <v>93</v>
      </c>
      <c r="D251" s="187" t="s">
        <v>93</v>
      </c>
      <c r="E251" s="185" t="s">
        <v>861</v>
      </c>
      <c r="F251" s="186">
        <f>F252+F280</f>
        <v>13862.5</v>
      </c>
      <c r="G251" s="186">
        <f aca="true" t="shared" si="117" ref="G251:H251">G252+G280</f>
        <v>11422.599999999999</v>
      </c>
      <c r="H251" s="186">
        <f t="shared" si="117"/>
        <v>11208.5</v>
      </c>
    </row>
    <row r="252" spans="1:8" ht="12.75">
      <c r="A252" s="183" t="s">
        <v>60</v>
      </c>
      <c r="B252" s="183" t="s">
        <v>81</v>
      </c>
      <c r="C252" s="183" t="s">
        <v>93</v>
      </c>
      <c r="D252" s="183" t="s">
        <v>93</v>
      </c>
      <c r="E252" s="188" t="s">
        <v>26</v>
      </c>
      <c r="F252" s="189">
        <f>F253+F261+F266</f>
        <v>13162.5</v>
      </c>
      <c r="G252" s="189">
        <f aca="true" t="shared" si="118" ref="G252:H252">G253+G261+G266</f>
        <v>11185.3</v>
      </c>
      <c r="H252" s="189">
        <f t="shared" si="118"/>
        <v>11208.5</v>
      </c>
    </row>
    <row r="253" spans="1:8" ht="47.25">
      <c r="A253" s="183" t="s">
        <v>60</v>
      </c>
      <c r="B253" s="183" t="s">
        <v>71</v>
      </c>
      <c r="C253" s="183" t="s">
        <v>93</v>
      </c>
      <c r="D253" s="183" t="s">
        <v>93</v>
      </c>
      <c r="E253" s="191" t="s">
        <v>12</v>
      </c>
      <c r="F253" s="189">
        <f>F254</f>
        <v>9521.5</v>
      </c>
      <c r="G253" s="189">
        <f aca="true" t="shared" si="119" ref="G253:H256">G254</f>
        <v>9521.5</v>
      </c>
      <c r="H253" s="189">
        <f t="shared" si="119"/>
        <v>9521.5</v>
      </c>
    </row>
    <row r="254" spans="1:8" ht="47.25">
      <c r="A254" s="183" t="s">
        <v>60</v>
      </c>
      <c r="B254" s="183" t="s">
        <v>71</v>
      </c>
      <c r="C254" s="183" t="s">
        <v>256</v>
      </c>
      <c r="D254" s="183" t="s">
        <v>93</v>
      </c>
      <c r="E254" s="191" t="s">
        <v>428</v>
      </c>
      <c r="F254" s="189">
        <f>F255</f>
        <v>9521.5</v>
      </c>
      <c r="G254" s="189">
        <f t="shared" si="119"/>
        <v>9521.5</v>
      </c>
      <c r="H254" s="189">
        <f t="shared" si="119"/>
        <v>9521.5</v>
      </c>
    </row>
    <row r="255" spans="1:8" ht="12.75">
      <c r="A255" s="183" t="s">
        <v>60</v>
      </c>
      <c r="B255" s="183" t="s">
        <v>71</v>
      </c>
      <c r="C255" s="183" t="s">
        <v>257</v>
      </c>
      <c r="D255" s="183" t="s">
        <v>93</v>
      </c>
      <c r="E255" s="191" t="s">
        <v>2</v>
      </c>
      <c r="F255" s="189">
        <f>F256</f>
        <v>9521.5</v>
      </c>
      <c r="G255" s="189">
        <f t="shared" si="119"/>
        <v>9521.5</v>
      </c>
      <c r="H255" s="189">
        <f t="shared" si="119"/>
        <v>9521.5</v>
      </c>
    </row>
    <row r="256" spans="1:8" ht="12.75">
      <c r="A256" s="183" t="s">
        <v>60</v>
      </c>
      <c r="B256" s="183" t="s">
        <v>71</v>
      </c>
      <c r="C256" s="183" t="s">
        <v>429</v>
      </c>
      <c r="D256" s="187" t="s">
        <v>93</v>
      </c>
      <c r="E256" s="191" t="s">
        <v>430</v>
      </c>
      <c r="F256" s="189">
        <f>F257</f>
        <v>9521.5</v>
      </c>
      <c r="G256" s="189">
        <f t="shared" si="119"/>
        <v>9521.5</v>
      </c>
      <c r="H256" s="189">
        <f t="shared" si="119"/>
        <v>9521.5</v>
      </c>
    </row>
    <row r="257" spans="1:8" ht="78.75">
      <c r="A257" s="183" t="s">
        <v>60</v>
      </c>
      <c r="B257" s="183" t="s">
        <v>71</v>
      </c>
      <c r="C257" s="183" t="s">
        <v>258</v>
      </c>
      <c r="D257" s="183" t="s">
        <v>93</v>
      </c>
      <c r="E257" s="191" t="s">
        <v>345</v>
      </c>
      <c r="F257" s="189">
        <f>F258+F259+F260</f>
        <v>9521.5</v>
      </c>
      <c r="G257" s="189">
        <f aca="true" t="shared" si="120" ref="G257:H257">G258+G259+G260</f>
        <v>9521.5</v>
      </c>
      <c r="H257" s="189">
        <f t="shared" si="120"/>
        <v>9521.5</v>
      </c>
    </row>
    <row r="258" spans="1:8" ht="78.75">
      <c r="A258" s="183" t="s">
        <v>60</v>
      </c>
      <c r="B258" s="183" t="s">
        <v>71</v>
      </c>
      <c r="C258" s="183" t="s">
        <v>258</v>
      </c>
      <c r="D258" s="183" t="s">
        <v>95</v>
      </c>
      <c r="E258" s="191" t="s">
        <v>3</v>
      </c>
      <c r="F258" s="189">
        <v>8007.7</v>
      </c>
      <c r="G258" s="189">
        <v>8007.7</v>
      </c>
      <c r="H258" s="189">
        <v>8007.7</v>
      </c>
    </row>
    <row r="259" spans="1:8" ht="31.5">
      <c r="A259" s="183" t="s">
        <v>60</v>
      </c>
      <c r="B259" s="183" t="s">
        <v>71</v>
      </c>
      <c r="C259" s="183" t="s">
        <v>258</v>
      </c>
      <c r="D259" s="183" t="s">
        <v>96</v>
      </c>
      <c r="E259" s="191" t="s">
        <v>344</v>
      </c>
      <c r="F259" s="189">
        <v>1395.4</v>
      </c>
      <c r="G259" s="189">
        <v>1395.4</v>
      </c>
      <c r="H259" s="189">
        <v>1395.4</v>
      </c>
    </row>
    <row r="260" spans="1:8" ht="12.75">
      <c r="A260" s="183" t="s">
        <v>60</v>
      </c>
      <c r="B260" s="183" t="s">
        <v>71</v>
      </c>
      <c r="C260" s="183" t="s">
        <v>258</v>
      </c>
      <c r="D260" s="183" t="s">
        <v>97</v>
      </c>
      <c r="E260" s="191" t="s">
        <v>98</v>
      </c>
      <c r="F260" s="189">
        <v>118.4</v>
      </c>
      <c r="G260" s="189">
        <v>118.4</v>
      </c>
      <c r="H260" s="189">
        <v>118.4</v>
      </c>
    </row>
    <row r="261" spans="1:8" ht="12.75">
      <c r="A261" s="183" t="s">
        <v>60</v>
      </c>
      <c r="B261" s="183" t="s">
        <v>72</v>
      </c>
      <c r="C261" s="183" t="s">
        <v>93</v>
      </c>
      <c r="D261" s="183" t="s">
        <v>93</v>
      </c>
      <c r="E261" s="191" t="s">
        <v>13</v>
      </c>
      <c r="F261" s="189">
        <f aca="true" t="shared" si="121" ref="F261:H264">F262</f>
        <v>2000</v>
      </c>
      <c r="G261" s="189">
        <f t="shared" si="121"/>
        <v>500</v>
      </c>
      <c r="H261" s="189">
        <f t="shared" si="121"/>
        <v>500</v>
      </c>
    </row>
    <row r="262" spans="1:8" ht="12.75">
      <c r="A262" s="183" t="s">
        <v>60</v>
      </c>
      <c r="B262" s="183" t="s">
        <v>72</v>
      </c>
      <c r="C262" s="183" t="s">
        <v>314</v>
      </c>
      <c r="D262" s="183" t="s">
        <v>93</v>
      </c>
      <c r="E262" s="191" t="s">
        <v>431</v>
      </c>
      <c r="F262" s="189">
        <f t="shared" si="121"/>
        <v>2000</v>
      </c>
      <c r="G262" s="189">
        <f t="shared" si="121"/>
        <v>500</v>
      </c>
      <c r="H262" s="189">
        <f t="shared" si="121"/>
        <v>500</v>
      </c>
    </row>
    <row r="263" spans="1:8" ht="12.75">
      <c r="A263" s="183" t="s">
        <v>60</v>
      </c>
      <c r="B263" s="183" t="s">
        <v>72</v>
      </c>
      <c r="C263" s="183" t="s">
        <v>432</v>
      </c>
      <c r="D263" s="183" t="s">
        <v>93</v>
      </c>
      <c r="E263" s="191" t="s">
        <v>13</v>
      </c>
      <c r="F263" s="189">
        <f t="shared" si="121"/>
        <v>2000</v>
      </c>
      <c r="G263" s="189">
        <f t="shared" si="121"/>
        <v>500</v>
      </c>
      <c r="H263" s="189">
        <f t="shared" si="121"/>
        <v>500</v>
      </c>
    </row>
    <row r="264" spans="1:8" ht="31.5">
      <c r="A264" s="183" t="s">
        <v>60</v>
      </c>
      <c r="B264" s="183" t="s">
        <v>72</v>
      </c>
      <c r="C264" s="183" t="s">
        <v>259</v>
      </c>
      <c r="D264" s="183" t="s">
        <v>93</v>
      </c>
      <c r="E264" s="191" t="s">
        <v>132</v>
      </c>
      <c r="F264" s="189">
        <f t="shared" si="121"/>
        <v>2000</v>
      </c>
      <c r="G264" s="189">
        <f t="shared" si="121"/>
        <v>500</v>
      </c>
      <c r="H264" s="189">
        <f t="shared" si="121"/>
        <v>500</v>
      </c>
    </row>
    <row r="265" spans="1:8" ht="12.75">
      <c r="A265" s="183" t="s">
        <v>60</v>
      </c>
      <c r="B265" s="183" t="s">
        <v>72</v>
      </c>
      <c r="C265" s="183" t="s">
        <v>259</v>
      </c>
      <c r="D265" s="183" t="s">
        <v>97</v>
      </c>
      <c r="E265" s="191" t="s">
        <v>98</v>
      </c>
      <c r="F265" s="189">
        <v>2000</v>
      </c>
      <c r="G265" s="189">
        <v>500</v>
      </c>
      <c r="H265" s="189">
        <v>500</v>
      </c>
    </row>
    <row r="266" spans="1:8" ht="12.75">
      <c r="A266" s="183" t="s">
        <v>60</v>
      </c>
      <c r="B266" s="183" t="s">
        <v>87</v>
      </c>
      <c r="C266" s="183" t="s">
        <v>93</v>
      </c>
      <c r="D266" s="183" t="s">
        <v>93</v>
      </c>
      <c r="E266" s="191" t="s">
        <v>46</v>
      </c>
      <c r="F266" s="189">
        <f>F267+F276</f>
        <v>1641</v>
      </c>
      <c r="G266" s="189">
        <f aca="true" t="shared" si="122" ref="G266:H266">G267+G276</f>
        <v>1163.8</v>
      </c>
      <c r="H266" s="189">
        <f t="shared" si="122"/>
        <v>1187</v>
      </c>
    </row>
    <row r="267" spans="1:8" ht="47.25">
      <c r="A267" s="183" t="s">
        <v>60</v>
      </c>
      <c r="B267" s="183" t="s">
        <v>87</v>
      </c>
      <c r="C267" s="183" t="s">
        <v>256</v>
      </c>
      <c r="D267" s="183" t="s">
        <v>93</v>
      </c>
      <c r="E267" s="191" t="s">
        <v>428</v>
      </c>
      <c r="F267" s="189">
        <f>F268+F272</f>
        <v>1141</v>
      </c>
      <c r="G267" s="189">
        <f aca="true" t="shared" si="123" ref="G267:H267">G268+G272</f>
        <v>1163.8</v>
      </c>
      <c r="H267" s="189">
        <f t="shared" si="123"/>
        <v>1187</v>
      </c>
    </row>
    <row r="268" spans="1:8" ht="31.5">
      <c r="A268" s="183" t="s">
        <v>60</v>
      </c>
      <c r="B268" s="183" t="s">
        <v>87</v>
      </c>
      <c r="C268" s="183" t="s">
        <v>260</v>
      </c>
      <c r="D268" s="183" t="s">
        <v>93</v>
      </c>
      <c r="E268" s="191" t="s">
        <v>433</v>
      </c>
      <c r="F268" s="189">
        <f>F269</f>
        <v>1114.7</v>
      </c>
      <c r="G268" s="189">
        <f aca="true" t="shared" si="124" ref="G268:H268">G269</f>
        <v>1133.8</v>
      </c>
      <c r="H268" s="189">
        <f t="shared" si="124"/>
        <v>1156</v>
      </c>
    </row>
    <row r="269" spans="1:8" ht="63">
      <c r="A269" s="183" t="s">
        <v>60</v>
      </c>
      <c r="B269" s="183" t="s">
        <v>87</v>
      </c>
      <c r="C269" s="183" t="s">
        <v>434</v>
      </c>
      <c r="D269" s="187" t="s">
        <v>93</v>
      </c>
      <c r="E269" s="191" t="s">
        <v>435</v>
      </c>
      <c r="F269" s="189">
        <f>F270</f>
        <v>1114.7</v>
      </c>
      <c r="G269" s="189">
        <f aca="true" t="shared" si="125" ref="G269:H270">G270</f>
        <v>1133.8</v>
      </c>
      <c r="H269" s="189">
        <f t="shared" si="125"/>
        <v>1156</v>
      </c>
    </row>
    <row r="270" spans="1:8" ht="63">
      <c r="A270" s="183" t="s">
        <v>60</v>
      </c>
      <c r="B270" s="183" t="s">
        <v>87</v>
      </c>
      <c r="C270" s="183" t="s">
        <v>261</v>
      </c>
      <c r="D270" s="183" t="s">
        <v>93</v>
      </c>
      <c r="E270" s="191" t="s">
        <v>190</v>
      </c>
      <c r="F270" s="189">
        <f>F271</f>
        <v>1114.7</v>
      </c>
      <c r="G270" s="189">
        <f t="shared" si="125"/>
        <v>1133.8</v>
      </c>
      <c r="H270" s="189">
        <f t="shared" si="125"/>
        <v>1156</v>
      </c>
    </row>
    <row r="271" spans="1:8" ht="31.5">
      <c r="A271" s="183" t="s">
        <v>60</v>
      </c>
      <c r="B271" s="183" t="s">
        <v>87</v>
      </c>
      <c r="C271" s="183" t="s">
        <v>261</v>
      </c>
      <c r="D271" s="183" t="s">
        <v>96</v>
      </c>
      <c r="E271" s="191" t="s">
        <v>344</v>
      </c>
      <c r="F271" s="189">
        <f>1102+12.7</f>
        <v>1114.7</v>
      </c>
      <c r="G271" s="189">
        <f>1123.8+10</f>
        <v>1133.8</v>
      </c>
      <c r="H271" s="189">
        <f>1146+10</f>
        <v>1156</v>
      </c>
    </row>
    <row r="272" spans="1:8" ht="24" customHeight="1">
      <c r="A272" s="183" t="s">
        <v>60</v>
      </c>
      <c r="B272" s="183" t="s">
        <v>87</v>
      </c>
      <c r="C272" s="183" t="s">
        <v>262</v>
      </c>
      <c r="D272" s="183" t="s">
        <v>93</v>
      </c>
      <c r="E272" s="191" t="s">
        <v>130</v>
      </c>
      <c r="F272" s="189">
        <f>F273</f>
        <v>26.3</v>
      </c>
      <c r="G272" s="189">
        <f aca="true" t="shared" si="126" ref="G272:H273">G273</f>
        <v>30</v>
      </c>
      <c r="H272" s="189">
        <f t="shared" si="126"/>
        <v>31</v>
      </c>
    </row>
    <row r="273" spans="1:8" ht="31.5">
      <c r="A273" s="183" t="s">
        <v>60</v>
      </c>
      <c r="B273" s="183" t="s">
        <v>87</v>
      </c>
      <c r="C273" s="183" t="s">
        <v>436</v>
      </c>
      <c r="D273" s="187" t="s">
        <v>93</v>
      </c>
      <c r="E273" s="191" t="s">
        <v>437</v>
      </c>
      <c r="F273" s="189">
        <f>F274</f>
        <v>26.3</v>
      </c>
      <c r="G273" s="189">
        <f t="shared" si="126"/>
        <v>30</v>
      </c>
      <c r="H273" s="189">
        <f t="shared" si="126"/>
        <v>31</v>
      </c>
    </row>
    <row r="274" spans="1:8" ht="47.25">
      <c r="A274" s="183" t="s">
        <v>60</v>
      </c>
      <c r="B274" s="183" t="s">
        <v>87</v>
      </c>
      <c r="C274" s="183" t="s">
        <v>263</v>
      </c>
      <c r="D274" s="183" t="s">
        <v>93</v>
      </c>
      <c r="E274" s="191" t="s">
        <v>131</v>
      </c>
      <c r="F274" s="189">
        <f>F275</f>
        <v>26.3</v>
      </c>
      <c r="G274" s="189">
        <f aca="true" t="shared" si="127" ref="G274:H274">G275</f>
        <v>30</v>
      </c>
      <c r="H274" s="189">
        <f t="shared" si="127"/>
        <v>31</v>
      </c>
    </row>
    <row r="275" spans="1:8" ht="31.5">
      <c r="A275" s="183" t="s">
        <v>60</v>
      </c>
      <c r="B275" s="183" t="s">
        <v>87</v>
      </c>
      <c r="C275" s="183" t="s">
        <v>263</v>
      </c>
      <c r="D275" s="183" t="s">
        <v>96</v>
      </c>
      <c r="E275" s="191" t="s">
        <v>344</v>
      </c>
      <c r="F275" s="189">
        <f>39-12.7</f>
        <v>26.3</v>
      </c>
      <c r="G275" s="189">
        <f>40-10</f>
        <v>30</v>
      </c>
      <c r="H275" s="189">
        <f>41-10</f>
        <v>31</v>
      </c>
    </row>
    <row r="276" spans="1:8" ht="12.75">
      <c r="A276" s="183" t="s">
        <v>60</v>
      </c>
      <c r="B276" s="183" t="s">
        <v>87</v>
      </c>
      <c r="C276" s="183" t="s">
        <v>314</v>
      </c>
      <c r="D276" s="183" t="s">
        <v>93</v>
      </c>
      <c r="E276" s="191" t="s">
        <v>431</v>
      </c>
      <c r="F276" s="189">
        <f>F277</f>
        <v>500</v>
      </c>
      <c r="G276" s="189">
        <f aca="true" t="shared" si="128" ref="G276:H278">G277</f>
        <v>0</v>
      </c>
      <c r="H276" s="189">
        <f t="shared" si="128"/>
        <v>0</v>
      </c>
    </row>
    <row r="277" spans="1:8" ht="47.25">
      <c r="A277" s="183" t="s">
        <v>60</v>
      </c>
      <c r="B277" s="183" t="s">
        <v>87</v>
      </c>
      <c r="C277" s="183" t="s">
        <v>438</v>
      </c>
      <c r="D277" s="183" t="s">
        <v>93</v>
      </c>
      <c r="E277" s="191" t="s">
        <v>439</v>
      </c>
      <c r="F277" s="189">
        <f>F278</f>
        <v>500</v>
      </c>
      <c r="G277" s="189">
        <f t="shared" si="128"/>
        <v>0</v>
      </c>
      <c r="H277" s="189">
        <f t="shared" si="128"/>
        <v>0</v>
      </c>
    </row>
    <row r="278" spans="1:8" ht="47.25">
      <c r="A278" s="183" t="s">
        <v>60</v>
      </c>
      <c r="B278" s="183" t="s">
        <v>87</v>
      </c>
      <c r="C278" s="183" t="s">
        <v>440</v>
      </c>
      <c r="D278" s="183" t="s">
        <v>93</v>
      </c>
      <c r="E278" s="191" t="s">
        <v>441</v>
      </c>
      <c r="F278" s="189">
        <f>F279</f>
        <v>500</v>
      </c>
      <c r="G278" s="189">
        <f t="shared" si="128"/>
        <v>0</v>
      </c>
      <c r="H278" s="189">
        <f t="shared" si="128"/>
        <v>0</v>
      </c>
    </row>
    <row r="279" spans="1:8" ht="12.75">
      <c r="A279" s="183" t="s">
        <v>60</v>
      </c>
      <c r="B279" s="183" t="s">
        <v>87</v>
      </c>
      <c r="C279" s="183" t="s">
        <v>440</v>
      </c>
      <c r="D279" s="183" t="s">
        <v>97</v>
      </c>
      <c r="E279" s="191" t="s">
        <v>98</v>
      </c>
      <c r="F279" s="189">
        <v>500</v>
      </c>
      <c r="G279" s="189">
        <v>0</v>
      </c>
      <c r="H279" s="189">
        <v>0</v>
      </c>
    </row>
    <row r="280" spans="1:8" ht="31.5">
      <c r="A280" s="183" t="s">
        <v>60</v>
      </c>
      <c r="B280" s="183" t="s">
        <v>335</v>
      </c>
      <c r="C280" s="183" t="s">
        <v>93</v>
      </c>
      <c r="D280" s="183" t="s">
        <v>93</v>
      </c>
      <c r="E280" s="191" t="s">
        <v>509</v>
      </c>
      <c r="F280" s="189">
        <f aca="true" t="shared" si="129" ref="F280:H285">F281</f>
        <v>700</v>
      </c>
      <c r="G280" s="189">
        <f t="shared" si="129"/>
        <v>237.3</v>
      </c>
      <c r="H280" s="189">
        <f t="shared" si="129"/>
        <v>0</v>
      </c>
    </row>
    <row r="281" spans="1:8" ht="31.5">
      <c r="A281" s="183" t="s">
        <v>60</v>
      </c>
      <c r="B281" s="183" t="s">
        <v>336</v>
      </c>
      <c r="C281" s="183" t="s">
        <v>93</v>
      </c>
      <c r="D281" s="183" t="s">
        <v>93</v>
      </c>
      <c r="E281" s="191" t="s">
        <v>337</v>
      </c>
      <c r="F281" s="189">
        <f t="shared" si="129"/>
        <v>700</v>
      </c>
      <c r="G281" s="189">
        <f t="shared" si="129"/>
        <v>237.3</v>
      </c>
      <c r="H281" s="189">
        <f t="shared" si="129"/>
        <v>0</v>
      </c>
    </row>
    <row r="282" spans="1:8" ht="47.25">
      <c r="A282" s="183" t="s">
        <v>60</v>
      </c>
      <c r="B282" s="183" t="s">
        <v>336</v>
      </c>
      <c r="C282" s="183" t="s">
        <v>256</v>
      </c>
      <c r="D282" s="183" t="s">
        <v>93</v>
      </c>
      <c r="E282" s="191" t="s">
        <v>428</v>
      </c>
      <c r="F282" s="189">
        <f t="shared" si="129"/>
        <v>700</v>
      </c>
      <c r="G282" s="189">
        <f t="shared" si="129"/>
        <v>237.3</v>
      </c>
      <c r="H282" s="189">
        <f aca="true" t="shared" si="130" ref="H282:H285">H283</f>
        <v>0</v>
      </c>
    </row>
    <row r="283" spans="1:8" ht="47.25">
      <c r="A283" s="183" t="s">
        <v>60</v>
      </c>
      <c r="B283" s="183" t="s">
        <v>336</v>
      </c>
      <c r="C283" s="183" t="s">
        <v>442</v>
      </c>
      <c r="D283" s="183" t="s">
        <v>93</v>
      </c>
      <c r="E283" s="191" t="s">
        <v>443</v>
      </c>
      <c r="F283" s="189">
        <f t="shared" si="129"/>
        <v>700</v>
      </c>
      <c r="G283" s="189">
        <f t="shared" si="129"/>
        <v>237.3</v>
      </c>
      <c r="H283" s="189">
        <f t="shared" si="130"/>
        <v>0</v>
      </c>
    </row>
    <row r="284" spans="1:8" ht="47.25">
      <c r="A284" s="183" t="s">
        <v>60</v>
      </c>
      <c r="B284" s="183" t="s">
        <v>336</v>
      </c>
      <c r="C284" s="183" t="s">
        <v>444</v>
      </c>
      <c r="D284" s="187" t="s">
        <v>93</v>
      </c>
      <c r="E284" s="191" t="s">
        <v>445</v>
      </c>
      <c r="F284" s="189">
        <f t="shared" si="129"/>
        <v>700</v>
      </c>
      <c r="G284" s="189">
        <f t="shared" si="129"/>
        <v>237.3</v>
      </c>
      <c r="H284" s="189">
        <f t="shared" si="130"/>
        <v>0</v>
      </c>
    </row>
    <row r="285" spans="1:8" ht="12.75">
      <c r="A285" s="183" t="s">
        <v>60</v>
      </c>
      <c r="B285" s="183" t="s">
        <v>336</v>
      </c>
      <c r="C285" s="183" t="s">
        <v>446</v>
      </c>
      <c r="D285" s="183" t="s">
        <v>93</v>
      </c>
      <c r="E285" s="191" t="s">
        <v>447</v>
      </c>
      <c r="F285" s="189">
        <f t="shared" si="129"/>
        <v>700</v>
      </c>
      <c r="G285" s="189">
        <f t="shared" si="129"/>
        <v>237.3</v>
      </c>
      <c r="H285" s="189">
        <f t="shared" si="130"/>
        <v>0</v>
      </c>
    </row>
    <row r="286" spans="1:8" ht="38.45" customHeight="1">
      <c r="A286" s="183" t="s">
        <v>60</v>
      </c>
      <c r="B286" s="183" t="s">
        <v>336</v>
      </c>
      <c r="C286" s="183" t="s">
        <v>446</v>
      </c>
      <c r="D286" s="183" t="s">
        <v>448</v>
      </c>
      <c r="E286" s="191" t="s">
        <v>449</v>
      </c>
      <c r="F286" s="189">
        <v>700</v>
      </c>
      <c r="G286" s="189">
        <v>237.3</v>
      </c>
      <c r="H286" s="189">
        <v>0</v>
      </c>
    </row>
    <row r="287" spans="1:8" ht="47.25">
      <c r="A287" s="184" t="s">
        <v>58</v>
      </c>
      <c r="B287" s="187" t="s">
        <v>93</v>
      </c>
      <c r="C287" s="187" t="s">
        <v>93</v>
      </c>
      <c r="D287" s="187" t="s">
        <v>93</v>
      </c>
      <c r="E287" s="185" t="s">
        <v>785</v>
      </c>
      <c r="F287" s="186">
        <f>F288+F302+F309+F316</f>
        <v>16492.4</v>
      </c>
      <c r="G287" s="186">
        <f aca="true" t="shared" si="131" ref="G287:H287">G288+G302+G309+G316</f>
        <v>16461</v>
      </c>
      <c r="H287" s="186">
        <f t="shared" si="131"/>
        <v>15390.4</v>
      </c>
    </row>
    <row r="288" spans="1:8" ht="12.75">
      <c r="A288" s="183" t="s">
        <v>58</v>
      </c>
      <c r="B288" s="183" t="s">
        <v>81</v>
      </c>
      <c r="C288" s="183" t="s">
        <v>93</v>
      </c>
      <c r="D288" s="183" t="s">
        <v>93</v>
      </c>
      <c r="E288" s="188" t="s">
        <v>26</v>
      </c>
      <c r="F288" s="189">
        <f>F289</f>
        <v>8896.6</v>
      </c>
      <c r="G288" s="189">
        <f aca="true" t="shared" si="132" ref="G288:H289">G289</f>
        <v>8102.3</v>
      </c>
      <c r="H288" s="189">
        <f t="shared" si="132"/>
        <v>8102.3</v>
      </c>
    </row>
    <row r="289" spans="1:8" ht="12.75">
      <c r="A289" s="183" t="s">
        <v>58</v>
      </c>
      <c r="B289" s="183" t="s">
        <v>87</v>
      </c>
      <c r="C289" s="183" t="s">
        <v>93</v>
      </c>
      <c r="D289" s="183" t="s">
        <v>93</v>
      </c>
      <c r="E289" s="191" t="s">
        <v>46</v>
      </c>
      <c r="F289" s="189">
        <f>F290</f>
        <v>8896.6</v>
      </c>
      <c r="G289" s="189">
        <f t="shared" si="132"/>
        <v>8102.3</v>
      </c>
      <c r="H289" s="189">
        <f t="shared" si="132"/>
        <v>8102.3</v>
      </c>
    </row>
    <row r="290" spans="1:8" ht="74.45" customHeight="1">
      <c r="A290" s="183" t="s">
        <v>58</v>
      </c>
      <c r="B290" s="183" t="s">
        <v>87</v>
      </c>
      <c r="C290" s="183" t="s">
        <v>264</v>
      </c>
      <c r="D290" s="183" t="s">
        <v>93</v>
      </c>
      <c r="E290" s="191" t="s">
        <v>451</v>
      </c>
      <c r="F290" s="189">
        <f>F291+F297</f>
        <v>8896.6</v>
      </c>
      <c r="G290" s="189">
        <f aca="true" t="shared" si="133" ref="G290:H290">G291+G297</f>
        <v>8102.3</v>
      </c>
      <c r="H290" s="189">
        <f t="shared" si="133"/>
        <v>8102.3</v>
      </c>
    </row>
    <row r="291" spans="1:8" ht="47.25">
      <c r="A291" s="183" t="s">
        <v>58</v>
      </c>
      <c r="B291" s="183" t="s">
        <v>87</v>
      </c>
      <c r="C291" s="183" t="s">
        <v>265</v>
      </c>
      <c r="D291" s="183" t="s">
        <v>93</v>
      </c>
      <c r="E291" s="191" t="s">
        <v>147</v>
      </c>
      <c r="F291" s="189">
        <f>F292</f>
        <v>3123.1000000000004</v>
      </c>
      <c r="G291" s="189">
        <f aca="true" t="shared" si="134" ref="G291:H291">G292</f>
        <v>2328.8</v>
      </c>
      <c r="H291" s="189">
        <f t="shared" si="134"/>
        <v>2328.8</v>
      </c>
    </row>
    <row r="292" spans="1:8" ht="63">
      <c r="A292" s="183" t="s">
        <v>58</v>
      </c>
      <c r="B292" s="183" t="s">
        <v>87</v>
      </c>
      <c r="C292" s="183" t="s">
        <v>452</v>
      </c>
      <c r="D292" s="187" t="s">
        <v>93</v>
      </c>
      <c r="E292" s="191" t="s">
        <v>453</v>
      </c>
      <c r="F292" s="189">
        <f>F293+F295</f>
        <v>3123.1000000000004</v>
      </c>
      <c r="G292" s="189">
        <f aca="true" t="shared" si="135" ref="G292:H292">G293+G295</f>
        <v>2328.8</v>
      </c>
      <c r="H292" s="189">
        <f t="shared" si="135"/>
        <v>2328.8</v>
      </c>
    </row>
    <row r="293" spans="1:8" ht="31.5">
      <c r="A293" s="183" t="s">
        <v>58</v>
      </c>
      <c r="B293" s="183" t="s">
        <v>87</v>
      </c>
      <c r="C293" s="183" t="s">
        <v>267</v>
      </c>
      <c r="D293" s="183" t="s">
        <v>93</v>
      </c>
      <c r="E293" s="191" t="s">
        <v>148</v>
      </c>
      <c r="F293" s="189">
        <f>F294</f>
        <v>2915.1000000000004</v>
      </c>
      <c r="G293" s="189">
        <f aca="true" t="shared" si="136" ref="G293:H293">G294</f>
        <v>2120.8</v>
      </c>
      <c r="H293" s="189">
        <f t="shared" si="136"/>
        <v>2120.8</v>
      </c>
    </row>
    <row r="294" spans="1:8" ht="31.5">
      <c r="A294" s="183" t="s">
        <v>58</v>
      </c>
      <c r="B294" s="183" t="s">
        <v>87</v>
      </c>
      <c r="C294" s="183" t="s">
        <v>267</v>
      </c>
      <c r="D294" s="183" t="s">
        <v>96</v>
      </c>
      <c r="E294" s="191" t="s">
        <v>344</v>
      </c>
      <c r="F294" s="189">
        <f>2031.3+100+783.8</f>
        <v>2915.1000000000004</v>
      </c>
      <c r="G294" s="189">
        <v>2120.8</v>
      </c>
      <c r="H294" s="189">
        <v>2120.8</v>
      </c>
    </row>
    <row r="295" spans="1:8" ht="47.25">
      <c r="A295" s="183" t="s">
        <v>58</v>
      </c>
      <c r="B295" s="183" t="s">
        <v>87</v>
      </c>
      <c r="C295" s="183" t="s">
        <v>268</v>
      </c>
      <c r="D295" s="183" t="s">
        <v>93</v>
      </c>
      <c r="E295" s="191" t="s">
        <v>454</v>
      </c>
      <c r="F295" s="189">
        <f>F296</f>
        <v>208</v>
      </c>
      <c r="G295" s="189">
        <f aca="true" t="shared" si="137" ref="G295:H295">G296</f>
        <v>208</v>
      </c>
      <c r="H295" s="189">
        <f t="shared" si="137"/>
        <v>208</v>
      </c>
    </row>
    <row r="296" spans="1:8" ht="31.5">
      <c r="A296" s="183" t="s">
        <v>58</v>
      </c>
      <c r="B296" s="183" t="s">
        <v>87</v>
      </c>
      <c r="C296" s="183" t="s">
        <v>268</v>
      </c>
      <c r="D296" s="183" t="s">
        <v>96</v>
      </c>
      <c r="E296" s="191" t="s">
        <v>344</v>
      </c>
      <c r="F296" s="189">
        <v>208</v>
      </c>
      <c r="G296" s="189">
        <v>208</v>
      </c>
      <c r="H296" s="189">
        <v>208</v>
      </c>
    </row>
    <row r="297" spans="1:8" ht="12.75">
      <c r="A297" s="183" t="s">
        <v>58</v>
      </c>
      <c r="B297" s="183" t="s">
        <v>87</v>
      </c>
      <c r="C297" s="183" t="s">
        <v>269</v>
      </c>
      <c r="D297" s="183" t="s">
        <v>93</v>
      </c>
      <c r="E297" s="191" t="s">
        <v>2</v>
      </c>
      <c r="F297" s="189">
        <f>F298</f>
        <v>5773.5</v>
      </c>
      <c r="G297" s="189">
        <f aca="true" t="shared" si="138" ref="G297:H298">G298</f>
        <v>5773.5</v>
      </c>
      <c r="H297" s="189">
        <f t="shared" si="138"/>
        <v>5773.5</v>
      </c>
    </row>
    <row r="298" spans="1:8" ht="22.15" customHeight="1">
      <c r="A298" s="183" t="s">
        <v>58</v>
      </c>
      <c r="B298" s="183" t="s">
        <v>87</v>
      </c>
      <c r="C298" s="183" t="s">
        <v>455</v>
      </c>
      <c r="D298" s="187" t="s">
        <v>93</v>
      </c>
      <c r="E298" s="191" t="s">
        <v>430</v>
      </c>
      <c r="F298" s="189">
        <f>F299</f>
        <v>5773.5</v>
      </c>
      <c r="G298" s="189">
        <f t="shared" si="138"/>
        <v>5773.5</v>
      </c>
      <c r="H298" s="189">
        <f t="shared" si="138"/>
        <v>5773.5</v>
      </c>
    </row>
    <row r="299" spans="1:8" ht="78.75">
      <c r="A299" s="183" t="s">
        <v>58</v>
      </c>
      <c r="B299" s="183" t="s">
        <v>87</v>
      </c>
      <c r="C299" s="183" t="s">
        <v>266</v>
      </c>
      <c r="D299" s="183" t="s">
        <v>93</v>
      </c>
      <c r="E299" s="191" t="s">
        <v>345</v>
      </c>
      <c r="F299" s="189">
        <f>F300+F301</f>
        <v>5773.5</v>
      </c>
      <c r="G299" s="189">
        <f aca="true" t="shared" si="139" ref="G299:H299">G300+G301</f>
        <v>5773.5</v>
      </c>
      <c r="H299" s="189">
        <f t="shared" si="139"/>
        <v>5773.5</v>
      </c>
    </row>
    <row r="300" spans="1:8" ht="78.75">
      <c r="A300" s="183" t="s">
        <v>58</v>
      </c>
      <c r="B300" s="183" t="s">
        <v>87</v>
      </c>
      <c r="C300" s="183" t="s">
        <v>266</v>
      </c>
      <c r="D300" s="183" t="s">
        <v>95</v>
      </c>
      <c r="E300" s="191" t="s">
        <v>3</v>
      </c>
      <c r="F300" s="189">
        <v>5298.5</v>
      </c>
      <c r="G300" s="189">
        <v>5298.5</v>
      </c>
      <c r="H300" s="189">
        <v>5298.5</v>
      </c>
    </row>
    <row r="301" spans="1:8" ht="31.5">
      <c r="A301" s="183" t="s">
        <v>58</v>
      </c>
      <c r="B301" s="183" t="s">
        <v>87</v>
      </c>
      <c r="C301" s="183" t="s">
        <v>266</v>
      </c>
      <c r="D301" s="183" t="s">
        <v>96</v>
      </c>
      <c r="E301" s="191" t="s">
        <v>344</v>
      </c>
      <c r="F301" s="189">
        <v>475</v>
      </c>
      <c r="G301" s="189">
        <v>475</v>
      </c>
      <c r="H301" s="189">
        <v>475</v>
      </c>
    </row>
    <row r="302" spans="1:8" ht="12.75">
      <c r="A302" s="183" t="s">
        <v>58</v>
      </c>
      <c r="B302" s="183" t="s">
        <v>83</v>
      </c>
      <c r="C302" s="183" t="s">
        <v>93</v>
      </c>
      <c r="D302" s="183" t="s">
        <v>93</v>
      </c>
      <c r="E302" s="191" t="s">
        <v>48</v>
      </c>
      <c r="F302" s="189">
        <f aca="true" t="shared" si="140" ref="F302:F307">F303</f>
        <v>1788.8</v>
      </c>
      <c r="G302" s="189">
        <f aca="true" t="shared" si="141" ref="G302:H307">G303</f>
        <v>500</v>
      </c>
      <c r="H302" s="189">
        <f t="shared" si="141"/>
        <v>500</v>
      </c>
    </row>
    <row r="303" spans="1:8" ht="24.6" customHeight="1">
      <c r="A303" s="183" t="s">
        <v>58</v>
      </c>
      <c r="B303" s="183" t="s">
        <v>74</v>
      </c>
      <c r="C303" s="183" t="s">
        <v>93</v>
      </c>
      <c r="D303" s="183" t="s">
        <v>93</v>
      </c>
      <c r="E303" s="191" t="s">
        <v>49</v>
      </c>
      <c r="F303" s="189">
        <f t="shared" si="140"/>
        <v>1788.8</v>
      </c>
      <c r="G303" s="189">
        <f t="shared" si="141"/>
        <v>500</v>
      </c>
      <c r="H303" s="189">
        <f t="shared" si="141"/>
        <v>500</v>
      </c>
    </row>
    <row r="304" spans="1:8" ht="75.6" customHeight="1">
      <c r="A304" s="183" t="s">
        <v>58</v>
      </c>
      <c r="B304" s="183" t="s">
        <v>74</v>
      </c>
      <c r="C304" s="183" t="s">
        <v>264</v>
      </c>
      <c r="D304" s="183" t="s">
        <v>93</v>
      </c>
      <c r="E304" s="191" t="s">
        <v>451</v>
      </c>
      <c r="F304" s="189">
        <f t="shared" si="140"/>
        <v>1788.8</v>
      </c>
      <c r="G304" s="189">
        <f t="shared" si="141"/>
        <v>500</v>
      </c>
      <c r="H304" s="189">
        <f t="shared" si="141"/>
        <v>500</v>
      </c>
    </row>
    <row r="305" spans="1:8" ht="47.25">
      <c r="A305" s="183" t="s">
        <v>58</v>
      </c>
      <c r="B305" s="183" t="s">
        <v>74</v>
      </c>
      <c r="C305" s="183" t="s">
        <v>265</v>
      </c>
      <c r="D305" s="183" t="s">
        <v>93</v>
      </c>
      <c r="E305" s="191" t="s">
        <v>147</v>
      </c>
      <c r="F305" s="189">
        <f t="shared" si="140"/>
        <v>1788.8</v>
      </c>
      <c r="G305" s="189">
        <f t="shared" si="141"/>
        <v>500</v>
      </c>
      <c r="H305" s="189">
        <f t="shared" si="141"/>
        <v>500</v>
      </c>
    </row>
    <row r="306" spans="1:8" ht="47.25">
      <c r="A306" s="183" t="s">
        <v>58</v>
      </c>
      <c r="B306" s="183" t="s">
        <v>74</v>
      </c>
      <c r="C306" s="183" t="s">
        <v>456</v>
      </c>
      <c r="D306" s="187" t="s">
        <v>93</v>
      </c>
      <c r="E306" s="191" t="s">
        <v>457</v>
      </c>
      <c r="F306" s="189">
        <f t="shared" si="140"/>
        <v>1788.8</v>
      </c>
      <c r="G306" s="189">
        <f t="shared" si="141"/>
        <v>500</v>
      </c>
      <c r="H306" s="189">
        <f t="shared" si="141"/>
        <v>500</v>
      </c>
    </row>
    <row r="307" spans="1:8" ht="31.5">
      <c r="A307" s="183" t="s">
        <v>58</v>
      </c>
      <c r="B307" s="183" t="s">
        <v>74</v>
      </c>
      <c r="C307" s="183" t="s">
        <v>270</v>
      </c>
      <c r="D307" s="183" t="s">
        <v>93</v>
      </c>
      <c r="E307" s="191" t="s">
        <v>149</v>
      </c>
      <c r="F307" s="189">
        <f t="shared" si="140"/>
        <v>1788.8</v>
      </c>
      <c r="G307" s="189">
        <f t="shared" si="141"/>
        <v>500</v>
      </c>
      <c r="H307" s="189">
        <f t="shared" si="141"/>
        <v>500</v>
      </c>
    </row>
    <row r="308" spans="1:8" ht="31.5">
      <c r="A308" s="183" t="s">
        <v>58</v>
      </c>
      <c r="B308" s="183" t="s">
        <v>74</v>
      </c>
      <c r="C308" s="183" t="s">
        <v>270</v>
      </c>
      <c r="D308" s="183" t="s">
        <v>96</v>
      </c>
      <c r="E308" s="191" t="s">
        <v>344</v>
      </c>
      <c r="F308" s="189">
        <f>1101.3+687.5</f>
        <v>1788.8</v>
      </c>
      <c r="G308" s="189">
        <v>500</v>
      </c>
      <c r="H308" s="189">
        <v>500</v>
      </c>
    </row>
    <row r="309" spans="1:8" ht="12.75">
      <c r="A309" s="183" t="s">
        <v>58</v>
      </c>
      <c r="B309" s="183" t="s">
        <v>84</v>
      </c>
      <c r="C309" s="183" t="s">
        <v>93</v>
      </c>
      <c r="D309" s="183" t="s">
        <v>93</v>
      </c>
      <c r="E309" s="191" t="s">
        <v>50</v>
      </c>
      <c r="F309" s="189">
        <f aca="true" t="shared" si="142" ref="F309:F314">F310</f>
        <v>1524.6</v>
      </c>
      <c r="G309" s="189">
        <f aca="true" t="shared" si="143" ref="G309:H314">G310</f>
        <v>1435.1</v>
      </c>
      <c r="H309" s="189">
        <f t="shared" si="143"/>
        <v>1435.1</v>
      </c>
    </row>
    <row r="310" spans="1:8" ht="12.75">
      <c r="A310" s="183" t="s">
        <v>58</v>
      </c>
      <c r="B310" s="183" t="s">
        <v>8</v>
      </c>
      <c r="C310" s="183" t="s">
        <v>93</v>
      </c>
      <c r="D310" s="183" t="s">
        <v>93</v>
      </c>
      <c r="E310" s="191" t="s">
        <v>9</v>
      </c>
      <c r="F310" s="189">
        <f t="shared" si="142"/>
        <v>1524.6</v>
      </c>
      <c r="G310" s="189">
        <f t="shared" si="143"/>
        <v>1435.1</v>
      </c>
      <c r="H310" s="189">
        <f t="shared" si="143"/>
        <v>1435.1</v>
      </c>
    </row>
    <row r="311" spans="1:8" ht="75" customHeight="1">
      <c r="A311" s="183" t="s">
        <v>58</v>
      </c>
      <c r="B311" s="183" t="s">
        <v>8</v>
      </c>
      <c r="C311" s="183" t="s">
        <v>264</v>
      </c>
      <c r="D311" s="183" t="s">
        <v>93</v>
      </c>
      <c r="E311" s="191" t="s">
        <v>451</v>
      </c>
      <c r="F311" s="189">
        <f t="shared" si="142"/>
        <v>1524.6</v>
      </c>
      <c r="G311" s="189">
        <f t="shared" si="143"/>
        <v>1435.1</v>
      </c>
      <c r="H311" s="189">
        <f t="shared" si="143"/>
        <v>1435.1</v>
      </c>
    </row>
    <row r="312" spans="1:8" ht="47.25">
      <c r="A312" s="183" t="s">
        <v>58</v>
      </c>
      <c r="B312" s="183" t="s">
        <v>8</v>
      </c>
      <c r="C312" s="183" t="s">
        <v>265</v>
      </c>
      <c r="D312" s="183" t="s">
        <v>93</v>
      </c>
      <c r="E312" s="191" t="s">
        <v>147</v>
      </c>
      <c r="F312" s="189">
        <f t="shared" si="142"/>
        <v>1524.6</v>
      </c>
      <c r="G312" s="189">
        <f t="shared" si="143"/>
        <v>1435.1</v>
      </c>
      <c r="H312" s="189">
        <f t="shared" si="143"/>
        <v>1435.1</v>
      </c>
    </row>
    <row r="313" spans="1:8" ht="63">
      <c r="A313" s="183" t="s">
        <v>58</v>
      </c>
      <c r="B313" s="183" t="s">
        <v>8</v>
      </c>
      <c r="C313" s="183" t="s">
        <v>452</v>
      </c>
      <c r="D313" s="187" t="s">
        <v>93</v>
      </c>
      <c r="E313" s="191" t="s">
        <v>453</v>
      </c>
      <c r="F313" s="189">
        <f t="shared" si="142"/>
        <v>1524.6</v>
      </c>
      <c r="G313" s="189">
        <f t="shared" si="143"/>
        <v>1435.1</v>
      </c>
      <c r="H313" s="189">
        <f t="shared" si="143"/>
        <v>1435.1</v>
      </c>
    </row>
    <row r="314" spans="1:8" ht="63">
      <c r="A314" s="183" t="s">
        <v>58</v>
      </c>
      <c r="B314" s="183" t="s">
        <v>8</v>
      </c>
      <c r="C314" s="183" t="s">
        <v>271</v>
      </c>
      <c r="D314" s="183" t="s">
        <v>93</v>
      </c>
      <c r="E314" s="191" t="s">
        <v>194</v>
      </c>
      <c r="F314" s="189">
        <f t="shared" si="142"/>
        <v>1524.6</v>
      </c>
      <c r="G314" s="189">
        <f t="shared" si="143"/>
        <v>1435.1</v>
      </c>
      <c r="H314" s="189">
        <f t="shared" si="143"/>
        <v>1435.1</v>
      </c>
    </row>
    <row r="315" spans="1:8" ht="31.5">
      <c r="A315" s="183" t="s">
        <v>58</v>
      </c>
      <c r="B315" s="183" t="s">
        <v>8</v>
      </c>
      <c r="C315" s="183" t="s">
        <v>271</v>
      </c>
      <c r="D315" s="183" t="s">
        <v>96</v>
      </c>
      <c r="E315" s="191" t="s">
        <v>344</v>
      </c>
      <c r="F315" s="189">
        <v>1524.6</v>
      </c>
      <c r="G315" s="189">
        <v>1435.1</v>
      </c>
      <c r="H315" s="189">
        <v>1435.1</v>
      </c>
    </row>
    <row r="316" spans="1:8" ht="12.75">
      <c r="A316" s="183" t="s">
        <v>58</v>
      </c>
      <c r="B316" s="183" t="s">
        <v>64</v>
      </c>
      <c r="C316" s="183" t="s">
        <v>93</v>
      </c>
      <c r="D316" s="183" t="s">
        <v>93</v>
      </c>
      <c r="E316" s="191" t="s">
        <v>56</v>
      </c>
      <c r="F316" s="189">
        <f aca="true" t="shared" si="144" ref="F316:F321">F317</f>
        <v>4282.4</v>
      </c>
      <c r="G316" s="189">
        <f aca="true" t="shared" si="145" ref="G316:H317">G317</f>
        <v>6423.599999999999</v>
      </c>
      <c r="H316" s="189">
        <f t="shared" si="145"/>
        <v>5353</v>
      </c>
    </row>
    <row r="317" spans="1:8" ht="12.75">
      <c r="A317" s="183" t="s">
        <v>58</v>
      </c>
      <c r="B317" s="183" t="s">
        <v>126</v>
      </c>
      <c r="C317" s="183" t="s">
        <v>93</v>
      </c>
      <c r="D317" s="183" t="s">
        <v>93</v>
      </c>
      <c r="E317" s="191" t="s">
        <v>127</v>
      </c>
      <c r="F317" s="189">
        <f t="shared" si="144"/>
        <v>4282.4</v>
      </c>
      <c r="G317" s="189">
        <f t="shared" si="145"/>
        <v>6423.599999999999</v>
      </c>
      <c r="H317" s="189">
        <f t="shared" si="145"/>
        <v>5353</v>
      </c>
    </row>
    <row r="318" spans="1:8" ht="74.45" customHeight="1">
      <c r="A318" s="183" t="s">
        <v>58</v>
      </c>
      <c r="B318" s="183" t="s">
        <v>126</v>
      </c>
      <c r="C318" s="183" t="s">
        <v>236</v>
      </c>
      <c r="D318" s="183" t="s">
        <v>93</v>
      </c>
      <c r="E318" s="191" t="s">
        <v>458</v>
      </c>
      <c r="F318" s="189">
        <f t="shared" si="144"/>
        <v>4282.4</v>
      </c>
      <c r="G318" s="189">
        <f aca="true" t="shared" si="146" ref="G318:H318">G319</f>
        <v>6423.599999999999</v>
      </c>
      <c r="H318" s="189">
        <f t="shared" si="146"/>
        <v>5353</v>
      </c>
    </row>
    <row r="319" spans="1:8" ht="73.15" customHeight="1">
      <c r="A319" s="183" t="s">
        <v>58</v>
      </c>
      <c r="B319" s="183" t="s">
        <v>126</v>
      </c>
      <c r="C319" s="183" t="s">
        <v>272</v>
      </c>
      <c r="D319" s="183" t="s">
        <v>93</v>
      </c>
      <c r="E319" s="191" t="s">
        <v>459</v>
      </c>
      <c r="F319" s="189">
        <f t="shared" si="144"/>
        <v>4282.4</v>
      </c>
      <c r="G319" s="189">
        <f aca="true" t="shared" si="147" ref="G319:H321">G320</f>
        <v>6423.599999999999</v>
      </c>
      <c r="H319" s="189">
        <f t="shared" si="147"/>
        <v>5353</v>
      </c>
    </row>
    <row r="320" spans="1:8" ht="91.15" customHeight="1">
      <c r="A320" s="183" t="s">
        <v>58</v>
      </c>
      <c r="B320" s="183" t="s">
        <v>126</v>
      </c>
      <c r="C320" s="183" t="s">
        <v>460</v>
      </c>
      <c r="D320" s="187" t="s">
        <v>93</v>
      </c>
      <c r="E320" s="191" t="s">
        <v>461</v>
      </c>
      <c r="F320" s="189">
        <f t="shared" si="144"/>
        <v>4282.4</v>
      </c>
      <c r="G320" s="189">
        <f t="shared" si="147"/>
        <v>6423.599999999999</v>
      </c>
      <c r="H320" s="189">
        <f t="shared" si="147"/>
        <v>5353</v>
      </c>
    </row>
    <row r="321" spans="1:8" ht="94.5">
      <c r="A321" s="183" t="s">
        <v>58</v>
      </c>
      <c r="B321" s="183" t="s">
        <v>126</v>
      </c>
      <c r="C321" s="183" t="s">
        <v>318</v>
      </c>
      <c r="D321" s="183" t="s">
        <v>93</v>
      </c>
      <c r="E321" s="191" t="s">
        <v>462</v>
      </c>
      <c r="F321" s="189">
        <f t="shared" si="144"/>
        <v>4282.4</v>
      </c>
      <c r="G321" s="189">
        <f t="shared" si="147"/>
        <v>6423.599999999999</v>
      </c>
      <c r="H321" s="189">
        <f t="shared" si="147"/>
        <v>5353</v>
      </c>
    </row>
    <row r="322" spans="1:8" ht="47.25">
      <c r="A322" s="183" t="s">
        <v>58</v>
      </c>
      <c r="B322" s="183" t="s">
        <v>126</v>
      </c>
      <c r="C322" s="183" t="s">
        <v>318</v>
      </c>
      <c r="D322" s="183" t="s">
        <v>99</v>
      </c>
      <c r="E322" s="191" t="s">
        <v>392</v>
      </c>
      <c r="F322" s="189">
        <v>4282.4</v>
      </c>
      <c r="G322" s="189">
        <f>4282.4+2141.2</f>
        <v>6423.599999999999</v>
      </c>
      <c r="H322" s="189">
        <f>4282.4+1070.6</f>
        <v>5353</v>
      </c>
    </row>
    <row r="323" spans="1:8" ht="12.75">
      <c r="A323" s="184" t="s">
        <v>19</v>
      </c>
      <c r="B323" s="187" t="s">
        <v>93</v>
      </c>
      <c r="C323" s="187" t="s">
        <v>93</v>
      </c>
      <c r="D323" s="187" t="s">
        <v>93</v>
      </c>
      <c r="E323" s="185" t="s">
        <v>4</v>
      </c>
      <c r="F323" s="186">
        <f>F324</f>
        <v>4105.3</v>
      </c>
      <c r="G323" s="186">
        <f aca="true" t="shared" si="148" ref="G323:H324">G324</f>
        <v>4105.3</v>
      </c>
      <c r="H323" s="186">
        <f t="shared" si="148"/>
        <v>4105.3</v>
      </c>
    </row>
    <row r="324" spans="1:8" ht="12.75">
      <c r="A324" s="183" t="s">
        <v>19</v>
      </c>
      <c r="B324" s="183" t="s">
        <v>81</v>
      </c>
      <c r="C324" s="183" t="s">
        <v>93</v>
      </c>
      <c r="D324" s="183" t="s">
        <v>93</v>
      </c>
      <c r="E324" s="188" t="s">
        <v>26</v>
      </c>
      <c r="F324" s="189">
        <f>F325</f>
        <v>4105.3</v>
      </c>
      <c r="G324" s="189">
        <f t="shared" si="148"/>
        <v>4105.3</v>
      </c>
      <c r="H324" s="189">
        <f t="shared" si="148"/>
        <v>4105.3</v>
      </c>
    </row>
    <row r="325" spans="1:8" ht="63">
      <c r="A325" s="183" t="s">
        <v>19</v>
      </c>
      <c r="B325" s="183" t="s">
        <v>69</v>
      </c>
      <c r="C325" s="183" t="s">
        <v>93</v>
      </c>
      <c r="D325" s="183" t="s">
        <v>93</v>
      </c>
      <c r="E325" s="191" t="s">
        <v>44</v>
      </c>
      <c r="F325" s="189">
        <f>F326</f>
        <v>4105.3</v>
      </c>
      <c r="G325" s="189">
        <f aca="true" t="shared" si="149" ref="G325:H326">G326</f>
        <v>4105.3</v>
      </c>
      <c r="H325" s="189">
        <f t="shared" si="149"/>
        <v>4105.3</v>
      </c>
    </row>
    <row r="326" spans="1:8" ht="12.75">
      <c r="A326" s="183" t="s">
        <v>19</v>
      </c>
      <c r="B326" s="183" t="s">
        <v>69</v>
      </c>
      <c r="C326" s="183" t="s">
        <v>314</v>
      </c>
      <c r="D326" s="183" t="s">
        <v>93</v>
      </c>
      <c r="E326" s="191" t="s">
        <v>431</v>
      </c>
      <c r="F326" s="189">
        <f>F327</f>
        <v>4105.3</v>
      </c>
      <c r="G326" s="189">
        <f t="shared" si="149"/>
        <v>4105.3</v>
      </c>
      <c r="H326" s="189">
        <f t="shared" si="149"/>
        <v>4105.3</v>
      </c>
    </row>
    <row r="327" spans="1:8" ht="47.25">
      <c r="A327" s="183" t="s">
        <v>19</v>
      </c>
      <c r="B327" s="183" t="s">
        <v>69</v>
      </c>
      <c r="C327" s="183" t="s">
        <v>463</v>
      </c>
      <c r="D327" s="183" t="s">
        <v>93</v>
      </c>
      <c r="E327" s="191" t="s">
        <v>5</v>
      </c>
      <c r="F327" s="189">
        <f>F328+F330+F334</f>
        <v>4105.3</v>
      </c>
      <c r="G327" s="189">
        <f aca="true" t="shared" si="150" ref="G327:H327">G328+G330+G334</f>
        <v>4105.3</v>
      </c>
      <c r="H327" s="189">
        <f t="shared" si="150"/>
        <v>4105.3</v>
      </c>
    </row>
    <row r="328" spans="1:8" ht="12.75">
      <c r="A328" s="183" t="s">
        <v>19</v>
      </c>
      <c r="B328" s="183" t="s">
        <v>69</v>
      </c>
      <c r="C328" s="183" t="s">
        <v>273</v>
      </c>
      <c r="D328" s="183" t="s">
        <v>93</v>
      </c>
      <c r="E328" s="191" t="s">
        <v>464</v>
      </c>
      <c r="F328" s="189">
        <f>F329</f>
        <v>1208.6</v>
      </c>
      <c r="G328" s="189">
        <f aca="true" t="shared" si="151" ref="G328:H328">G329</f>
        <v>1208.6</v>
      </c>
      <c r="H328" s="189">
        <f t="shared" si="151"/>
        <v>1208.6</v>
      </c>
    </row>
    <row r="329" spans="1:8" ht="78.75">
      <c r="A329" s="183" t="s">
        <v>19</v>
      </c>
      <c r="B329" s="183" t="s">
        <v>69</v>
      </c>
      <c r="C329" s="183" t="s">
        <v>273</v>
      </c>
      <c r="D329" s="183" t="s">
        <v>95</v>
      </c>
      <c r="E329" s="191" t="s">
        <v>3</v>
      </c>
      <c r="F329" s="189">
        <v>1208.6</v>
      </c>
      <c r="G329" s="189">
        <v>1208.6</v>
      </c>
      <c r="H329" s="189">
        <v>1208.6</v>
      </c>
    </row>
    <row r="330" spans="1:8" ht="47.25">
      <c r="A330" s="183" t="s">
        <v>19</v>
      </c>
      <c r="B330" s="183" t="s">
        <v>69</v>
      </c>
      <c r="C330" s="183" t="s">
        <v>274</v>
      </c>
      <c r="D330" s="183" t="s">
        <v>93</v>
      </c>
      <c r="E330" s="191" t="s">
        <v>465</v>
      </c>
      <c r="F330" s="189">
        <f>F331+F332+F333</f>
        <v>2438.1</v>
      </c>
      <c r="G330" s="189">
        <f aca="true" t="shared" si="152" ref="G330:H330">G331+G332+G333</f>
        <v>2438.1</v>
      </c>
      <c r="H330" s="189">
        <f t="shared" si="152"/>
        <v>2438.1</v>
      </c>
    </row>
    <row r="331" spans="1:8" ht="78.75">
      <c r="A331" s="183" t="s">
        <v>19</v>
      </c>
      <c r="B331" s="183" t="s">
        <v>69</v>
      </c>
      <c r="C331" s="183" t="s">
        <v>274</v>
      </c>
      <c r="D331" s="183" t="s">
        <v>95</v>
      </c>
      <c r="E331" s="191" t="s">
        <v>3</v>
      </c>
      <c r="F331" s="189">
        <v>2004.4</v>
      </c>
      <c r="G331" s="189">
        <v>2004.4</v>
      </c>
      <c r="H331" s="189">
        <v>2004.4</v>
      </c>
    </row>
    <row r="332" spans="1:8" ht="31.5">
      <c r="A332" s="183" t="s">
        <v>19</v>
      </c>
      <c r="B332" s="183" t="s">
        <v>69</v>
      </c>
      <c r="C332" s="183" t="s">
        <v>274</v>
      </c>
      <c r="D332" s="183" t="s">
        <v>96</v>
      </c>
      <c r="E332" s="191" t="s">
        <v>344</v>
      </c>
      <c r="F332" s="189">
        <f>433.7-1.6</f>
        <v>432.09999999999997</v>
      </c>
      <c r="G332" s="189">
        <v>433.7</v>
      </c>
      <c r="H332" s="189">
        <v>433.7</v>
      </c>
    </row>
    <row r="333" spans="1:8" ht="12.75">
      <c r="A333" s="183" t="s">
        <v>19</v>
      </c>
      <c r="B333" s="183" t="s">
        <v>69</v>
      </c>
      <c r="C333" s="183" t="s">
        <v>274</v>
      </c>
      <c r="D333" s="183" t="s">
        <v>97</v>
      </c>
      <c r="E333" s="191" t="s">
        <v>98</v>
      </c>
      <c r="F333" s="189">
        <v>1.6</v>
      </c>
      <c r="G333" s="189">
        <v>0</v>
      </c>
      <c r="H333" s="189">
        <v>0</v>
      </c>
    </row>
    <row r="334" spans="1:8" ht="12.75">
      <c r="A334" s="183" t="s">
        <v>19</v>
      </c>
      <c r="B334" s="183" t="s">
        <v>69</v>
      </c>
      <c r="C334" s="183" t="s">
        <v>275</v>
      </c>
      <c r="D334" s="183" t="s">
        <v>93</v>
      </c>
      <c r="E334" s="191" t="s">
        <v>466</v>
      </c>
      <c r="F334" s="189">
        <f>F335</f>
        <v>458.6</v>
      </c>
      <c r="G334" s="189">
        <f aca="true" t="shared" si="153" ref="G334:H334">G335</f>
        <v>458.6</v>
      </c>
      <c r="H334" s="189">
        <f t="shared" si="153"/>
        <v>458.6</v>
      </c>
    </row>
    <row r="335" spans="1:8" ht="78.75">
      <c r="A335" s="183" t="s">
        <v>19</v>
      </c>
      <c r="B335" s="183" t="s">
        <v>69</v>
      </c>
      <c r="C335" s="183" t="s">
        <v>275</v>
      </c>
      <c r="D335" s="183" t="s">
        <v>95</v>
      </c>
      <c r="E335" s="191" t="s">
        <v>3</v>
      </c>
      <c r="F335" s="189">
        <v>458.6</v>
      </c>
      <c r="G335" s="189">
        <v>458.6</v>
      </c>
      <c r="H335" s="189">
        <v>458.6</v>
      </c>
    </row>
    <row r="336" spans="1:8" ht="47.25">
      <c r="A336" s="184" t="s">
        <v>7</v>
      </c>
      <c r="B336" s="187" t="s">
        <v>93</v>
      </c>
      <c r="C336" s="187" t="s">
        <v>93</v>
      </c>
      <c r="D336" s="187" t="s">
        <v>93</v>
      </c>
      <c r="E336" s="185" t="s">
        <v>11</v>
      </c>
      <c r="F336" s="186">
        <f>F344+F380+F389+F337</f>
        <v>39217.9</v>
      </c>
      <c r="G336" s="186">
        <f>G344+G380+G389+G337</f>
        <v>33721.9</v>
      </c>
      <c r="H336" s="186">
        <f>H344+H380+H389+H337</f>
        <v>33323.1</v>
      </c>
    </row>
    <row r="337" spans="1:8" ht="12.75">
      <c r="A337" s="183" t="s">
        <v>7</v>
      </c>
      <c r="B337" s="183" t="s">
        <v>83</v>
      </c>
      <c r="C337" s="183" t="s">
        <v>93</v>
      </c>
      <c r="D337" s="183" t="s">
        <v>93</v>
      </c>
      <c r="E337" s="190" t="s">
        <v>48</v>
      </c>
      <c r="F337" s="189">
        <f aca="true" t="shared" si="154" ref="F337:F342">F338</f>
        <v>256.6</v>
      </c>
      <c r="G337" s="189">
        <f aca="true" t="shared" si="155" ref="G337:H341">G338</f>
        <v>176.4</v>
      </c>
      <c r="H337" s="189">
        <f t="shared" si="155"/>
        <v>182.4</v>
      </c>
    </row>
    <row r="338" spans="1:8" ht="21.6" customHeight="1">
      <c r="A338" s="183" t="s">
        <v>7</v>
      </c>
      <c r="B338" s="201" t="s">
        <v>796</v>
      </c>
      <c r="C338" s="187"/>
      <c r="D338" s="187"/>
      <c r="E338" s="191" t="s">
        <v>797</v>
      </c>
      <c r="F338" s="189">
        <f t="shared" si="154"/>
        <v>256.6</v>
      </c>
      <c r="G338" s="189">
        <f t="shared" si="155"/>
        <v>176.4</v>
      </c>
      <c r="H338" s="189">
        <f t="shared" si="155"/>
        <v>182.4</v>
      </c>
    </row>
    <row r="339" spans="1:8" ht="47.25">
      <c r="A339" s="183" t="s">
        <v>7</v>
      </c>
      <c r="B339" s="201" t="s">
        <v>796</v>
      </c>
      <c r="C339" s="183" t="s">
        <v>280</v>
      </c>
      <c r="D339" s="183" t="s">
        <v>93</v>
      </c>
      <c r="E339" s="191" t="s">
        <v>401</v>
      </c>
      <c r="F339" s="189">
        <f t="shared" si="154"/>
        <v>256.6</v>
      </c>
      <c r="G339" s="189">
        <f t="shared" si="155"/>
        <v>176.4</v>
      </c>
      <c r="H339" s="189">
        <f t="shared" si="155"/>
        <v>182.4</v>
      </c>
    </row>
    <row r="340" spans="1:8" ht="63">
      <c r="A340" s="183" t="s">
        <v>7</v>
      </c>
      <c r="B340" s="201" t="s">
        <v>796</v>
      </c>
      <c r="C340" s="183" t="s">
        <v>282</v>
      </c>
      <c r="D340" s="183" t="s">
        <v>93</v>
      </c>
      <c r="E340" s="191" t="s">
        <v>472</v>
      </c>
      <c r="F340" s="189">
        <f t="shared" si="154"/>
        <v>256.6</v>
      </c>
      <c r="G340" s="189">
        <f t="shared" si="155"/>
        <v>176.4</v>
      </c>
      <c r="H340" s="189">
        <f t="shared" si="155"/>
        <v>182.4</v>
      </c>
    </row>
    <row r="341" spans="1:8" ht="47.25">
      <c r="A341" s="183" t="s">
        <v>7</v>
      </c>
      <c r="B341" s="201" t="s">
        <v>796</v>
      </c>
      <c r="C341" s="183" t="s">
        <v>473</v>
      </c>
      <c r="D341" s="187" t="s">
        <v>93</v>
      </c>
      <c r="E341" s="191" t="s">
        <v>474</v>
      </c>
      <c r="F341" s="189">
        <f t="shared" si="154"/>
        <v>256.6</v>
      </c>
      <c r="G341" s="189">
        <f t="shared" si="155"/>
        <v>176.4</v>
      </c>
      <c r="H341" s="189">
        <f t="shared" si="155"/>
        <v>182.4</v>
      </c>
    </row>
    <row r="342" spans="1:8" ht="31.5">
      <c r="A342" s="183" t="s">
        <v>7</v>
      </c>
      <c r="B342" s="201" t="s">
        <v>796</v>
      </c>
      <c r="C342" s="183" t="s">
        <v>286</v>
      </c>
      <c r="D342" s="183" t="s">
        <v>93</v>
      </c>
      <c r="E342" s="191" t="s">
        <v>475</v>
      </c>
      <c r="F342" s="189">
        <f t="shared" si="154"/>
        <v>256.6</v>
      </c>
      <c r="G342" s="189">
        <f aca="true" t="shared" si="156" ref="G342:H342">G343</f>
        <v>176.4</v>
      </c>
      <c r="H342" s="189">
        <f t="shared" si="156"/>
        <v>182.4</v>
      </c>
    </row>
    <row r="343" spans="1:8" ht="31.5">
      <c r="A343" s="183" t="s">
        <v>7</v>
      </c>
      <c r="B343" s="201" t="s">
        <v>796</v>
      </c>
      <c r="C343" s="183" t="s">
        <v>286</v>
      </c>
      <c r="D343" s="183" t="s">
        <v>415</v>
      </c>
      <c r="E343" s="191" t="s">
        <v>416</v>
      </c>
      <c r="F343" s="189">
        <v>256.6</v>
      </c>
      <c r="G343" s="189">
        <v>176.4</v>
      </c>
      <c r="H343" s="189">
        <v>182.4</v>
      </c>
    </row>
    <row r="344" spans="1:8" ht="12.75">
      <c r="A344" s="183" t="s">
        <v>7</v>
      </c>
      <c r="B344" s="183" t="s">
        <v>62</v>
      </c>
      <c r="C344" s="183" t="s">
        <v>93</v>
      </c>
      <c r="D344" s="183" t="s">
        <v>93</v>
      </c>
      <c r="E344" s="191" t="s">
        <v>53</v>
      </c>
      <c r="F344" s="189">
        <f>F345+F357</f>
        <v>18522</v>
      </c>
      <c r="G344" s="189">
        <f>G345+G357</f>
        <v>18217.6</v>
      </c>
      <c r="H344" s="189">
        <f>H345+H357</f>
        <v>17728.7</v>
      </c>
    </row>
    <row r="345" spans="1:8" ht="12.75">
      <c r="A345" s="183" t="s">
        <v>7</v>
      </c>
      <c r="B345" s="183" t="s">
        <v>332</v>
      </c>
      <c r="C345" s="183" t="s">
        <v>93</v>
      </c>
      <c r="D345" s="183" t="s">
        <v>93</v>
      </c>
      <c r="E345" s="191" t="s">
        <v>333</v>
      </c>
      <c r="F345" s="189">
        <f>F346</f>
        <v>13128.9</v>
      </c>
      <c r="G345" s="189">
        <f aca="true" t="shared" si="157" ref="G345:H345">G346</f>
        <v>13053.5</v>
      </c>
      <c r="H345" s="189">
        <f t="shared" si="157"/>
        <v>12557.5</v>
      </c>
    </row>
    <row r="346" spans="1:8" ht="47.25">
      <c r="A346" s="183" t="s">
        <v>7</v>
      </c>
      <c r="B346" s="183" t="s">
        <v>332</v>
      </c>
      <c r="C346" s="183" t="s">
        <v>276</v>
      </c>
      <c r="D346" s="183" t="s">
        <v>93</v>
      </c>
      <c r="E346" s="191" t="s">
        <v>467</v>
      </c>
      <c r="F346" s="189">
        <f>F347</f>
        <v>13128.9</v>
      </c>
      <c r="G346" s="189">
        <f aca="true" t="shared" si="158" ref="G346:H347">G347</f>
        <v>13053.5</v>
      </c>
      <c r="H346" s="189">
        <f t="shared" si="158"/>
        <v>12557.5</v>
      </c>
    </row>
    <row r="347" spans="1:8" ht="31.5">
      <c r="A347" s="183" t="s">
        <v>7</v>
      </c>
      <c r="B347" s="183" t="s">
        <v>332</v>
      </c>
      <c r="C347" s="183" t="s">
        <v>277</v>
      </c>
      <c r="D347" s="183" t="s">
        <v>93</v>
      </c>
      <c r="E347" s="191" t="s">
        <v>139</v>
      </c>
      <c r="F347" s="189">
        <f>F348</f>
        <v>13128.9</v>
      </c>
      <c r="G347" s="189">
        <f t="shared" si="158"/>
        <v>13053.5</v>
      </c>
      <c r="H347" s="189">
        <f t="shared" si="158"/>
        <v>12557.5</v>
      </c>
    </row>
    <row r="348" spans="1:8" ht="63">
      <c r="A348" s="183" t="s">
        <v>7</v>
      </c>
      <c r="B348" s="183" t="s">
        <v>332</v>
      </c>
      <c r="C348" s="183" t="s">
        <v>468</v>
      </c>
      <c r="D348" s="187" t="s">
        <v>93</v>
      </c>
      <c r="E348" s="191" t="s">
        <v>469</v>
      </c>
      <c r="F348" s="189">
        <f>F349+F351+F353+F355</f>
        <v>13128.9</v>
      </c>
      <c r="G348" s="189">
        <f aca="true" t="shared" si="159" ref="G348:H348">G349+G351+G353+G355</f>
        <v>13053.5</v>
      </c>
      <c r="H348" s="189">
        <f t="shared" si="159"/>
        <v>12557.5</v>
      </c>
    </row>
    <row r="349" spans="1:8" ht="63">
      <c r="A349" s="195" t="s">
        <v>7</v>
      </c>
      <c r="B349" s="195" t="s">
        <v>332</v>
      </c>
      <c r="C349" s="195" t="s">
        <v>278</v>
      </c>
      <c r="D349" s="24"/>
      <c r="E349" s="190" t="s">
        <v>140</v>
      </c>
      <c r="F349" s="189">
        <f>F350</f>
        <v>12517.9</v>
      </c>
      <c r="G349" s="189">
        <f aca="true" t="shared" si="160" ref="G349:H349">G350</f>
        <v>12517.9</v>
      </c>
      <c r="H349" s="189">
        <f t="shared" si="160"/>
        <v>12517.9</v>
      </c>
    </row>
    <row r="350" spans="1:8" ht="31.5">
      <c r="A350" s="195" t="s">
        <v>7</v>
      </c>
      <c r="B350" s="195" t="s">
        <v>332</v>
      </c>
      <c r="C350" s="195" t="s">
        <v>278</v>
      </c>
      <c r="D350" s="24">
        <v>600</v>
      </c>
      <c r="E350" s="190" t="s">
        <v>117</v>
      </c>
      <c r="F350" s="189">
        <v>12517.9</v>
      </c>
      <c r="G350" s="189">
        <v>12517.9</v>
      </c>
      <c r="H350" s="189">
        <v>12517.9</v>
      </c>
    </row>
    <row r="351" spans="1:8" ht="47.25">
      <c r="A351" s="183" t="s">
        <v>7</v>
      </c>
      <c r="B351" s="183" t="s">
        <v>332</v>
      </c>
      <c r="C351" s="183" t="s">
        <v>279</v>
      </c>
      <c r="D351" s="183" t="s">
        <v>93</v>
      </c>
      <c r="E351" s="191" t="s">
        <v>198</v>
      </c>
      <c r="F351" s="189">
        <f>F352</f>
        <v>433.59999999999997</v>
      </c>
      <c r="G351" s="189">
        <f aca="true" t="shared" si="161" ref="G351:H351">G352</f>
        <v>391.6</v>
      </c>
      <c r="H351" s="189">
        <f t="shared" si="161"/>
        <v>0</v>
      </c>
    </row>
    <row r="352" spans="1:8" ht="31.5">
      <c r="A352" s="183" t="s">
        <v>7</v>
      </c>
      <c r="B352" s="183" t="s">
        <v>332</v>
      </c>
      <c r="C352" s="183" t="s">
        <v>279</v>
      </c>
      <c r="D352" s="183" t="s">
        <v>415</v>
      </c>
      <c r="E352" s="191" t="s">
        <v>416</v>
      </c>
      <c r="F352" s="189">
        <f>743.9-30-280.3</f>
        <v>433.59999999999997</v>
      </c>
      <c r="G352" s="189">
        <v>391.6</v>
      </c>
      <c r="H352" s="189">
        <v>0</v>
      </c>
    </row>
    <row r="353" spans="1:8" ht="47.25">
      <c r="A353" s="183" t="s">
        <v>7</v>
      </c>
      <c r="B353" s="183" t="s">
        <v>332</v>
      </c>
      <c r="C353" s="183" t="s">
        <v>470</v>
      </c>
      <c r="D353" s="183" t="s">
        <v>93</v>
      </c>
      <c r="E353" s="191" t="s">
        <v>471</v>
      </c>
      <c r="F353" s="189">
        <f>F354</f>
        <v>144</v>
      </c>
      <c r="G353" s="189">
        <f aca="true" t="shared" si="162" ref="G353:H353">G354</f>
        <v>144</v>
      </c>
      <c r="H353" s="189">
        <f t="shared" si="162"/>
        <v>39.6</v>
      </c>
    </row>
    <row r="354" spans="1:8" ht="31.5">
      <c r="A354" s="183" t="s">
        <v>7</v>
      </c>
      <c r="B354" s="183" t="s">
        <v>332</v>
      </c>
      <c r="C354" s="183" t="s">
        <v>470</v>
      </c>
      <c r="D354" s="183" t="s">
        <v>415</v>
      </c>
      <c r="E354" s="191" t="s">
        <v>416</v>
      </c>
      <c r="F354" s="189">
        <v>144</v>
      </c>
      <c r="G354" s="189">
        <v>144</v>
      </c>
      <c r="H354" s="189">
        <v>39.6</v>
      </c>
    </row>
    <row r="355" spans="1:8" ht="63">
      <c r="A355" s="183" t="s">
        <v>7</v>
      </c>
      <c r="B355" s="183" t="s">
        <v>332</v>
      </c>
      <c r="C355" s="183" t="s">
        <v>521</v>
      </c>
      <c r="D355" s="183" t="s">
        <v>93</v>
      </c>
      <c r="E355" s="191" t="s">
        <v>520</v>
      </c>
      <c r="F355" s="189">
        <f>E356:F356</f>
        <v>33.4</v>
      </c>
      <c r="G355" s="189">
        <f aca="true" t="shared" si="163" ref="G355:H355">F356:G356</f>
        <v>0</v>
      </c>
      <c r="H355" s="189">
        <f t="shared" si="163"/>
        <v>0</v>
      </c>
    </row>
    <row r="356" spans="1:8" ht="31.5">
      <c r="A356" s="183" t="s">
        <v>7</v>
      </c>
      <c r="B356" s="183" t="s">
        <v>332</v>
      </c>
      <c r="C356" s="183" t="s">
        <v>521</v>
      </c>
      <c r="D356" s="183" t="s">
        <v>415</v>
      </c>
      <c r="E356" s="191" t="s">
        <v>416</v>
      </c>
      <c r="F356" s="189">
        <f>30+3.4</f>
        <v>33.4</v>
      </c>
      <c r="G356" s="189">
        <v>0</v>
      </c>
      <c r="H356" s="189">
        <v>0</v>
      </c>
    </row>
    <row r="357" spans="1:8" ht="12.75">
      <c r="A357" s="183" t="s">
        <v>7</v>
      </c>
      <c r="B357" s="183" t="s">
        <v>63</v>
      </c>
      <c r="C357" s="183" t="s">
        <v>93</v>
      </c>
      <c r="D357" s="183" t="s">
        <v>93</v>
      </c>
      <c r="E357" s="191" t="s">
        <v>510</v>
      </c>
      <c r="F357" s="189">
        <f>F358</f>
        <v>5393.1</v>
      </c>
      <c r="G357" s="189">
        <f aca="true" t="shared" si="164" ref="G357:H357">G358</f>
        <v>5164.1</v>
      </c>
      <c r="H357" s="189">
        <f t="shared" si="164"/>
        <v>5171.2</v>
      </c>
    </row>
    <row r="358" spans="1:8" ht="47.25">
      <c r="A358" s="183" t="s">
        <v>7</v>
      </c>
      <c r="B358" s="183" t="s">
        <v>63</v>
      </c>
      <c r="C358" s="183" t="s">
        <v>280</v>
      </c>
      <c r="D358" s="183" t="s">
        <v>93</v>
      </c>
      <c r="E358" s="191" t="s">
        <v>401</v>
      </c>
      <c r="F358" s="189">
        <f>F363+F359</f>
        <v>5393.1</v>
      </c>
      <c r="G358" s="189">
        <f>G363+G359</f>
        <v>5164.1</v>
      </c>
      <c r="H358" s="189">
        <f>H363+H359</f>
        <v>5171.2</v>
      </c>
    </row>
    <row r="359" spans="1:8" ht="31.5">
      <c r="A359" s="195" t="s">
        <v>7</v>
      </c>
      <c r="B359" s="195" t="s">
        <v>63</v>
      </c>
      <c r="C359" s="195" t="s">
        <v>281</v>
      </c>
      <c r="D359" s="24"/>
      <c r="E359" s="190" t="s">
        <v>114</v>
      </c>
      <c r="F359" s="189">
        <f>F360</f>
        <v>236.1</v>
      </c>
      <c r="G359" s="189">
        <f aca="true" t="shared" si="165" ref="G359:H361">G360</f>
        <v>0</v>
      </c>
      <c r="H359" s="189">
        <f t="shared" si="165"/>
        <v>0</v>
      </c>
    </row>
    <row r="360" spans="1:8" ht="31.5">
      <c r="A360" s="195" t="s">
        <v>7</v>
      </c>
      <c r="B360" s="195" t="s">
        <v>63</v>
      </c>
      <c r="C360" s="195" t="s">
        <v>494</v>
      </c>
      <c r="D360" s="24"/>
      <c r="E360" s="190" t="s">
        <v>495</v>
      </c>
      <c r="F360" s="189">
        <f>F361</f>
        <v>236.1</v>
      </c>
      <c r="G360" s="189">
        <f t="shared" si="165"/>
        <v>0</v>
      </c>
      <c r="H360" s="189">
        <f t="shared" si="165"/>
        <v>0</v>
      </c>
    </row>
    <row r="361" spans="1:8" ht="31.5">
      <c r="A361" s="195" t="s">
        <v>7</v>
      </c>
      <c r="B361" s="195" t="s">
        <v>63</v>
      </c>
      <c r="C361" s="195" t="s">
        <v>828</v>
      </c>
      <c r="D361" s="24"/>
      <c r="E361" s="190" t="s">
        <v>831</v>
      </c>
      <c r="F361" s="189">
        <f>F362</f>
        <v>236.1</v>
      </c>
      <c r="G361" s="189">
        <f t="shared" si="165"/>
        <v>0</v>
      </c>
      <c r="H361" s="189">
        <f t="shared" si="165"/>
        <v>0</v>
      </c>
    </row>
    <row r="362" spans="1:8" ht="31.5">
      <c r="A362" s="195" t="s">
        <v>7</v>
      </c>
      <c r="B362" s="195" t="s">
        <v>63</v>
      </c>
      <c r="C362" s="195" t="s">
        <v>828</v>
      </c>
      <c r="D362" s="24">
        <v>600</v>
      </c>
      <c r="E362" s="200" t="s">
        <v>117</v>
      </c>
      <c r="F362" s="189">
        <v>236.1</v>
      </c>
      <c r="G362" s="189">
        <v>0</v>
      </c>
      <c r="H362" s="189">
        <v>0</v>
      </c>
    </row>
    <row r="363" spans="1:8" ht="63">
      <c r="A363" s="183" t="s">
        <v>7</v>
      </c>
      <c r="B363" s="183" t="s">
        <v>63</v>
      </c>
      <c r="C363" s="183" t="s">
        <v>282</v>
      </c>
      <c r="D363" s="183" t="s">
        <v>93</v>
      </c>
      <c r="E363" s="191" t="s">
        <v>472</v>
      </c>
      <c r="F363" s="189">
        <f>F364+F377</f>
        <v>5157</v>
      </c>
      <c r="G363" s="189">
        <f>G364+G377</f>
        <v>5164.1</v>
      </c>
      <c r="H363" s="189">
        <f>H364+H377</f>
        <v>5171.2</v>
      </c>
    </row>
    <row r="364" spans="1:8" ht="47.25">
      <c r="A364" s="183" t="s">
        <v>7</v>
      </c>
      <c r="B364" s="183" t="s">
        <v>63</v>
      </c>
      <c r="C364" s="183" t="s">
        <v>473</v>
      </c>
      <c r="D364" s="187" t="s">
        <v>93</v>
      </c>
      <c r="E364" s="191" t="s">
        <v>474</v>
      </c>
      <c r="F364" s="189">
        <f>F365+F367+F369+F371+F373+F375</f>
        <v>5091.8</v>
      </c>
      <c r="G364" s="189">
        <f aca="true" t="shared" si="166" ref="G364:H364">G365+G367+G369+G371+G373+G375</f>
        <v>5096.6</v>
      </c>
      <c r="H364" s="189">
        <f t="shared" si="166"/>
        <v>5101.4</v>
      </c>
    </row>
    <row r="365" spans="1:8" ht="31.5">
      <c r="A365" s="195" t="s">
        <v>7</v>
      </c>
      <c r="B365" s="195" t="s">
        <v>63</v>
      </c>
      <c r="C365" s="193" t="s">
        <v>285</v>
      </c>
      <c r="D365" s="193"/>
      <c r="E365" s="200" t="s">
        <v>136</v>
      </c>
      <c r="F365" s="189">
        <f>F366</f>
        <v>4953.1</v>
      </c>
      <c r="G365" s="189">
        <f aca="true" t="shared" si="167" ref="G365:H365">G366</f>
        <v>4953.1</v>
      </c>
      <c r="H365" s="189">
        <f t="shared" si="167"/>
        <v>4953.1</v>
      </c>
    </row>
    <row r="366" spans="1:8" ht="31.5">
      <c r="A366" s="195" t="s">
        <v>7</v>
      </c>
      <c r="B366" s="195" t="s">
        <v>63</v>
      </c>
      <c r="C366" s="193" t="s">
        <v>285</v>
      </c>
      <c r="D366" s="24">
        <v>600</v>
      </c>
      <c r="E366" s="190" t="s">
        <v>117</v>
      </c>
      <c r="F366" s="189">
        <v>4953.1</v>
      </c>
      <c r="G366" s="189">
        <v>4953.1</v>
      </c>
      <c r="H366" s="189">
        <v>4953.1</v>
      </c>
    </row>
    <row r="367" spans="1:8" ht="31.5">
      <c r="A367" s="183" t="s">
        <v>7</v>
      </c>
      <c r="B367" s="183" t="s">
        <v>63</v>
      </c>
      <c r="C367" s="183" t="s">
        <v>283</v>
      </c>
      <c r="D367" s="183" t="s">
        <v>93</v>
      </c>
      <c r="E367" s="191" t="s">
        <v>134</v>
      </c>
      <c r="F367" s="189">
        <f>F368</f>
        <v>19.9</v>
      </c>
      <c r="G367" s="189">
        <f aca="true" t="shared" si="168" ref="G367:H367">G368</f>
        <v>21.9</v>
      </c>
      <c r="H367" s="189">
        <f t="shared" si="168"/>
        <v>23.9</v>
      </c>
    </row>
    <row r="368" spans="1:8" ht="12.75">
      <c r="A368" s="183" t="s">
        <v>7</v>
      </c>
      <c r="B368" s="183" t="s">
        <v>63</v>
      </c>
      <c r="C368" s="183" t="s">
        <v>283</v>
      </c>
      <c r="D368" s="183" t="s">
        <v>100</v>
      </c>
      <c r="E368" s="191" t="s">
        <v>101</v>
      </c>
      <c r="F368" s="189">
        <v>19.9</v>
      </c>
      <c r="G368" s="189">
        <v>21.9</v>
      </c>
      <c r="H368" s="189">
        <v>23.9</v>
      </c>
    </row>
    <row r="369" spans="1:8" ht="31.5">
      <c r="A369" s="183" t="s">
        <v>7</v>
      </c>
      <c r="B369" s="183" t="s">
        <v>63</v>
      </c>
      <c r="C369" s="183" t="s">
        <v>284</v>
      </c>
      <c r="D369" s="183" t="s">
        <v>93</v>
      </c>
      <c r="E369" s="191" t="s">
        <v>135</v>
      </c>
      <c r="F369" s="189">
        <f>F370</f>
        <v>13.5</v>
      </c>
      <c r="G369" s="189">
        <f aca="true" t="shared" si="169" ref="G369:H369">G370</f>
        <v>14</v>
      </c>
      <c r="H369" s="189">
        <f t="shared" si="169"/>
        <v>14.5</v>
      </c>
    </row>
    <row r="370" spans="1:8" ht="31.5">
      <c r="A370" s="183" t="s">
        <v>7</v>
      </c>
      <c r="B370" s="183" t="s">
        <v>63</v>
      </c>
      <c r="C370" s="183" t="s">
        <v>284</v>
      </c>
      <c r="D370" s="183" t="s">
        <v>96</v>
      </c>
      <c r="E370" s="191" t="s">
        <v>344</v>
      </c>
      <c r="F370" s="189">
        <v>13.5</v>
      </c>
      <c r="G370" s="189">
        <v>14</v>
      </c>
      <c r="H370" s="189">
        <v>14.5</v>
      </c>
    </row>
    <row r="371" spans="1:8" ht="31.5">
      <c r="A371" s="183" t="s">
        <v>7</v>
      </c>
      <c r="B371" s="183" t="s">
        <v>63</v>
      </c>
      <c r="C371" s="183" t="s">
        <v>287</v>
      </c>
      <c r="D371" s="183" t="s">
        <v>93</v>
      </c>
      <c r="E371" s="191" t="s">
        <v>137</v>
      </c>
      <c r="F371" s="189">
        <f>F372</f>
        <v>47.6</v>
      </c>
      <c r="G371" s="189">
        <f aca="true" t="shared" si="170" ref="G371:H371">G372</f>
        <v>49.3</v>
      </c>
      <c r="H371" s="189">
        <f t="shared" si="170"/>
        <v>51</v>
      </c>
    </row>
    <row r="372" spans="1:8" ht="31.5">
      <c r="A372" s="183" t="s">
        <v>7</v>
      </c>
      <c r="B372" s="183" t="s">
        <v>63</v>
      </c>
      <c r="C372" s="183" t="s">
        <v>287</v>
      </c>
      <c r="D372" s="183" t="s">
        <v>415</v>
      </c>
      <c r="E372" s="191" t="s">
        <v>416</v>
      </c>
      <c r="F372" s="189">
        <v>47.6</v>
      </c>
      <c r="G372" s="189">
        <v>49.3</v>
      </c>
      <c r="H372" s="189">
        <v>51</v>
      </c>
    </row>
    <row r="373" spans="1:8" ht="31.5">
      <c r="A373" s="183" t="s">
        <v>7</v>
      </c>
      <c r="B373" s="183" t="s">
        <v>63</v>
      </c>
      <c r="C373" s="183" t="s">
        <v>315</v>
      </c>
      <c r="D373" s="183" t="s">
        <v>93</v>
      </c>
      <c r="E373" s="191" t="s">
        <v>199</v>
      </c>
      <c r="F373" s="189">
        <f>F374</f>
        <v>21.7</v>
      </c>
      <c r="G373" s="189">
        <f aca="true" t="shared" si="171" ref="G373:H373">G374</f>
        <v>22.3</v>
      </c>
      <c r="H373" s="189">
        <f t="shared" si="171"/>
        <v>22.9</v>
      </c>
    </row>
    <row r="374" spans="1:8" ht="31.5">
      <c r="A374" s="183" t="s">
        <v>7</v>
      </c>
      <c r="B374" s="183" t="s">
        <v>63</v>
      </c>
      <c r="C374" s="183" t="s">
        <v>315</v>
      </c>
      <c r="D374" s="183" t="s">
        <v>96</v>
      </c>
      <c r="E374" s="191" t="s">
        <v>344</v>
      </c>
      <c r="F374" s="189">
        <v>21.7</v>
      </c>
      <c r="G374" s="189">
        <v>22.3</v>
      </c>
      <c r="H374" s="189">
        <v>22.9</v>
      </c>
    </row>
    <row r="375" spans="1:8" ht="41.45" customHeight="1">
      <c r="A375" s="183" t="s">
        <v>7</v>
      </c>
      <c r="B375" s="183" t="s">
        <v>63</v>
      </c>
      <c r="C375" s="183" t="s">
        <v>476</v>
      </c>
      <c r="D375" s="183" t="s">
        <v>93</v>
      </c>
      <c r="E375" s="191" t="s">
        <v>477</v>
      </c>
      <c r="F375" s="189">
        <f>F376</f>
        <v>36</v>
      </c>
      <c r="G375" s="189">
        <f aca="true" t="shared" si="172" ref="G375:H375">G376</f>
        <v>36</v>
      </c>
      <c r="H375" s="189">
        <f t="shared" si="172"/>
        <v>36</v>
      </c>
    </row>
    <row r="376" spans="1:8" ht="12.75">
      <c r="A376" s="183" t="s">
        <v>7</v>
      </c>
      <c r="B376" s="183" t="s">
        <v>63</v>
      </c>
      <c r="C376" s="183" t="s">
        <v>476</v>
      </c>
      <c r="D376" s="183" t="s">
        <v>100</v>
      </c>
      <c r="E376" s="191" t="s">
        <v>101</v>
      </c>
      <c r="F376" s="189">
        <v>36</v>
      </c>
      <c r="G376" s="189">
        <v>36</v>
      </c>
      <c r="H376" s="189">
        <v>36</v>
      </c>
    </row>
    <row r="377" spans="1:8" ht="31.5">
      <c r="A377" s="183" t="s">
        <v>7</v>
      </c>
      <c r="B377" s="183" t="s">
        <v>63</v>
      </c>
      <c r="C377" s="183" t="s">
        <v>478</v>
      </c>
      <c r="D377" s="187" t="s">
        <v>93</v>
      </c>
      <c r="E377" s="191" t="s">
        <v>479</v>
      </c>
      <c r="F377" s="189">
        <f>F378</f>
        <v>65.2</v>
      </c>
      <c r="G377" s="189">
        <f aca="true" t="shared" si="173" ref="G377:H377">G378</f>
        <v>67.5</v>
      </c>
      <c r="H377" s="189">
        <f t="shared" si="173"/>
        <v>69.8</v>
      </c>
    </row>
    <row r="378" spans="1:8" ht="63">
      <c r="A378" s="183" t="s">
        <v>7</v>
      </c>
      <c r="B378" s="183" t="s">
        <v>63</v>
      </c>
      <c r="C378" s="183" t="s">
        <v>480</v>
      </c>
      <c r="D378" s="183" t="s">
        <v>93</v>
      </c>
      <c r="E378" s="191" t="s">
        <v>138</v>
      </c>
      <c r="F378" s="189">
        <f>F379</f>
        <v>65.2</v>
      </c>
      <c r="G378" s="189">
        <f aca="true" t="shared" si="174" ref="G378:H378">G379</f>
        <v>67.5</v>
      </c>
      <c r="H378" s="189">
        <f t="shared" si="174"/>
        <v>69.8</v>
      </c>
    </row>
    <row r="379" spans="1:8" ht="31.5">
      <c r="A379" s="183" t="s">
        <v>7</v>
      </c>
      <c r="B379" s="183" t="s">
        <v>63</v>
      </c>
      <c r="C379" s="183" t="s">
        <v>480</v>
      </c>
      <c r="D379" s="183" t="s">
        <v>415</v>
      </c>
      <c r="E379" s="191" t="s">
        <v>416</v>
      </c>
      <c r="F379" s="189">
        <v>65.2</v>
      </c>
      <c r="G379" s="189">
        <v>67.5</v>
      </c>
      <c r="H379" s="189">
        <v>69.8</v>
      </c>
    </row>
    <row r="380" spans="1:8" ht="12.75">
      <c r="A380" s="183" t="s">
        <v>7</v>
      </c>
      <c r="B380" s="183" t="s">
        <v>64</v>
      </c>
      <c r="C380" s="183" t="s">
        <v>93</v>
      </c>
      <c r="D380" s="183" t="s">
        <v>93</v>
      </c>
      <c r="E380" s="191" t="s">
        <v>56</v>
      </c>
      <c r="F380" s="189">
        <f aca="true" t="shared" si="175" ref="F380:F385">F381</f>
        <v>3618.3</v>
      </c>
      <c r="G380" s="189">
        <f aca="true" t="shared" si="176" ref="G380:H385">G381</f>
        <v>1870.8</v>
      </c>
      <c r="H380" s="189">
        <f t="shared" si="176"/>
        <v>1908.3</v>
      </c>
    </row>
    <row r="381" spans="1:8" ht="12.75">
      <c r="A381" s="183" t="s">
        <v>7</v>
      </c>
      <c r="B381" s="183" t="s">
        <v>65</v>
      </c>
      <c r="C381" s="183" t="s">
        <v>93</v>
      </c>
      <c r="D381" s="183" t="s">
        <v>93</v>
      </c>
      <c r="E381" s="191" t="s">
        <v>59</v>
      </c>
      <c r="F381" s="189">
        <f t="shared" si="175"/>
        <v>3618.3</v>
      </c>
      <c r="G381" s="189">
        <f t="shared" si="176"/>
        <v>1870.8</v>
      </c>
      <c r="H381" s="189">
        <f t="shared" si="176"/>
        <v>1908.3</v>
      </c>
    </row>
    <row r="382" spans="1:8" ht="72.6" customHeight="1">
      <c r="A382" s="183" t="s">
        <v>7</v>
      </c>
      <c r="B382" s="183" t="s">
        <v>65</v>
      </c>
      <c r="C382" s="183" t="s">
        <v>236</v>
      </c>
      <c r="D382" s="183" t="s">
        <v>93</v>
      </c>
      <c r="E382" s="191" t="s">
        <v>458</v>
      </c>
      <c r="F382" s="189">
        <f t="shared" si="175"/>
        <v>3618.3</v>
      </c>
      <c r="G382" s="189">
        <f t="shared" si="176"/>
        <v>1870.8</v>
      </c>
      <c r="H382" s="189">
        <f t="shared" si="176"/>
        <v>1908.3</v>
      </c>
    </row>
    <row r="383" spans="1:8" ht="31.5">
      <c r="A383" s="183" t="s">
        <v>7</v>
      </c>
      <c r="B383" s="183" t="s">
        <v>65</v>
      </c>
      <c r="C383" s="183" t="s">
        <v>288</v>
      </c>
      <c r="D383" s="183" t="s">
        <v>93</v>
      </c>
      <c r="E383" s="191" t="s">
        <v>169</v>
      </c>
      <c r="F383" s="189">
        <f t="shared" si="175"/>
        <v>3618.3</v>
      </c>
      <c r="G383" s="189">
        <f t="shared" si="176"/>
        <v>1870.8</v>
      </c>
      <c r="H383" s="189">
        <f t="shared" si="176"/>
        <v>1908.3</v>
      </c>
    </row>
    <row r="384" spans="1:8" ht="31.5">
      <c r="A384" s="183" t="s">
        <v>7</v>
      </c>
      <c r="B384" s="183" t="s">
        <v>65</v>
      </c>
      <c r="C384" s="183" t="s">
        <v>481</v>
      </c>
      <c r="D384" s="187" t="s">
        <v>93</v>
      </c>
      <c r="E384" s="191" t="s">
        <v>482</v>
      </c>
      <c r="F384" s="189">
        <f>F385+F387</f>
        <v>3618.3</v>
      </c>
      <c r="G384" s="189">
        <f aca="true" t="shared" si="177" ref="G384:H384">G385+G387</f>
        <v>1870.8</v>
      </c>
      <c r="H384" s="189">
        <f t="shared" si="177"/>
        <v>1908.3</v>
      </c>
    </row>
    <row r="385" spans="1:8" ht="31.5">
      <c r="A385" s="183" t="s">
        <v>7</v>
      </c>
      <c r="B385" s="183" t="s">
        <v>65</v>
      </c>
      <c r="C385" s="183" t="s">
        <v>483</v>
      </c>
      <c r="D385" s="183" t="s">
        <v>93</v>
      </c>
      <c r="E385" s="191" t="s">
        <v>170</v>
      </c>
      <c r="F385" s="189">
        <f t="shared" si="175"/>
        <v>1834.2</v>
      </c>
      <c r="G385" s="189">
        <f t="shared" si="176"/>
        <v>1870.8</v>
      </c>
      <c r="H385" s="189">
        <f t="shared" si="176"/>
        <v>1908.3</v>
      </c>
    </row>
    <row r="386" spans="1:8" ht="12.75">
      <c r="A386" s="183" t="s">
        <v>7</v>
      </c>
      <c r="B386" s="183" t="s">
        <v>65</v>
      </c>
      <c r="C386" s="183" t="s">
        <v>483</v>
      </c>
      <c r="D386" s="183" t="s">
        <v>100</v>
      </c>
      <c r="E386" s="191" t="s">
        <v>101</v>
      </c>
      <c r="F386" s="189">
        <v>1834.2</v>
      </c>
      <c r="G386" s="189">
        <v>1870.8</v>
      </c>
      <c r="H386" s="189">
        <v>1908.3</v>
      </c>
    </row>
    <row r="387" spans="1:8" ht="47.25">
      <c r="A387" s="183" t="s">
        <v>7</v>
      </c>
      <c r="B387" s="183" t="s">
        <v>65</v>
      </c>
      <c r="C387" s="183" t="s">
        <v>835</v>
      </c>
      <c r="D387" s="183" t="s">
        <v>93</v>
      </c>
      <c r="E387" s="191" t="s">
        <v>836</v>
      </c>
      <c r="F387" s="189">
        <f>F388</f>
        <v>1784.1</v>
      </c>
      <c r="G387" s="189">
        <f aca="true" t="shared" si="178" ref="G387:H387">G388</f>
        <v>0</v>
      </c>
      <c r="H387" s="189">
        <f t="shared" si="178"/>
        <v>0</v>
      </c>
    </row>
    <row r="388" spans="1:8" ht="12.75">
      <c r="A388" s="183" t="s">
        <v>7</v>
      </c>
      <c r="B388" s="183" t="s">
        <v>65</v>
      </c>
      <c r="C388" s="183" t="s">
        <v>835</v>
      </c>
      <c r="D388" s="183" t="s">
        <v>100</v>
      </c>
      <c r="E388" s="191" t="s">
        <v>101</v>
      </c>
      <c r="F388" s="189">
        <v>1784.1</v>
      </c>
      <c r="G388" s="189">
        <v>0</v>
      </c>
      <c r="H388" s="189">
        <v>0</v>
      </c>
    </row>
    <row r="389" spans="1:8" ht="12.75">
      <c r="A389" s="183" t="s">
        <v>7</v>
      </c>
      <c r="B389" s="183" t="s">
        <v>88</v>
      </c>
      <c r="C389" s="183" t="s">
        <v>93</v>
      </c>
      <c r="D389" s="183" t="s">
        <v>93</v>
      </c>
      <c r="E389" s="191" t="s">
        <v>55</v>
      </c>
      <c r="F389" s="189">
        <f>F390+F409</f>
        <v>16821</v>
      </c>
      <c r="G389" s="189">
        <f aca="true" t="shared" si="179" ref="G389:H389">G390+G409</f>
        <v>13457.1</v>
      </c>
      <c r="H389" s="189">
        <f t="shared" si="179"/>
        <v>13503.7</v>
      </c>
    </row>
    <row r="390" spans="1:8" ht="12.75">
      <c r="A390" s="183" t="s">
        <v>7</v>
      </c>
      <c r="B390" s="183" t="s">
        <v>141</v>
      </c>
      <c r="C390" s="183" t="s">
        <v>93</v>
      </c>
      <c r="D390" s="183" t="s">
        <v>93</v>
      </c>
      <c r="E390" s="191" t="s">
        <v>89</v>
      </c>
      <c r="F390" s="189">
        <f>F391</f>
        <v>14531.5</v>
      </c>
      <c r="G390" s="189">
        <f aca="true" t="shared" si="180" ref="G390:H391">G391</f>
        <v>11167.6</v>
      </c>
      <c r="H390" s="189">
        <f t="shared" si="180"/>
        <v>11214.2</v>
      </c>
    </row>
    <row r="391" spans="1:8" ht="47.25">
      <c r="A391" s="183" t="s">
        <v>7</v>
      </c>
      <c r="B391" s="183" t="s">
        <v>141</v>
      </c>
      <c r="C391" s="183" t="s">
        <v>276</v>
      </c>
      <c r="D391" s="183" t="s">
        <v>93</v>
      </c>
      <c r="E391" s="191" t="s">
        <v>467</v>
      </c>
      <c r="F391" s="189">
        <f>F392</f>
        <v>14531.5</v>
      </c>
      <c r="G391" s="189">
        <f t="shared" si="180"/>
        <v>11167.6</v>
      </c>
      <c r="H391" s="189">
        <f t="shared" si="180"/>
        <v>11214.2</v>
      </c>
    </row>
    <row r="392" spans="1:8" ht="31.5">
      <c r="A392" s="183" t="s">
        <v>7</v>
      </c>
      <c r="B392" s="183" t="s">
        <v>141</v>
      </c>
      <c r="C392" s="183" t="s">
        <v>277</v>
      </c>
      <c r="D392" s="183" t="s">
        <v>93</v>
      </c>
      <c r="E392" s="191" t="s">
        <v>139</v>
      </c>
      <c r="F392" s="189">
        <f>F393+F402</f>
        <v>14531.5</v>
      </c>
      <c r="G392" s="189">
        <f aca="true" t="shared" si="181" ref="G392:H392">G393+G402</f>
        <v>11167.6</v>
      </c>
      <c r="H392" s="189">
        <f t="shared" si="181"/>
        <v>11214.2</v>
      </c>
    </row>
    <row r="393" spans="1:8" ht="63">
      <c r="A393" s="183" t="s">
        <v>7</v>
      </c>
      <c r="B393" s="183" t="s">
        <v>141</v>
      </c>
      <c r="C393" s="183" t="s">
        <v>484</v>
      </c>
      <c r="D393" s="187" t="s">
        <v>93</v>
      </c>
      <c r="E393" s="191" t="s">
        <v>485</v>
      </c>
      <c r="F393" s="189">
        <f>F394+F396+F400</f>
        <v>11121.4</v>
      </c>
      <c r="G393" s="189">
        <f aca="true" t="shared" si="182" ref="G393:H393">G394+G396+G400</f>
        <v>11167.6</v>
      </c>
      <c r="H393" s="189">
        <f t="shared" si="182"/>
        <v>11214.2</v>
      </c>
    </row>
    <row r="394" spans="1:8" ht="47.25">
      <c r="A394" s="195" t="s">
        <v>7</v>
      </c>
      <c r="B394" s="195" t="s">
        <v>141</v>
      </c>
      <c r="C394" s="195" t="s">
        <v>290</v>
      </c>
      <c r="D394" s="24"/>
      <c r="E394" s="190" t="s">
        <v>143</v>
      </c>
      <c r="F394" s="189">
        <f>F395</f>
        <v>9799.1</v>
      </c>
      <c r="G394" s="189">
        <f aca="true" t="shared" si="183" ref="G394:H394">G395</f>
        <v>9799.1</v>
      </c>
      <c r="H394" s="189">
        <f t="shared" si="183"/>
        <v>9799.1</v>
      </c>
    </row>
    <row r="395" spans="1:8" ht="31.5">
      <c r="A395" s="195" t="s">
        <v>7</v>
      </c>
      <c r="B395" s="195" t="s">
        <v>141</v>
      </c>
      <c r="C395" s="195" t="s">
        <v>290</v>
      </c>
      <c r="D395" s="24">
        <v>600</v>
      </c>
      <c r="E395" s="190" t="s">
        <v>117</v>
      </c>
      <c r="F395" s="189">
        <v>9799.1</v>
      </c>
      <c r="G395" s="189">
        <v>9799.1</v>
      </c>
      <c r="H395" s="189">
        <v>9799.1</v>
      </c>
    </row>
    <row r="396" spans="1:8" ht="31.5">
      <c r="A396" s="183" t="s">
        <v>7</v>
      </c>
      <c r="B396" s="183" t="s">
        <v>141</v>
      </c>
      <c r="C396" s="183" t="s">
        <v>289</v>
      </c>
      <c r="D396" s="183" t="s">
        <v>93</v>
      </c>
      <c r="E396" s="191" t="s">
        <v>142</v>
      </c>
      <c r="F396" s="189">
        <f>F397+F398+F399</f>
        <v>1070.4</v>
      </c>
      <c r="G396" s="189">
        <f aca="true" t="shared" si="184" ref="G396:H396">G397+G398+G399</f>
        <v>1116.6</v>
      </c>
      <c r="H396" s="189">
        <f t="shared" si="184"/>
        <v>1163.2</v>
      </c>
    </row>
    <row r="397" spans="1:8" ht="78.75">
      <c r="A397" s="183" t="s">
        <v>7</v>
      </c>
      <c r="B397" s="183" t="s">
        <v>141</v>
      </c>
      <c r="C397" s="183" t="s">
        <v>289</v>
      </c>
      <c r="D397" s="183" t="s">
        <v>95</v>
      </c>
      <c r="E397" s="191" t="s">
        <v>3</v>
      </c>
      <c r="F397" s="189">
        <v>544.5</v>
      </c>
      <c r="G397" s="189">
        <v>544.5</v>
      </c>
      <c r="H397" s="189">
        <v>562.1</v>
      </c>
    </row>
    <row r="398" spans="1:8" ht="31.5">
      <c r="A398" s="183" t="s">
        <v>7</v>
      </c>
      <c r="B398" s="183" t="s">
        <v>141</v>
      </c>
      <c r="C398" s="183" t="s">
        <v>289</v>
      </c>
      <c r="D398" s="183" t="s">
        <v>96</v>
      </c>
      <c r="E398" s="191" t="s">
        <v>344</v>
      </c>
      <c r="F398" s="189">
        <v>455.1</v>
      </c>
      <c r="G398" s="189">
        <v>501.3</v>
      </c>
      <c r="H398" s="189">
        <v>530.3</v>
      </c>
    </row>
    <row r="399" spans="1:8" ht="12.75">
      <c r="A399" s="183" t="s">
        <v>7</v>
      </c>
      <c r="B399" s="183" t="s">
        <v>141</v>
      </c>
      <c r="C399" s="183" t="s">
        <v>289</v>
      </c>
      <c r="D399" s="183" t="s">
        <v>97</v>
      </c>
      <c r="E399" s="191" t="s">
        <v>98</v>
      </c>
      <c r="F399" s="189">
        <v>70.8</v>
      </c>
      <c r="G399" s="189">
        <v>70.8</v>
      </c>
      <c r="H399" s="189">
        <v>70.8</v>
      </c>
    </row>
    <row r="400" spans="1:8" ht="63">
      <c r="A400" s="183" t="s">
        <v>7</v>
      </c>
      <c r="B400" s="183" t="s">
        <v>141</v>
      </c>
      <c r="C400" s="183" t="s">
        <v>291</v>
      </c>
      <c r="D400" s="183" t="s">
        <v>93</v>
      </c>
      <c r="E400" s="191" t="s">
        <v>144</v>
      </c>
      <c r="F400" s="189">
        <f>F401</f>
        <v>251.9</v>
      </c>
      <c r="G400" s="189">
        <f aca="true" t="shared" si="185" ref="G400:H400">G401</f>
        <v>251.9</v>
      </c>
      <c r="H400" s="189">
        <f t="shared" si="185"/>
        <v>251.9</v>
      </c>
    </row>
    <row r="401" spans="1:8" ht="31.5">
      <c r="A401" s="183" t="s">
        <v>7</v>
      </c>
      <c r="B401" s="183" t="s">
        <v>141</v>
      </c>
      <c r="C401" s="183" t="s">
        <v>291</v>
      </c>
      <c r="D401" s="183" t="s">
        <v>415</v>
      </c>
      <c r="E401" s="191" t="s">
        <v>416</v>
      </c>
      <c r="F401" s="189">
        <v>251.9</v>
      </c>
      <c r="G401" s="189">
        <v>251.9</v>
      </c>
      <c r="H401" s="189">
        <v>251.9</v>
      </c>
    </row>
    <row r="402" spans="1:8" ht="94.5">
      <c r="A402" s="183" t="s">
        <v>7</v>
      </c>
      <c r="B402" s="183" t="s">
        <v>141</v>
      </c>
      <c r="C402" s="183" t="s">
        <v>486</v>
      </c>
      <c r="D402" s="187" t="s">
        <v>93</v>
      </c>
      <c r="E402" s="191" t="s">
        <v>487</v>
      </c>
      <c r="F402" s="189">
        <f>F405+F407+F403</f>
        <v>3410.1</v>
      </c>
      <c r="G402" s="189">
        <f aca="true" t="shared" si="186" ref="G402:H402">G405+G407+G403</f>
        <v>0</v>
      </c>
      <c r="H402" s="189">
        <f t="shared" si="186"/>
        <v>0</v>
      </c>
    </row>
    <row r="403" spans="1:8" ht="78.75">
      <c r="A403" s="183" t="s">
        <v>7</v>
      </c>
      <c r="B403" s="183" t="s">
        <v>141</v>
      </c>
      <c r="C403" s="183" t="s">
        <v>868</v>
      </c>
      <c r="D403" s="183" t="s">
        <v>93</v>
      </c>
      <c r="E403" s="191" t="s">
        <v>869</v>
      </c>
      <c r="F403" s="189">
        <f>F404</f>
        <v>2467.2</v>
      </c>
      <c r="G403" s="189">
        <f aca="true" t="shared" si="187" ref="G403:H403">G404</f>
        <v>0</v>
      </c>
      <c r="H403" s="189">
        <f t="shared" si="187"/>
        <v>0</v>
      </c>
    </row>
    <row r="404" spans="1:8" ht="31.5">
      <c r="A404" s="183" t="s">
        <v>7</v>
      </c>
      <c r="B404" s="183" t="s">
        <v>141</v>
      </c>
      <c r="C404" s="183" t="s">
        <v>868</v>
      </c>
      <c r="D404" s="183" t="s">
        <v>96</v>
      </c>
      <c r="E404" s="191" t="s">
        <v>344</v>
      </c>
      <c r="F404" s="189">
        <v>2467.2</v>
      </c>
      <c r="G404" s="189">
        <v>0</v>
      </c>
      <c r="H404" s="189">
        <v>0</v>
      </c>
    </row>
    <row r="405" spans="1:8" ht="78.75">
      <c r="A405" s="183" t="s">
        <v>7</v>
      </c>
      <c r="B405" s="183" t="s">
        <v>141</v>
      </c>
      <c r="C405" s="183" t="s">
        <v>519</v>
      </c>
      <c r="D405" s="183" t="s">
        <v>93</v>
      </c>
      <c r="E405" s="191" t="s">
        <v>864</v>
      </c>
      <c r="F405" s="189">
        <f>F406</f>
        <v>782.9</v>
      </c>
      <c r="G405" s="189">
        <f aca="true" t="shared" si="188" ref="G405:H405">G406</f>
        <v>0</v>
      </c>
      <c r="H405" s="189">
        <f t="shared" si="188"/>
        <v>0</v>
      </c>
    </row>
    <row r="406" spans="1:8" ht="31.5">
      <c r="A406" s="183" t="s">
        <v>7</v>
      </c>
      <c r="B406" s="183" t="s">
        <v>141</v>
      </c>
      <c r="C406" s="183" t="s">
        <v>519</v>
      </c>
      <c r="D406" s="183" t="s">
        <v>96</v>
      </c>
      <c r="E406" s="191" t="s">
        <v>344</v>
      </c>
      <c r="F406" s="189">
        <f>506+276.9</f>
        <v>782.9</v>
      </c>
      <c r="G406" s="189">
        <v>0</v>
      </c>
      <c r="H406" s="189">
        <v>0</v>
      </c>
    </row>
    <row r="407" spans="1:8" ht="78.75">
      <c r="A407" s="183" t="s">
        <v>7</v>
      </c>
      <c r="B407" s="183" t="s">
        <v>141</v>
      </c>
      <c r="C407" s="183" t="s">
        <v>488</v>
      </c>
      <c r="D407" s="183" t="s">
        <v>93</v>
      </c>
      <c r="E407" s="191" t="s">
        <v>489</v>
      </c>
      <c r="F407" s="189">
        <f>F408</f>
        <v>160</v>
      </c>
      <c r="G407" s="189">
        <f aca="true" t="shared" si="189" ref="G407:H407">G408</f>
        <v>0</v>
      </c>
      <c r="H407" s="189">
        <f t="shared" si="189"/>
        <v>0</v>
      </c>
    </row>
    <row r="408" spans="1:8" ht="31.5">
      <c r="A408" s="183" t="s">
        <v>7</v>
      </c>
      <c r="B408" s="183" t="s">
        <v>141</v>
      </c>
      <c r="C408" s="183" t="s">
        <v>488</v>
      </c>
      <c r="D408" s="183" t="s">
        <v>415</v>
      </c>
      <c r="E408" s="191" t="s">
        <v>416</v>
      </c>
      <c r="F408" s="189">
        <v>160</v>
      </c>
      <c r="G408" s="189">
        <v>0</v>
      </c>
      <c r="H408" s="189">
        <v>0</v>
      </c>
    </row>
    <row r="409" spans="1:8" ht="31.5">
      <c r="A409" s="183" t="s">
        <v>7</v>
      </c>
      <c r="B409" s="183" t="s">
        <v>145</v>
      </c>
      <c r="C409" s="183" t="s">
        <v>93</v>
      </c>
      <c r="D409" s="183" t="s">
        <v>93</v>
      </c>
      <c r="E409" s="191" t="s">
        <v>0</v>
      </c>
      <c r="F409" s="189">
        <f>F410</f>
        <v>2289.5</v>
      </c>
      <c r="G409" s="189">
        <f aca="true" t="shared" si="190" ref="G409:H409">G410</f>
        <v>2289.5</v>
      </c>
      <c r="H409" s="189">
        <f t="shared" si="190"/>
        <v>2289.5</v>
      </c>
    </row>
    <row r="410" spans="1:8" ht="47.25">
      <c r="A410" s="183" t="s">
        <v>7</v>
      </c>
      <c r="B410" s="183" t="s">
        <v>145</v>
      </c>
      <c r="C410" s="183" t="s">
        <v>276</v>
      </c>
      <c r="D410" s="183" t="s">
        <v>93</v>
      </c>
      <c r="E410" s="191" t="s">
        <v>467</v>
      </c>
      <c r="F410" s="189">
        <f>F411</f>
        <v>2289.5</v>
      </c>
      <c r="G410" s="189">
        <f aca="true" t="shared" si="191" ref="G410:H412">G411</f>
        <v>2289.5</v>
      </c>
      <c r="H410" s="189">
        <f t="shared" si="191"/>
        <v>2289.5</v>
      </c>
    </row>
    <row r="411" spans="1:8" ht="12.75">
      <c r="A411" s="183" t="s">
        <v>7</v>
      </c>
      <c r="B411" s="183" t="s">
        <v>145</v>
      </c>
      <c r="C411" s="183" t="s">
        <v>292</v>
      </c>
      <c r="D411" s="183" t="s">
        <v>93</v>
      </c>
      <c r="E411" s="191" t="s">
        <v>2</v>
      </c>
      <c r="F411" s="189">
        <f>F412</f>
        <v>2289.5</v>
      </c>
      <c r="G411" s="189">
        <f t="shared" si="191"/>
        <v>2289.5</v>
      </c>
      <c r="H411" s="189">
        <f t="shared" si="191"/>
        <v>2289.5</v>
      </c>
    </row>
    <row r="412" spans="1:8" ht="24.6" customHeight="1">
      <c r="A412" s="183" t="s">
        <v>7</v>
      </c>
      <c r="B412" s="183" t="s">
        <v>145</v>
      </c>
      <c r="C412" s="183" t="s">
        <v>490</v>
      </c>
      <c r="D412" s="187" t="s">
        <v>93</v>
      </c>
      <c r="E412" s="191" t="s">
        <v>430</v>
      </c>
      <c r="F412" s="189">
        <f>F413</f>
        <v>2289.5</v>
      </c>
      <c r="G412" s="189">
        <f t="shared" si="191"/>
        <v>2289.5</v>
      </c>
      <c r="H412" s="189">
        <f t="shared" si="191"/>
        <v>2289.5</v>
      </c>
    </row>
    <row r="413" spans="1:8" ht="78.75">
      <c r="A413" s="183" t="s">
        <v>7</v>
      </c>
      <c r="B413" s="183" t="s">
        <v>145</v>
      </c>
      <c r="C413" s="183" t="s">
        <v>293</v>
      </c>
      <c r="D413" s="183" t="s">
        <v>93</v>
      </c>
      <c r="E413" s="191" t="s">
        <v>345</v>
      </c>
      <c r="F413" s="189">
        <f>F414+F415+F416</f>
        <v>2289.5</v>
      </c>
      <c r="G413" s="189">
        <f aca="true" t="shared" si="192" ref="G413:H413">G414+G415+G416</f>
        <v>2289.5</v>
      </c>
      <c r="H413" s="189">
        <f t="shared" si="192"/>
        <v>2289.5</v>
      </c>
    </row>
    <row r="414" spans="1:8" ht="78.75">
      <c r="A414" s="183" t="s">
        <v>7</v>
      </c>
      <c r="B414" s="183" t="s">
        <v>145</v>
      </c>
      <c r="C414" s="183" t="s">
        <v>293</v>
      </c>
      <c r="D414" s="183" t="s">
        <v>95</v>
      </c>
      <c r="E414" s="191" t="s">
        <v>3</v>
      </c>
      <c r="F414" s="189">
        <v>2035.7</v>
      </c>
      <c r="G414" s="189">
        <v>2035.7</v>
      </c>
      <c r="H414" s="189">
        <v>2035.7</v>
      </c>
    </row>
    <row r="415" spans="1:8" ht="31.5">
      <c r="A415" s="183" t="s">
        <v>7</v>
      </c>
      <c r="B415" s="183" t="s">
        <v>145</v>
      </c>
      <c r="C415" s="183" t="s">
        <v>293</v>
      </c>
      <c r="D415" s="183" t="s">
        <v>96</v>
      </c>
      <c r="E415" s="191" t="s">
        <v>344</v>
      </c>
      <c r="F415" s="189">
        <v>253.2</v>
      </c>
      <c r="G415" s="189">
        <v>253.2</v>
      </c>
      <c r="H415" s="189">
        <v>253.2</v>
      </c>
    </row>
    <row r="416" spans="1:8" ht="12.75">
      <c r="A416" s="183" t="s">
        <v>7</v>
      </c>
      <c r="B416" s="183" t="s">
        <v>145</v>
      </c>
      <c r="C416" s="183" t="s">
        <v>293</v>
      </c>
      <c r="D416" s="183" t="s">
        <v>97</v>
      </c>
      <c r="E416" s="191" t="s">
        <v>98</v>
      </c>
      <c r="F416" s="189">
        <v>0.6</v>
      </c>
      <c r="G416" s="189">
        <v>0.6</v>
      </c>
      <c r="H416" s="189">
        <v>0.6</v>
      </c>
    </row>
    <row r="417" spans="1:8" ht="31.5">
      <c r="A417" s="184" t="s">
        <v>14</v>
      </c>
      <c r="B417" s="187" t="s">
        <v>93</v>
      </c>
      <c r="C417" s="187" t="s">
        <v>93</v>
      </c>
      <c r="D417" s="187" t="s">
        <v>93</v>
      </c>
      <c r="E417" s="185" t="s">
        <v>529</v>
      </c>
      <c r="F417" s="186">
        <f>F418+F493</f>
        <v>430051.8</v>
      </c>
      <c r="G417" s="186">
        <f>G418+G493</f>
        <v>414835.1000000001</v>
      </c>
      <c r="H417" s="186">
        <f>H418+H493</f>
        <v>409963.80000000005</v>
      </c>
    </row>
    <row r="418" spans="1:8" ht="12.75">
      <c r="A418" s="183" t="s">
        <v>14</v>
      </c>
      <c r="B418" s="183" t="s">
        <v>62</v>
      </c>
      <c r="C418" s="183" t="s">
        <v>93</v>
      </c>
      <c r="D418" s="183" t="s">
        <v>93</v>
      </c>
      <c r="E418" s="191" t="s">
        <v>53</v>
      </c>
      <c r="F418" s="189">
        <f>F419+F433+F462+F470+F480</f>
        <v>420982.5</v>
      </c>
      <c r="G418" s="189">
        <f>G419+G433+G462+G470+G480</f>
        <v>405765.8000000001</v>
      </c>
      <c r="H418" s="189">
        <f>H419+H433+H462+H470+H480</f>
        <v>400894.50000000006</v>
      </c>
    </row>
    <row r="419" spans="1:8" ht="12.75">
      <c r="A419" s="183" t="s">
        <v>14</v>
      </c>
      <c r="B419" s="183" t="s">
        <v>77</v>
      </c>
      <c r="C419" s="183" t="s">
        <v>93</v>
      </c>
      <c r="D419" s="183" t="s">
        <v>93</v>
      </c>
      <c r="E419" s="191" t="s">
        <v>15</v>
      </c>
      <c r="F419" s="189">
        <f>F420</f>
        <v>158911</v>
      </c>
      <c r="G419" s="189">
        <f aca="true" t="shared" si="193" ref="G419:H420">G420</f>
        <v>158555.50000000003</v>
      </c>
      <c r="H419" s="189">
        <f t="shared" si="193"/>
        <v>154510.1</v>
      </c>
    </row>
    <row r="420" spans="1:8" ht="47.25">
      <c r="A420" s="183" t="s">
        <v>14</v>
      </c>
      <c r="B420" s="183" t="s">
        <v>77</v>
      </c>
      <c r="C420" s="183" t="s">
        <v>280</v>
      </c>
      <c r="D420" s="183" t="s">
        <v>93</v>
      </c>
      <c r="E420" s="191" t="s">
        <v>401</v>
      </c>
      <c r="F420" s="189">
        <f>F421</f>
        <v>158911</v>
      </c>
      <c r="G420" s="189">
        <f t="shared" si="193"/>
        <v>158555.50000000003</v>
      </c>
      <c r="H420" s="189">
        <f t="shared" si="193"/>
        <v>154510.1</v>
      </c>
    </row>
    <row r="421" spans="1:8" ht="31.5">
      <c r="A421" s="183" t="s">
        <v>14</v>
      </c>
      <c r="B421" s="183" t="s">
        <v>77</v>
      </c>
      <c r="C421" s="183" t="s">
        <v>281</v>
      </c>
      <c r="D421" s="183" t="s">
        <v>93</v>
      </c>
      <c r="E421" s="191" t="s">
        <v>114</v>
      </c>
      <c r="F421" s="189">
        <f>F422</f>
        <v>158911</v>
      </c>
      <c r="G421" s="189">
        <f aca="true" t="shared" si="194" ref="G421:H421">G422</f>
        <v>158555.50000000003</v>
      </c>
      <c r="H421" s="189">
        <f t="shared" si="194"/>
        <v>154510.1</v>
      </c>
    </row>
    <row r="422" spans="1:8" ht="31.5">
      <c r="A422" s="183" t="s">
        <v>14</v>
      </c>
      <c r="B422" s="183" t="s">
        <v>77</v>
      </c>
      <c r="C422" s="183" t="s">
        <v>491</v>
      </c>
      <c r="D422" s="187" t="s">
        <v>93</v>
      </c>
      <c r="E422" s="191" t="s">
        <v>492</v>
      </c>
      <c r="F422" s="189">
        <f>F423+F425+F427+F429+F431</f>
        <v>158911</v>
      </c>
      <c r="G422" s="189">
        <f aca="true" t="shared" si="195" ref="G422:H422">G423+G425+G427+G429+G431</f>
        <v>158555.50000000003</v>
      </c>
      <c r="H422" s="189">
        <f t="shared" si="195"/>
        <v>154510.1</v>
      </c>
    </row>
    <row r="423" spans="1:8" ht="75.6" customHeight="1">
      <c r="A423" s="195" t="s">
        <v>14</v>
      </c>
      <c r="B423" s="195" t="s">
        <v>77</v>
      </c>
      <c r="C423" s="193" t="s">
        <v>297</v>
      </c>
      <c r="D423" s="193"/>
      <c r="E423" s="190" t="s">
        <v>116</v>
      </c>
      <c r="F423" s="189">
        <f>F424</f>
        <v>86119</v>
      </c>
      <c r="G423" s="189">
        <f aca="true" t="shared" si="196" ref="G423:H423">G424</f>
        <v>86119</v>
      </c>
      <c r="H423" s="189">
        <f t="shared" si="196"/>
        <v>86119</v>
      </c>
    </row>
    <row r="424" spans="1:8" ht="31.5">
      <c r="A424" s="195" t="s">
        <v>14</v>
      </c>
      <c r="B424" s="195" t="s">
        <v>77</v>
      </c>
      <c r="C424" s="193" t="s">
        <v>297</v>
      </c>
      <c r="D424" s="24">
        <v>600</v>
      </c>
      <c r="E424" s="190" t="s">
        <v>117</v>
      </c>
      <c r="F424" s="189">
        <v>86119</v>
      </c>
      <c r="G424" s="189">
        <v>86119</v>
      </c>
      <c r="H424" s="189">
        <v>86119</v>
      </c>
    </row>
    <row r="425" spans="1:8" ht="63">
      <c r="A425" s="195" t="s">
        <v>14</v>
      </c>
      <c r="B425" s="195" t="s">
        <v>77</v>
      </c>
      <c r="C425" s="193" t="s">
        <v>294</v>
      </c>
      <c r="D425" s="193"/>
      <c r="E425" s="200" t="s">
        <v>115</v>
      </c>
      <c r="F425" s="189">
        <f>F426</f>
        <v>68391.1</v>
      </c>
      <c r="G425" s="189">
        <f aca="true" t="shared" si="197" ref="G425:H425">G426</f>
        <v>68391.1</v>
      </c>
      <c r="H425" s="189">
        <f t="shared" si="197"/>
        <v>68391.1</v>
      </c>
    </row>
    <row r="426" spans="1:8" ht="31.5">
      <c r="A426" s="195" t="s">
        <v>14</v>
      </c>
      <c r="B426" s="195" t="s">
        <v>77</v>
      </c>
      <c r="C426" s="193" t="s">
        <v>294</v>
      </c>
      <c r="D426" s="24">
        <v>600</v>
      </c>
      <c r="E426" s="190" t="s">
        <v>117</v>
      </c>
      <c r="F426" s="189">
        <v>68391.1</v>
      </c>
      <c r="G426" s="189">
        <v>68391.1</v>
      </c>
      <c r="H426" s="189">
        <v>68391.1</v>
      </c>
    </row>
    <row r="427" spans="1:8" ht="47.25">
      <c r="A427" s="183" t="s">
        <v>14</v>
      </c>
      <c r="B427" s="183" t="s">
        <v>77</v>
      </c>
      <c r="C427" s="183" t="s">
        <v>295</v>
      </c>
      <c r="D427" s="183" t="s">
        <v>93</v>
      </c>
      <c r="E427" s="191" t="s">
        <v>493</v>
      </c>
      <c r="F427" s="189">
        <f>F428</f>
        <v>2625.1</v>
      </c>
      <c r="G427" s="189">
        <f aca="true" t="shared" si="198" ref="G427:H427">G428</f>
        <v>556.7</v>
      </c>
      <c r="H427" s="189">
        <f t="shared" si="198"/>
        <v>0</v>
      </c>
    </row>
    <row r="428" spans="1:8" ht="31.5">
      <c r="A428" s="183" t="s">
        <v>14</v>
      </c>
      <c r="B428" s="183" t="s">
        <v>77</v>
      </c>
      <c r="C428" s="183" t="s">
        <v>295</v>
      </c>
      <c r="D428" s="183" t="s">
        <v>415</v>
      </c>
      <c r="E428" s="191" t="s">
        <v>416</v>
      </c>
      <c r="F428" s="189">
        <v>2625.1</v>
      </c>
      <c r="G428" s="189">
        <v>556.7</v>
      </c>
      <c r="H428" s="189">
        <v>0</v>
      </c>
    </row>
    <row r="429" spans="1:8" ht="47.25">
      <c r="A429" s="183" t="s">
        <v>14</v>
      </c>
      <c r="B429" s="183" t="s">
        <v>77</v>
      </c>
      <c r="C429" s="183" t="s">
        <v>296</v>
      </c>
      <c r="D429" s="183" t="s">
        <v>93</v>
      </c>
      <c r="E429" s="191" t="s">
        <v>121</v>
      </c>
      <c r="F429" s="189">
        <f>F430</f>
        <v>1685.5</v>
      </c>
      <c r="G429" s="189">
        <f aca="true" t="shared" si="199" ref="G429:H429">G430</f>
        <v>3488.7</v>
      </c>
      <c r="H429" s="189">
        <f t="shared" si="199"/>
        <v>0</v>
      </c>
    </row>
    <row r="430" spans="1:8" ht="31.5">
      <c r="A430" s="183" t="s">
        <v>14</v>
      </c>
      <c r="B430" s="183" t="s">
        <v>77</v>
      </c>
      <c r="C430" s="183" t="s">
        <v>296</v>
      </c>
      <c r="D430" s="183" t="s">
        <v>415</v>
      </c>
      <c r="E430" s="191" t="s">
        <v>416</v>
      </c>
      <c r="F430" s="189">
        <f>1377.1+308.4</f>
        <v>1685.5</v>
      </c>
      <c r="G430" s="189">
        <v>3488.7</v>
      </c>
      <c r="H430" s="189">
        <v>0</v>
      </c>
    </row>
    <row r="431" spans="1:8" ht="78.75">
      <c r="A431" s="183" t="s">
        <v>14</v>
      </c>
      <c r="B431" s="183" t="s">
        <v>77</v>
      </c>
      <c r="C431" s="183" t="s">
        <v>788</v>
      </c>
      <c r="D431" s="183" t="s">
        <v>93</v>
      </c>
      <c r="E431" s="191" t="s">
        <v>789</v>
      </c>
      <c r="F431" s="189">
        <f>F432</f>
        <v>90.3</v>
      </c>
      <c r="G431" s="189">
        <f aca="true" t="shared" si="200" ref="G431:H431">G432</f>
        <v>0</v>
      </c>
      <c r="H431" s="189">
        <f t="shared" si="200"/>
        <v>0</v>
      </c>
    </row>
    <row r="432" spans="1:8" ht="31.5">
      <c r="A432" s="183" t="s">
        <v>14</v>
      </c>
      <c r="B432" s="183" t="s">
        <v>77</v>
      </c>
      <c r="C432" s="183" t="s">
        <v>788</v>
      </c>
      <c r="D432" s="183" t="s">
        <v>415</v>
      </c>
      <c r="E432" s="191" t="s">
        <v>416</v>
      </c>
      <c r="F432" s="189">
        <v>90.3</v>
      </c>
      <c r="G432" s="189">
        <v>0</v>
      </c>
      <c r="H432" s="189">
        <v>0</v>
      </c>
    </row>
    <row r="433" spans="1:8" ht="12.75">
      <c r="A433" s="183" t="s">
        <v>14</v>
      </c>
      <c r="B433" s="183" t="s">
        <v>78</v>
      </c>
      <c r="C433" s="183" t="s">
        <v>93</v>
      </c>
      <c r="D433" s="183" t="s">
        <v>93</v>
      </c>
      <c r="E433" s="191" t="s">
        <v>16</v>
      </c>
      <c r="F433" s="189">
        <f>F434</f>
        <v>236836.8</v>
      </c>
      <c r="G433" s="189">
        <f aca="true" t="shared" si="201" ref="G433:H433">G434</f>
        <v>224831.00000000003</v>
      </c>
      <c r="H433" s="189">
        <f t="shared" si="201"/>
        <v>224173.80000000002</v>
      </c>
    </row>
    <row r="434" spans="1:8" ht="47.25">
      <c r="A434" s="183" t="s">
        <v>14</v>
      </c>
      <c r="B434" s="183" t="s">
        <v>78</v>
      </c>
      <c r="C434" s="183" t="s">
        <v>280</v>
      </c>
      <c r="D434" s="183" t="s">
        <v>93</v>
      </c>
      <c r="E434" s="191" t="s">
        <v>401</v>
      </c>
      <c r="F434" s="189">
        <f>F435</f>
        <v>236836.8</v>
      </c>
      <c r="G434" s="189">
        <f aca="true" t="shared" si="202" ref="G434:H434">G435</f>
        <v>224831.00000000003</v>
      </c>
      <c r="H434" s="189">
        <f t="shared" si="202"/>
        <v>224173.80000000002</v>
      </c>
    </row>
    <row r="435" spans="1:8" ht="31.5">
      <c r="A435" s="183" t="s">
        <v>14</v>
      </c>
      <c r="B435" s="183" t="s">
        <v>78</v>
      </c>
      <c r="C435" s="183" t="s">
        <v>281</v>
      </c>
      <c r="D435" s="183" t="s">
        <v>93</v>
      </c>
      <c r="E435" s="191" t="s">
        <v>114</v>
      </c>
      <c r="F435" s="189">
        <f>F436+F459</f>
        <v>236836.8</v>
      </c>
      <c r="G435" s="189">
        <f aca="true" t="shared" si="203" ref="G435:H435">G436+G459</f>
        <v>224831.00000000003</v>
      </c>
      <c r="H435" s="189">
        <f t="shared" si="203"/>
        <v>224173.80000000002</v>
      </c>
    </row>
    <row r="436" spans="1:8" ht="31.5">
      <c r="A436" s="183" t="s">
        <v>14</v>
      </c>
      <c r="B436" s="183" t="s">
        <v>78</v>
      </c>
      <c r="C436" s="183" t="s">
        <v>494</v>
      </c>
      <c r="D436" s="187" t="s">
        <v>93</v>
      </c>
      <c r="E436" s="191" t="s">
        <v>495</v>
      </c>
      <c r="F436" s="189">
        <f>F441+F443+F445+F451+F453+F455+F449+F457+F447+F437+F439</f>
        <v>233131.69999999998</v>
      </c>
      <c r="G436" s="189">
        <f aca="true" t="shared" si="204" ref="G436:H436">G441+G443+G445+G451+G453+G455+G449+G457+G447+G437+G439</f>
        <v>221125.90000000002</v>
      </c>
      <c r="H436" s="189">
        <f t="shared" si="204"/>
        <v>220468.7</v>
      </c>
    </row>
    <row r="437" spans="1:8" ht="47.25">
      <c r="A437" s="195" t="s">
        <v>14</v>
      </c>
      <c r="B437" s="195" t="s">
        <v>78</v>
      </c>
      <c r="C437" s="193" t="s">
        <v>820</v>
      </c>
      <c r="D437" s="193"/>
      <c r="E437" s="188" t="s">
        <v>821</v>
      </c>
      <c r="F437" s="189">
        <f>F438</f>
        <v>4212.5</v>
      </c>
      <c r="G437" s="189">
        <f aca="true" t="shared" si="205" ref="G437:H437">G438</f>
        <v>0</v>
      </c>
      <c r="H437" s="189">
        <f t="shared" si="205"/>
        <v>0</v>
      </c>
    </row>
    <row r="438" spans="1:8" ht="31.5">
      <c r="A438" s="195" t="s">
        <v>14</v>
      </c>
      <c r="B438" s="195" t="s">
        <v>78</v>
      </c>
      <c r="C438" s="193" t="s">
        <v>820</v>
      </c>
      <c r="D438" s="24">
        <v>600</v>
      </c>
      <c r="E438" s="200" t="s">
        <v>117</v>
      </c>
      <c r="F438" s="189">
        <v>4212.5</v>
      </c>
      <c r="G438" s="189">
        <v>0</v>
      </c>
      <c r="H438" s="189">
        <v>0</v>
      </c>
    </row>
    <row r="439" spans="1:8" ht="63">
      <c r="A439" s="195" t="s">
        <v>14</v>
      </c>
      <c r="B439" s="195" t="s">
        <v>78</v>
      </c>
      <c r="C439" s="193" t="s">
        <v>825</v>
      </c>
      <c r="D439" s="193"/>
      <c r="E439" s="191" t="s">
        <v>827</v>
      </c>
      <c r="F439" s="189">
        <f>F440</f>
        <v>5153.9</v>
      </c>
      <c r="G439" s="189">
        <f aca="true" t="shared" si="206" ref="G439:H439">G440</f>
        <v>0</v>
      </c>
      <c r="H439" s="189">
        <f t="shared" si="206"/>
        <v>0</v>
      </c>
    </row>
    <row r="440" spans="1:8" ht="31.5">
      <c r="A440" s="195" t="s">
        <v>14</v>
      </c>
      <c r="B440" s="195" t="s">
        <v>78</v>
      </c>
      <c r="C440" s="193" t="s">
        <v>825</v>
      </c>
      <c r="D440" s="24">
        <v>600</v>
      </c>
      <c r="E440" s="200" t="s">
        <v>117</v>
      </c>
      <c r="F440" s="189">
        <f>2980.9+2173</f>
        <v>5153.9</v>
      </c>
      <c r="G440" s="189">
        <v>0</v>
      </c>
      <c r="H440" s="189">
        <v>0</v>
      </c>
    </row>
    <row r="441" spans="1:8" ht="124.9" customHeight="1">
      <c r="A441" s="195" t="s">
        <v>14</v>
      </c>
      <c r="B441" s="195" t="s">
        <v>78</v>
      </c>
      <c r="C441" s="193" t="s">
        <v>303</v>
      </c>
      <c r="D441" s="193"/>
      <c r="E441" s="200" t="s">
        <v>129</v>
      </c>
      <c r="F441" s="189">
        <f>F442</f>
        <v>176653</v>
      </c>
      <c r="G441" s="189">
        <f aca="true" t="shared" si="207" ref="G441:H441">G442</f>
        <v>176653</v>
      </c>
      <c r="H441" s="189">
        <f t="shared" si="207"/>
        <v>176653</v>
      </c>
    </row>
    <row r="442" spans="1:8" ht="31.5">
      <c r="A442" s="195" t="s">
        <v>14</v>
      </c>
      <c r="B442" s="195" t="s">
        <v>78</v>
      </c>
      <c r="C442" s="193" t="s">
        <v>303</v>
      </c>
      <c r="D442" s="24">
        <v>600</v>
      </c>
      <c r="E442" s="200" t="s">
        <v>117</v>
      </c>
      <c r="F442" s="189">
        <v>176653</v>
      </c>
      <c r="G442" s="189">
        <v>176653</v>
      </c>
      <c r="H442" s="189">
        <v>176653</v>
      </c>
    </row>
    <row r="443" spans="1:8" ht="63">
      <c r="A443" s="195" t="s">
        <v>14</v>
      </c>
      <c r="B443" s="195" t="s">
        <v>78</v>
      </c>
      <c r="C443" s="193" t="s">
        <v>298</v>
      </c>
      <c r="D443" s="193"/>
      <c r="E443" s="200" t="s">
        <v>118</v>
      </c>
      <c r="F443" s="189">
        <f>F444</f>
        <v>38502.6</v>
      </c>
      <c r="G443" s="189">
        <f aca="true" t="shared" si="208" ref="G443:H443">G444</f>
        <v>38502.6</v>
      </c>
      <c r="H443" s="189">
        <f t="shared" si="208"/>
        <v>38502.6</v>
      </c>
    </row>
    <row r="444" spans="1:8" ht="31.5">
      <c r="A444" s="195" t="s">
        <v>14</v>
      </c>
      <c r="B444" s="195" t="s">
        <v>78</v>
      </c>
      <c r="C444" s="193" t="s">
        <v>298</v>
      </c>
      <c r="D444" s="24">
        <v>600</v>
      </c>
      <c r="E444" s="190" t="s">
        <v>117</v>
      </c>
      <c r="F444" s="189">
        <v>38502.6</v>
      </c>
      <c r="G444" s="189">
        <v>38502.6</v>
      </c>
      <c r="H444" s="189">
        <v>38502.6</v>
      </c>
    </row>
    <row r="445" spans="1:8" ht="47.25">
      <c r="A445" s="183" t="s">
        <v>14</v>
      </c>
      <c r="B445" s="183" t="s">
        <v>78</v>
      </c>
      <c r="C445" s="183" t="s">
        <v>301</v>
      </c>
      <c r="D445" s="183" t="s">
        <v>93</v>
      </c>
      <c r="E445" s="191" t="s">
        <v>496</v>
      </c>
      <c r="F445" s="189">
        <f aca="true" t="shared" si="209" ref="F445:H445">F446</f>
        <v>0</v>
      </c>
      <c r="G445" s="189">
        <f t="shared" si="209"/>
        <v>657.2</v>
      </c>
      <c r="H445" s="189">
        <f t="shared" si="209"/>
        <v>0</v>
      </c>
    </row>
    <row r="446" spans="1:8" ht="31.5">
      <c r="A446" s="183" t="s">
        <v>14</v>
      </c>
      <c r="B446" s="183" t="s">
        <v>78</v>
      </c>
      <c r="C446" s="183" t="s">
        <v>301</v>
      </c>
      <c r="D446" s="183" t="s">
        <v>415</v>
      </c>
      <c r="E446" s="191" t="s">
        <v>416</v>
      </c>
      <c r="F446" s="189">
        <v>0</v>
      </c>
      <c r="G446" s="189">
        <v>657.2</v>
      </c>
      <c r="H446" s="189">
        <v>0</v>
      </c>
    </row>
    <row r="447" spans="1:8" ht="47.25">
      <c r="A447" s="183" t="s">
        <v>14</v>
      </c>
      <c r="B447" s="183" t="s">
        <v>78</v>
      </c>
      <c r="C447" s="183" t="s">
        <v>809</v>
      </c>
      <c r="D447" s="183" t="s">
        <v>93</v>
      </c>
      <c r="E447" s="191" t="s">
        <v>819</v>
      </c>
      <c r="F447" s="189">
        <f>F448</f>
        <v>173.2</v>
      </c>
      <c r="G447" s="189">
        <f aca="true" t="shared" si="210" ref="G447:H447">G448</f>
        <v>0</v>
      </c>
      <c r="H447" s="189">
        <f t="shared" si="210"/>
        <v>0</v>
      </c>
    </row>
    <row r="448" spans="1:8" ht="31.5">
      <c r="A448" s="183" t="s">
        <v>14</v>
      </c>
      <c r="B448" s="183" t="s">
        <v>78</v>
      </c>
      <c r="C448" s="183" t="s">
        <v>809</v>
      </c>
      <c r="D448" s="183" t="s">
        <v>415</v>
      </c>
      <c r="E448" s="191" t="s">
        <v>416</v>
      </c>
      <c r="F448" s="189">
        <v>173.2</v>
      </c>
      <c r="G448" s="189">
        <v>0</v>
      </c>
      <c r="H448" s="189">
        <v>0</v>
      </c>
    </row>
    <row r="449" spans="1:8" ht="31.5">
      <c r="A449" s="183" t="s">
        <v>14</v>
      </c>
      <c r="B449" s="183" t="s">
        <v>78</v>
      </c>
      <c r="C449" s="183" t="s">
        <v>790</v>
      </c>
      <c r="D449" s="183" t="s">
        <v>93</v>
      </c>
      <c r="E449" s="191" t="s">
        <v>791</v>
      </c>
      <c r="F449" s="189">
        <f>F450</f>
        <v>735.3</v>
      </c>
      <c r="G449" s="189">
        <f aca="true" t="shared" si="211" ref="G449:H449">G450</f>
        <v>0</v>
      </c>
      <c r="H449" s="189">
        <f t="shared" si="211"/>
        <v>0</v>
      </c>
    </row>
    <row r="450" spans="1:8" ht="31.5">
      <c r="A450" s="183" t="s">
        <v>14</v>
      </c>
      <c r="B450" s="183" t="s">
        <v>78</v>
      </c>
      <c r="C450" s="183" t="s">
        <v>790</v>
      </c>
      <c r="D450" s="183" t="s">
        <v>415</v>
      </c>
      <c r="E450" s="191" t="s">
        <v>416</v>
      </c>
      <c r="F450" s="189">
        <f>186.9+548.4</f>
        <v>735.3</v>
      </c>
      <c r="G450" s="189">
        <v>0</v>
      </c>
      <c r="H450" s="189">
        <v>0</v>
      </c>
    </row>
    <row r="451" spans="1:8" ht="47.25">
      <c r="A451" s="183" t="s">
        <v>14</v>
      </c>
      <c r="B451" s="183" t="s">
        <v>78</v>
      </c>
      <c r="C451" s="183" t="s">
        <v>302</v>
      </c>
      <c r="D451" s="183" t="s">
        <v>93</v>
      </c>
      <c r="E451" s="191" t="s">
        <v>123</v>
      </c>
      <c r="F451" s="189">
        <f>F452</f>
        <v>4414</v>
      </c>
      <c r="G451" s="189">
        <f aca="true" t="shared" si="212" ref="G451:H451">G452</f>
        <v>5313.1</v>
      </c>
      <c r="H451" s="189">
        <f t="shared" si="212"/>
        <v>5313.1</v>
      </c>
    </row>
    <row r="452" spans="1:8" ht="31.5">
      <c r="A452" s="183" t="s">
        <v>14</v>
      </c>
      <c r="B452" s="183" t="s">
        <v>78</v>
      </c>
      <c r="C452" s="183" t="s">
        <v>302</v>
      </c>
      <c r="D452" s="183" t="s">
        <v>415</v>
      </c>
      <c r="E452" s="191" t="s">
        <v>416</v>
      </c>
      <c r="F452" s="189">
        <f>5298.9-884.9</f>
        <v>4414</v>
      </c>
      <c r="G452" s="189">
        <v>5313.1</v>
      </c>
      <c r="H452" s="189">
        <v>5313.1</v>
      </c>
    </row>
    <row r="453" spans="1:8" ht="47.25">
      <c r="A453" s="183" t="s">
        <v>14</v>
      </c>
      <c r="B453" s="183" t="s">
        <v>78</v>
      </c>
      <c r="C453" s="183" t="s">
        <v>313</v>
      </c>
      <c r="D453" s="183" t="s">
        <v>93</v>
      </c>
      <c r="E453" s="191" t="s">
        <v>122</v>
      </c>
      <c r="F453" s="189">
        <f>F454</f>
        <v>1317.8</v>
      </c>
      <c r="G453" s="189">
        <f aca="true" t="shared" si="213" ref="G453:H453">G454</f>
        <v>0</v>
      </c>
      <c r="H453" s="189">
        <f t="shared" si="213"/>
        <v>0</v>
      </c>
    </row>
    <row r="454" spans="1:8" ht="31.5">
      <c r="A454" s="183" t="s">
        <v>14</v>
      </c>
      <c r="B454" s="183" t="s">
        <v>78</v>
      </c>
      <c r="C454" s="183" t="s">
        <v>313</v>
      </c>
      <c r="D454" s="183" t="s">
        <v>415</v>
      </c>
      <c r="E454" s="191" t="s">
        <v>416</v>
      </c>
      <c r="F454" s="189">
        <v>1317.8</v>
      </c>
      <c r="G454" s="189">
        <v>0</v>
      </c>
      <c r="H454" s="189">
        <v>0</v>
      </c>
    </row>
    <row r="455" spans="1:8" ht="63">
      <c r="A455" s="183" t="s">
        <v>14</v>
      </c>
      <c r="B455" s="183" t="s">
        <v>78</v>
      </c>
      <c r="C455" s="183" t="s">
        <v>518</v>
      </c>
      <c r="D455" s="183" t="s">
        <v>93</v>
      </c>
      <c r="E455" s="191" t="s">
        <v>517</v>
      </c>
      <c r="F455" s="189">
        <f>F456</f>
        <v>1967.3</v>
      </c>
      <c r="G455" s="189">
        <f aca="true" t="shared" si="214" ref="G455:H455">G456</f>
        <v>0</v>
      </c>
      <c r="H455" s="189">
        <f t="shared" si="214"/>
        <v>0</v>
      </c>
    </row>
    <row r="456" spans="1:8" ht="31.5">
      <c r="A456" s="183" t="s">
        <v>14</v>
      </c>
      <c r="B456" s="183" t="s">
        <v>78</v>
      </c>
      <c r="C456" s="183" t="s">
        <v>518</v>
      </c>
      <c r="D456" s="183" t="s">
        <v>415</v>
      </c>
      <c r="E456" s="191" t="s">
        <v>416</v>
      </c>
      <c r="F456" s="189">
        <f>1393+574.3</f>
        <v>1967.3</v>
      </c>
      <c r="G456" s="189">
        <v>0</v>
      </c>
      <c r="H456" s="189">
        <v>0</v>
      </c>
    </row>
    <row r="457" spans="1:8" ht="47.25">
      <c r="A457" s="183" t="s">
        <v>14</v>
      </c>
      <c r="B457" s="183" t="s">
        <v>78</v>
      </c>
      <c r="C457" s="183" t="s">
        <v>794</v>
      </c>
      <c r="D457" s="183" t="s">
        <v>93</v>
      </c>
      <c r="E457" s="191" t="s">
        <v>795</v>
      </c>
      <c r="F457" s="189">
        <f>F458</f>
        <v>2.1</v>
      </c>
      <c r="G457" s="189">
        <f aca="true" t="shared" si="215" ref="G457:H457">G458</f>
        <v>0</v>
      </c>
      <c r="H457" s="189">
        <f t="shared" si="215"/>
        <v>0</v>
      </c>
    </row>
    <row r="458" spans="1:8" ht="31.5">
      <c r="A458" s="183" t="s">
        <v>14</v>
      </c>
      <c r="B458" s="183" t="s">
        <v>78</v>
      </c>
      <c r="C458" s="183" t="s">
        <v>794</v>
      </c>
      <c r="D458" s="183" t="s">
        <v>415</v>
      </c>
      <c r="E458" s="191" t="s">
        <v>416</v>
      </c>
      <c r="F458" s="189">
        <v>2.1</v>
      </c>
      <c r="G458" s="189">
        <v>0</v>
      </c>
      <c r="H458" s="189">
        <v>0</v>
      </c>
    </row>
    <row r="459" spans="1:8" ht="47.25">
      <c r="A459" s="195" t="s">
        <v>14</v>
      </c>
      <c r="B459" s="195" t="s">
        <v>78</v>
      </c>
      <c r="C459" s="195" t="s">
        <v>507</v>
      </c>
      <c r="D459" s="24"/>
      <c r="E459" s="190" t="s">
        <v>508</v>
      </c>
      <c r="F459" s="189">
        <f>F460</f>
        <v>3705.1</v>
      </c>
      <c r="G459" s="189">
        <f aca="true" t="shared" si="216" ref="G459:H460">G460</f>
        <v>3705.1</v>
      </c>
      <c r="H459" s="189">
        <f t="shared" si="216"/>
        <v>3705.1</v>
      </c>
    </row>
    <row r="460" spans="1:8" ht="47.25">
      <c r="A460" s="195" t="s">
        <v>14</v>
      </c>
      <c r="B460" s="195" t="s">
        <v>78</v>
      </c>
      <c r="C460" s="193" t="s">
        <v>299</v>
      </c>
      <c r="D460" s="193"/>
      <c r="E460" s="200" t="s">
        <v>119</v>
      </c>
      <c r="F460" s="189">
        <f>F461</f>
        <v>3705.1</v>
      </c>
      <c r="G460" s="189">
        <f t="shared" si="216"/>
        <v>3705.1</v>
      </c>
      <c r="H460" s="189">
        <f t="shared" si="216"/>
        <v>3705.1</v>
      </c>
    </row>
    <row r="461" spans="1:8" ht="31.5">
      <c r="A461" s="195" t="s">
        <v>14</v>
      </c>
      <c r="B461" s="195" t="s">
        <v>78</v>
      </c>
      <c r="C461" s="193" t="s">
        <v>299</v>
      </c>
      <c r="D461" s="24">
        <v>600</v>
      </c>
      <c r="E461" s="190" t="s">
        <v>117</v>
      </c>
      <c r="F461" s="189">
        <v>3705.1</v>
      </c>
      <c r="G461" s="189">
        <v>3705.1</v>
      </c>
      <c r="H461" s="189">
        <v>3705.1</v>
      </c>
    </row>
    <row r="462" spans="1:8" ht="12.75">
      <c r="A462" s="183" t="s">
        <v>14</v>
      </c>
      <c r="B462" s="183" t="s">
        <v>332</v>
      </c>
      <c r="C462" s="183" t="s">
        <v>93</v>
      </c>
      <c r="D462" s="183" t="s">
        <v>93</v>
      </c>
      <c r="E462" s="191" t="s">
        <v>333</v>
      </c>
      <c r="F462" s="189">
        <f>F463</f>
        <v>8315.8</v>
      </c>
      <c r="G462" s="189">
        <f aca="true" t="shared" si="217" ref="G462:H466">G463</f>
        <v>8282.4</v>
      </c>
      <c r="H462" s="189">
        <f t="shared" si="217"/>
        <v>8282.4</v>
      </c>
    </row>
    <row r="463" spans="1:8" ht="47.25">
      <c r="A463" s="183" t="s">
        <v>14</v>
      </c>
      <c r="B463" s="183" t="s">
        <v>332</v>
      </c>
      <c r="C463" s="183" t="s">
        <v>280</v>
      </c>
      <c r="D463" s="183" t="s">
        <v>93</v>
      </c>
      <c r="E463" s="191" t="s">
        <v>401</v>
      </c>
      <c r="F463" s="189">
        <f>F464</f>
        <v>8315.8</v>
      </c>
      <c r="G463" s="189">
        <f t="shared" si="217"/>
        <v>8282.4</v>
      </c>
      <c r="H463" s="189">
        <f t="shared" si="217"/>
        <v>8282.4</v>
      </c>
    </row>
    <row r="464" spans="1:8" ht="31.5">
      <c r="A464" s="183" t="s">
        <v>14</v>
      </c>
      <c r="B464" s="183" t="s">
        <v>332</v>
      </c>
      <c r="C464" s="183" t="s">
        <v>281</v>
      </c>
      <c r="D464" s="183" t="s">
        <v>93</v>
      </c>
      <c r="E464" s="191" t="s">
        <v>114</v>
      </c>
      <c r="F464" s="189">
        <f>F465</f>
        <v>8315.8</v>
      </c>
      <c r="G464" s="189">
        <f t="shared" si="217"/>
        <v>8282.4</v>
      </c>
      <c r="H464" s="189">
        <f t="shared" si="217"/>
        <v>8282.4</v>
      </c>
    </row>
    <row r="465" spans="1:8" ht="47.25">
      <c r="A465" s="195" t="s">
        <v>14</v>
      </c>
      <c r="B465" s="183" t="s">
        <v>332</v>
      </c>
      <c r="C465" s="195" t="s">
        <v>507</v>
      </c>
      <c r="D465" s="24"/>
      <c r="E465" s="190" t="s">
        <v>508</v>
      </c>
      <c r="F465" s="189">
        <f>F466+F468</f>
        <v>8315.8</v>
      </c>
      <c r="G465" s="189">
        <f aca="true" t="shared" si="218" ref="G465:H465">G466+G468</f>
        <v>8282.4</v>
      </c>
      <c r="H465" s="189">
        <f t="shared" si="218"/>
        <v>8282.4</v>
      </c>
    </row>
    <row r="466" spans="1:8" ht="47.25">
      <c r="A466" s="195" t="s">
        <v>14</v>
      </c>
      <c r="B466" s="183" t="s">
        <v>332</v>
      </c>
      <c r="C466" s="193" t="s">
        <v>300</v>
      </c>
      <c r="D466" s="193"/>
      <c r="E466" s="200" t="s">
        <v>120</v>
      </c>
      <c r="F466" s="189">
        <f>F467</f>
        <v>8282.4</v>
      </c>
      <c r="G466" s="189">
        <f t="shared" si="217"/>
        <v>8282.4</v>
      </c>
      <c r="H466" s="189">
        <f t="shared" si="217"/>
        <v>8282.4</v>
      </c>
    </row>
    <row r="467" spans="1:8" ht="31.5">
      <c r="A467" s="195" t="s">
        <v>14</v>
      </c>
      <c r="B467" s="183" t="s">
        <v>332</v>
      </c>
      <c r="C467" s="193" t="s">
        <v>300</v>
      </c>
      <c r="D467" s="24">
        <v>600</v>
      </c>
      <c r="E467" s="190" t="s">
        <v>117</v>
      </c>
      <c r="F467" s="189">
        <v>8282.4</v>
      </c>
      <c r="G467" s="189">
        <v>8282.4</v>
      </c>
      <c r="H467" s="189">
        <v>8282.4</v>
      </c>
    </row>
    <row r="468" spans="1:8" ht="63">
      <c r="A468" s="195" t="s">
        <v>14</v>
      </c>
      <c r="B468" s="183" t="s">
        <v>332</v>
      </c>
      <c r="C468" s="193" t="s">
        <v>792</v>
      </c>
      <c r="D468" s="193"/>
      <c r="E468" s="200" t="s">
        <v>793</v>
      </c>
      <c r="F468" s="189">
        <f>F469</f>
        <v>33.4</v>
      </c>
      <c r="G468" s="189">
        <f aca="true" t="shared" si="219" ref="G468:H468">G469</f>
        <v>0</v>
      </c>
      <c r="H468" s="189">
        <f t="shared" si="219"/>
        <v>0</v>
      </c>
    </row>
    <row r="469" spans="1:8" ht="31.5">
      <c r="A469" s="195" t="s">
        <v>14</v>
      </c>
      <c r="B469" s="183" t="s">
        <v>332</v>
      </c>
      <c r="C469" s="193" t="s">
        <v>792</v>
      </c>
      <c r="D469" s="24">
        <v>600</v>
      </c>
      <c r="E469" s="190" t="s">
        <v>117</v>
      </c>
      <c r="F469" s="189">
        <v>33.4</v>
      </c>
      <c r="G469" s="189">
        <v>0</v>
      </c>
      <c r="H469" s="189">
        <v>0</v>
      </c>
    </row>
    <row r="470" spans="1:8" ht="12.75">
      <c r="A470" s="183" t="s">
        <v>14</v>
      </c>
      <c r="B470" s="183" t="s">
        <v>63</v>
      </c>
      <c r="C470" s="183" t="s">
        <v>93</v>
      </c>
      <c r="D470" s="183" t="s">
        <v>93</v>
      </c>
      <c r="E470" s="191" t="s">
        <v>510</v>
      </c>
      <c r="F470" s="189">
        <f>F471</f>
        <v>2990.7</v>
      </c>
      <c r="G470" s="189">
        <f aca="true" t="shared" si="220" ref="G470:H478">G471</f>
        <v>168.7</v>
      </c>
      <c r="H470" s="189">
        <f t="shared" si="220"/>
        <v>0</v>
      </c>
    </row>
    <row r="471" spans="1:8" ht="47.25">
      <c r="A471" s="183" t="s">
        <v>14</v>
      </c>
      <c r="B471" s="183" t="s">
        <v>63</v>
      </c>
      <c r="C471" s="183" t="s">
        <v>280</v>
      </c>
      <c r="D471" s="183" t="s">
        <v>93</v>
      </c>
      <c r="E471" s="191" t="s">
        <v>401</v>
      </c>
      <c r="F471" s="189">
        <f>F472</f>
        <v>2990.7</v>
      </c>
      <c r="G471" s="189">
        <f t="shared" si="220"/>
        <v>168.7</v>
      </c>
      <c r="H471" s="189">
        <f t="shared" si="220"/>
        <v>0</v>
      </c>
    </row>
    <row r="472" spans="1:8" ht="31.5">
      <c r="A472" s="183" t="s">
        <v>14</v>
      </c>
      <c r="B472" s="183" t="s">
        <v>63</v>
      </c>
      <c r="C472" s="183" t="s">
        <v>281</v>
      </c>
      <c r="D472" s="183" t="s">
        <v>93</v>
      </c>
      <c r="E472" s="191" t="s">
        <v>114</v>
      </c>
      <c r="F472" s="189">
        <f>F473</f>
        <v>2990.7</v>
      </c>
      <c r="G472" s="189">
        <f t="shared" si="220"/>
        <v>168.7</v>
      </c>
      <c r="H472" s="189">
        <f t="shared" si="220"/>
        <v>0</v>
      </c>
    </row>
    <row r="473" spans="1:8" ht="31.5">
      <c r="A473" s="183" t="s">
        <v>14</v>
      </c>
      <c r="B473" s="183" t="s">
        <v>63</v>
      </c>
      <c r="C473" s="183" t="s">
        <v>494</v>
      </c>
      <c r="D473" s="187" t="s">
        <v>93</v>
      </c>
      <c r="E473" s="191" t="s">
        <v>495</v>
      </c>
      <c r="F473" s="189">
        <f>F478+F474+F476</f>
        <v>2990.7</v>
      </c>
      <c r="G473" s="189">
        <f aca="true" t="shared" si="221" ref="G473:H473">G478+G474+G476</f>
        <v>168.7</v>
      </c>
      <c r="H473" s="189">
        <f t="shared" si="221"/>
        <v>0</v>
      </c>
    </row>
    <row r="474" spans="1:8" ht="47.25">
      <c r="A474" s="195" t="s">
        <v>14</v>
      </c>
      <c r="B474" s="195" t="s">
        <v>63</v>
      </c>
      <c r="C474" s="195" t="s">
        <v>829</v>
      </c>
      <c r="D474" s="24"/>
      <c r="E474" s="190" t="s">
        <v>830</v>
      </c>
      <c r="F474" s="189">
        <f>F475</f>
        <v>90.7</v>
      </c>
      <c r="G474" s="189">
        <f aca="true" t="shared" si="222" ref="G474:H474">G475</f>
        <v>0</v>
      </c>
      <c r="H474" s="189">
        <f t="shared" si="222"/>
        <v>0</v>
      </c>
    </row>
    <row r="475" spans="1:8" ht="12.75">
      <c r="A475" s="195" t="s">
        <v>14</v>
      </c>
      <c r="B475" s="195" t="s">
        <v>63</v>
      </c>
      <c r="C475" s="195" t="s">
        <v>829</v>
      </c>
      <c r="D475" s="24" t="s">
        <v>100</v>
      </c>
      <c r="E475" s="190" t="s">
        <v>101</v>
      </c>
      <c r="F475" s="189">
        <v>90.7</v>
      </c>
      <c r="G475" s="189">
        <v>0</v>
      </c>
      <c r="H475" s="189">
        <v>0</v>
      </c>
    </row>
    <row r="476" spans="1:8" ht="31.5">
      <c r="A476" s="195" t="s">
        <v>14</v>
      </c>
      <c r="B476" s="195" t="s">
        <v>63</v>
      </c>
      <c r="C476" s="195" t="s">
        <v>828</v>
      </c>
      <c r="D476" s="24"/>
      <c r="E476" s="190" t="s">
        <v>831</v>
      </c>
      <c r="F476" s="189">
        <f>F477</f>
        <v>2739.1</v>
      </c>
      <c r="G476" s="189">
        <f aca="true" t="shared" si="223" ref="G476:H476">G477</f>
        <v>0</v>
      </c>
      <c r="H476" s="189">
        <f t="shared" si="223"/>
        <v>0</v>
      </c>
    </row>
    <row r="477" spans="1:8" ht="31.5">
      <c r="A477" s="195" t="s">
        <v>14</v>
      </c>
      <c r="B477" s="195" t="s">
        <v>63</v>
      </c>
      <c r="C477" s="195" t="s">
        <v>828</v>
      </c>
      <c r="D477" s="24">
        <v>600</v>
      </c>
      <c r="E477" s="190" t="s">
        <v>117</v>
      </c>
      <c r="F477" s="189">
        <v>2739.1</v>
      </c>
      <c r="G477" s="189">
        <v>0</v>
      </c>
      <c r="H477" s="189">
        <v>0</v>
      </c>
    </row>
    <row r="478" spans="1:8" ht="31.5">
      <c r="A478" s="183" t="s">
        <v>14</v>
      </c>
      <c r="B478" s="183" t="s">
        <v>63</v>
      </c>
      <c r="C478" s="183" t="s">
        <v>497</v>
      </c>
      <c r="D478" s="183" t="s">
        <v>93</v>
      </c>
      <c r="E478" s="191" t="s">
        <v>195</v>
      </c>
      <c r="F478" s="189">
        <f>F479</f>
        <v>160.9</v>
      </c>
      <c r="G478" s="189">
        <f t="shared" si="220"/>
        <v>168.7</v>
      </c>
      <c r="H478" s="189">
        <f t="shared" si="220"/>
        <v>0</v>
      </c>
    </row>
    <row r="479" spans="1:8" ht="12.75">
      <c r="A479" s="183" t="s">
        <v>14</v>
      </c>
      <c r="B479" s="183" t="s">
        <v>63</v>
      </c>
      <c r="C479" s="183" t="s">
        <v>497</v>
      </c>
      <c r="D479" s="183" t="s">
        <v>100</v>
      </c>
      <c r="E479" s="191" t="s">
        <v>101</v>
      </c>
      <c r="F479" s="189">
        <f>163-2.1</f>
        <v>160.9</v>
      </c>
      <c r="G479" s="189">
        <v>168.7</v>
      </c>
      <c r="H479" s="189">
        <v>0</v>
      </c>
    </row>
    <row r="480" spans="1:8" ht="12.75">
      <c r="A480" s="183" t="s">
        <v>14</v>
      </c>
      <c r="B480" s="183" t="s">
        <v>79</v>
      </c>
      <c r="C480" s="183" t="s">
        <v>93</v>
      </c>
      <c r="D480" s="183" t="s">
        <v>93</v>
      </c>
      <c r="E480" s="191" t="s">
        <v>17</v>
      </c>
      <c r="F480" s="189">
        <f>F481</f>
        <v>13928.199999999999</v>
      </c>
      <c r="G480" s="189">
        <f aca="true" t="shared" si="224" ref="G480:H482">G481</f>
        <v>13928.199999999999</v>
      </c>
      <c r="H480" s="189">
        <f t="shared" si="224"/>
        <v>13928.199999999999</v>
      </c>
    </row>
    <row r="481" spans="1:8" ht="47.25">
      <c r="A481" s="183" t="s">
        <v>14</v>
      </c>
      <c r="B481" s="183" t="s">
        <v>79</v>
      </c>
      <c r="C481" s="183" t="s">
        <v>280</v>
      </c>
      <c r="D481" s="183" t="s">
        <v>93</v>
      </c>
      <c r="E481" s="191" t="s">
        <v>401</v>
      </c>
      <c r="F481" s="189">
        <f>F482</f>
        <v>13928.199999999999</v>
      </c>
      <c r="G481" s="189">
        <f t="shared" si="224"/>
        <v>13928.199999999999</v>
      </c>
      <c r="H481" s="189">
        <f t="shared" si="224"/>
        <v>13928.199999999999</v>
      </c>
    </row>
    <row r="482" spans="1:8" ht="12.75">
      <c r="A482" s="183" t="s">
        <v>14</v>
      </c>
      <c r="B482" s="183" t="s">
        <v>79</v>
      </c>
      <c r="C482" s="183" t="s">
        <v>304</v>
      </c>
      <c r="D482" s="183" t="s">
        <v>93</v>
      </c>
      <c r="E482" s="191" t="s">
        <v>2</v>
      </c>
      <c r="F482" s="189">
        <f>F483</f>
        <v>13928.199999999999</v>
      </c>
      <c r="G482" s="189">
        <f t="shared" si="224"/>
        <v>13928.199999999999</v>
      </c>
      <c r="H482" s="189">
        <f t="shared" si="224"/>
        <v>13928.199999999999</v>
      </c>
    </row>
    <row r="483" spans="1:8" ht="31.5">
      <c r="A483" s="183" t="s">
        <v>14</v>
      </c>
      <c r="B483" s="183" t="s">
        <v>79</v>
      </c>
      <c r="C483" s="183" t="s">
        <v>498</v>
      </c>
      <c r="D483" s="187" t="s">
        <v>93</v>
      </c>
      <c r="E483" s="191" t="s">
        <v>499</v>
      </c>
      <c r="F483" s="189">
        <f>F484+F488+F491</f>
        <v>13928.199999999999</v>
      </c>
      <c r="G483" s="189">
        <f aca="true" t="shared" si="225" ref="G483:H483">G484+G488+G491</f>
        <v>13928.199999999999</v>
      </c>
      <c r="H483" s="189">
        <f t="shared" si="225"/>
        <v>13928.199999999999</v>
      </c>
    </row>
    <row r="484" spans="1:8" ht="47.25">
      <c r="A484" s="183" t="s">
        <v>14</v>
      </c>
      <c r="B484" s="183" t="s">
        <v>79</v>
      </c>
      <c r="C484" s="183" t="s">
        <v>306</v>
      </c>
      <c r="D484" s="183" t="s">
        <v>93</v>
      </c>
      <c r="E484" s="191" t="s">
        <v>124</v>
      </c>
      <c r="F484" s="189">
        <f>F485+F486+F487</f>
        <v>8749.4</v>
      </c>
      <c r="G484" s="189">
        <f aca="true" t="shared" si="226" ref="G484:H484">G485+G486+G487</f>
        <v>8749.4</v>
      </c>
      <c r="H484" s="189">
        <f t="shared" si="226"/>
        <v>8749.4</v>
      </c>
    </row>
    <row r="485" spans="1:8" ht="78.75">
      <c r="A485" s="183" t="s">
        <v>14</v>
      </c>
      <c r="B485" s="183" t="s">
        <v>79</v>
      </c>
      <c r="C485" s="183" t="s">
        <v>306</v>
      </c>
      <c r="D485" s="183" t="s">
        <v>95</v>
      </c>
      <c r="E485" s="191" t="s">
        <v>3</v>
      </c>
      <c r="F485" s="189">
        <v>6262.2</v>
      </c>
      <c r="G485" s="189">
        <v>6262.2</v>
      </c>
      <c r="H485" s="189">
        <v>6262.2</v>
      </c>
    </row>
    <row r="486" spans="1:8" ht="31.5">
      <c r="A486" s="183" t="s">
        <v>14</v>
      </c>
      <c r="B486" s="183" t="s">
        <v>79</v>
      </c>
      <c r="C486" s="183" t="s">
        <v>306</v>
      </c>
      <c r="D486" s="183" t="s">
        <v>96</v>
      </c>
      <c r="E486" s="191" t="s">
        <v>344</v>
      </c>
      <c r="F486" s="189">
        <v>2293.4</v>
      </c>
      <c r="G486" s="189">
        <v>2293.4</v>
      </c>
      <c r="H486" s="189">
        <v>2293.4</v>
      </c>
    </row>
    <row r="487" spans="1:8" ht="12.75">
      <c r="A487" s="183" t="s">
        <v>14</v>
      </c>
      <c r="B487" s="183" t="s">
        <v>79</v>
      </c>
      <c r="C487" s="183" t="s">
        <v>306</v>
      </c>
      <c r="D487" s="183" t="s">
        <v>97</v>
      </c>
      <c r="E487" s="191" t="s">
        <v>98</v>
      </c>
      <c r="F487" s="189">
        <v>193.8</v>
      </c>
      <c r="G487" s="189">
        <v>193.8</v>
      </c>
      <c r="H487" s="189">
        <v>193.8</v>
      </c>
    </row>
    <row r="488" spans="1:8" ht="50.45" customHeight="1">
      <c r="A488" s="183" t="s">
        <v>14</v>
      </c>
      <c r="B488" s="183" t="s">
        <v>79</v>
      </c>
      <c r="C488" s="183" t="s">
        <v>307</v>
      </c>
      <c r="D488" s="183" t="s">
        <v>93</v>
      </c>
      <c r="E488" s="191" t="s">
        <v>125</v>
      </c>
      <c r="F488" s="189">
        <f>F489+F490</f>
        <v>3348.9</v>
      </c>
      <c r="G488" s="189">
        <f aca="true" t="shared" si="227" ref="G488:H488">G489+G490</f>
        <v>3348.9</v>
      </c>
      <c r="H488" s="189">
        <f t="shared" si="227"/>
        <v>3348.9</v>
      </c>
    </row>
    <row r="489" spans="1:8" ht="78.75">
      <c r="A489" s="183" t="s">
        <v>14</v>
      </c>
      <c r="B489" s="183" t="s">
        <v>79</v>
      </c>
      <c r="C489" s="183" t="s">
        <v>307</v>
      </c>
      <c r="D489" s="183" t="s">
        <v>95</v>
      </c>
      <c r="E489" s="191" t="s">
        <v>3</v>
      </c>
      <c r="F489" s="189">
        <v>2756.5</v>
      </c>
      <c r="G489" s="189">
        <v>2756.5</v>
      </c>
      <c r="H489" s="189">
        <v>2756.5</v>
      </c>
    </row>
    <row r="490" spans="1:8" ht="31.5">
      <c r="A490" s="183" t="s">
        <v>14</v>
      </c>
      <c r="B490" s="183" t="s">
        <v>79</v>
      </c>
      <c r="C490" s="183" t="s">
        <v>307</v>
      </c>
      <c r="D490" s="183" t="s">
        <v>96</v>
      </c>
      <c r="E490" s="191" t="s">
        <v>344</v>
      </c>
      <c r="F490" s="189">
        <v>592.4</v>
      </c>
      <c r="G490" s="189">
        <v>592.4</v>
      </c>
      <c r="H490" s="189">
        <v>592.4</v>
      </c>
    </row>
    <row r="491" spans="1:8" ht="78.75">
      <c r="A491" s="183" t="s">
        <v>14</v>
      </c>
      <c r="B491" s="183" t="s">
        <v>79</v>
      </c>
      <c r="C491" s="183" t="s">
        <v>305</v>
      </c>
      <c r="D491" s="183" t="s">
        <v>93</v>
      </c>
      <c r="E491" s="191" t="s">
        <v>345</v>
      </c>
      <c r="F491" s="189">
        <f>F492</f>
        <v>1829.9</v>
      </c>
      <c r="G491" s="189">
        <f aca="true" t="shared" si="228" ref="G491:H491">G492</f>
        <v>1829.9</v>
      </c>
      <c r="H491" s="189">
        <f t="shared" si="228"/>
        <v>1829.9</v>
      </c>
    </row>
    <row r="492" spans="1:8" ht="78.75">
      <c r="A492" s="183" t="s">
        <v>14</v>
      </c>
      <c r="B492" s="183" t="s">
        <v>79</v>
      </c>
      <c r="C492" s="183" t="s">
        <v>305</v>
      </c>
      <c r="D492" s="183" t="s">
        <v>95</v>
      </c>
      <c r="E492" s="191" t="s">
        <v>3</v>
      </c>
      <c r="F492" s="189">
        <v>1829.9</v>
      </c>
      <c r="G492" s="189">
        <v>1829.9</v>
      </c>
      <c r="H492" s="189">
        <v>1829.9</v>
      </c>
    </row>
    <row r="493" spans="1:8" ht="12.75">
      <c r="A493" s="183" t="s">
        <v>14</v>
      </c>
      <c r="B493" s="183" t="s">
        <v>64</v>
      </c>
      <c r="C493" s="183" t="s">
        <v>93</v>
      </c>
      <c r="D493" s="183" t="s">
        <v>93</v>
      </c>
      <c r="E493" s="191" t="s">
        <v>56</v>
      </c>
      <c r="F493" s="189">
        <f>F494</f>
        <v>9069.300000000001</v>
      </c>
      <c r="G493" s="189">
        <f aca="true" t="shared" si="229" ref="G493:H494">G494</f>
        <v>9069.300000000001</v>
      </c>
      <c r="H493" s="189">
        <f t="shared" si="229"/>
        <v>9069.300000000001</v>
      </c>
    </row>
    <row r="494" spans="1:8" ht="12.75">
      <c r="A494" s="183" t="s">
        <v>14</v>
      </c>
      <c r="B494" s="183" t="s">
        <v>126</v>
      </c>
      <c r="C494" s="183" t="s">
        <v>93</v>
      </c>
      <c r="D494" s="183" t="s">
        <v>93</v>
      </c>
      <c r="E494" s="191" t="s">
        <v>127</v>
      </c>
      <c r="F494" s="189">
        <f>F495</f>
        <v>9069.300000000001</v>
      </c>
      <c r="G494" s="189">
        <f t="shared" si="229"/>
        <v>9069.300000000001</v>
      </c>
      <c r="H494" s="189">
        <f t="shared" si="229"/>
        <v>9069.300000000001</v>
      </c>
    </row>
    <row r="495" spans="1:8" ht="47.25">
      <c r="A495" s="183" t="s">
        <v>14</v>
      </c>
      <c r="B495" s="183" t="s">
        <v>126</v>
      </c>
      <c r="C495" s="183" t="s">
        <v>280</v>
      </c>
      <c r="D495" s="183" t="s">
        <v>93</v>
      </c>
      <c r="E495" s="191" t="s">
        <v>401</v>
      </c>
      <c r="F495" s="189">
        <f>F496</f>
        <v>9069.300000000001</v>
      </c>
      <c r="G495" s="189">
        <f aca="true" t="shared" si="230" ref="G495:H497">G496</f>
        <v>9069.300000000001</v>
      </c>
      <c r="H495" s="189">
        <f t="shared" si="230"/>
        <v>9069.300000000001</v>
      </c>
    </row>
    <row r="496" spans="1:8" ht="31.5">
      <c r="A496" s="183" t="s">
        <v>14</v>
      </c>
      <c r="B496" s="183" t="s">
        <v>126</v>
      </c>
      <c r="C496" s="183" t="s">
        <v>281</v>
      </c>
      <c r="D496" s="183" t="s">
        <v>93</v>
      </c>
      <c r="E496" s="191" t="s">
        <v>114</v>
      </c>
      <c r="F496" s="189">
        <f>F497</f>
        <v>9069.300000000001</v>
      </c>
      <c r="G496" s="189">
        <f t="shared" si="230"/>
        <v>9069.300000000001</v>
      </c>
      <c r="H496" s="189">
        <f t="shared" si="230"/>
        <v>9069.300000000001</v>
      </c>
    </row>
    <row r="497" spans="1:8" ht="31.5">
      <c r="A497" s="183" t="s">
        <v>14</v>
      </c>
      <c r="B497" s="183" t="s">
        <v>126</v>
      </c>
      <c r="C497" s="183" t="s">
        <v>491</v>
      </c>
      <c r="D497" s="187" t="s">
        <v>93</v>
      </c>
      <c r="E497" s="191" t="s">
        <v>492</v>
      </c>
      <c r="F497" s="189">
        <f>F498</f>
        <v>9069.300000000001</v>
      </c>
      <c r="G497" s="189">
        <f t="shared" si="230"/>
        <v>9069.300000000001</v>
      </c>
      <c r="H497" s="189">
        <f t="shared" si="230"/>
        <v>9069.300000000001</v>
      </c>
    </row>
    <row r="498" spans="1:8" ht="63">
      <c r="A498" s="183" t="s">
        <v>14</v>
      </c>
      <c r="B498" s="183" t="s">
        <v>126</v>
      </c>
      <c r="C498" s="183" t="s">
        <v>308</v>
      </c>
      <c r="D498" s="183" t="s">
        <v>93</v>
      </c>
      <c r="E498" s="191" t="s">
        <v>128</v>
      </c>
      <c r="F498" s="189">
        <f>F499+F500</f>
        <v>9069.300000000001</v>
      </c>
      <c r="G498" s="189">
        <f aca="true" t="shared" si="231" ref="G498:H498">G499+G500</f>
        <v>9069.300000000001</v>
      </c>
      <c r="H498" s="189">
        <f t="shared" si="231"/>
        <v>9069.300000000001</v>
      </c>
    </row>
    <row r="499" spans="1:8" ht="31.5">
      <c r="A499" s="183" t="s">
        <v>14</v>
      </c>
      <c r="B499" s="183" t="s">
        <v>126</v>
      </c>
      <c r="C499" s="183" t="s">
        <v>308</v>
      </c>
      <c r="D499" s="183" t="s">
        <v>96</v>
      </c>
      <c r="E499" s="191" t="s">
        <v>344</v>
      </c>
      <c r="F499" s="189">
        <v>264.2</v>
      </c>
      <c r="G499" s="189">
        <v>264.2</v>
      </c>
      <c r="H499" s="189">
        <v>264.2</v>
      </c>
    </row>
    <row r="500" spans="1:8" ht="12.75">
      <c r="A500" s="183" t="s">
        <v>14</v>
      </c>
      <c r="B500" s="183" t="s">
        <v>126</v>
      </c>
      <c r="C500" s="183" t="s">
        <v>308</v>
      </c>
      <c r="D500" s="183" t="s">
        <v>100</v>
      </c>
      <c r="E500" s="191" t="s">
        <v>101</v>
      </c>
      <c r="F500" s="189">
        <v>8805.1</v>
      </c>
      <c r="G500" s="189">
        <v>8805.1</v>
      </c>
      <c r="H500" s="189">
        <v>8805.1</v>
      </c>
    </row>
  </sheetData>
  <mergeCells count="10">
    <mergeCell ref="B1:H1"/>
    <mergeCell ref="A2:H2"/>
    <mergeCell ref="A3:A5"/>
    <mergeCell ref="B3:B5"/>
    <mergeCell ref="C3:C5"/>
    <mergeCell ref="D3:D5"/>
    <mergeCell ref="E3:E5"/>
    <mergeCell ref="F3:H3"/>
    <mergeCell ref="F4:F5"/>
    <mergeCell ref="G4:H4"/>
  </mergeCells>
  <printOptions/>
  <pageMargins left="0.5905511811023623" right="0.1968503937007874" top="0.1968503937007874" bottom="0.1968503937007874" header="0.31496062992125984" footer="0.31496062992125984"/>
  <pageSetup fitToHeight="18" fitToWidth="1" horizontalDpi="600" verticalDpi="600" orientation="portrait" paperSize="9" scale="73" r:id="rId1"/>
  <rowBreaks count="1" manualBreakCount="1">
    <brk id="471"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G410"/>
  <sheetViews>
    <sheetView zoomScale="84" zoomScaleNormal="84" workbookViewId="0" topLeftCell="A109">
      <selection activeCell="A3" sqref="A3:A5"/>
    </sheetView>
  </sheetViews>
  <sheetFormatPr defaultColWidth="8.875" defaultRowHeight="12.75"/>
  <cols>
    <col min="1" max="1" width="7.75390625" style="114" customWidth="1"/>
    <col min="2" max="2" width="15.00390625" style="114" customWidth="1"/>
    <col min="3" max="3" width="5.625" style="114" customWidth="1"/>
    <col min="4" max="4" width="43.75390625" style="114" customWidth="1"/>
    <col min="5" max="5" width="12.375" style="115" customWidth="1"/>
    <col min="6" max="6" width="13.125" style="115" customWidth="1"/>
    <col min="7" max="7" width="11.75390625" style="115" customWidth="1"/>
    <col min="8" max="16384" width="8.875" style="113" customWidth="1"/>
  </cols>
  <sheetData>
    <row r="1" spans="1:7" ht="57" customHeight="1">
      <c r="A1" s="156" t="s">
        <v>876</v>
      </c>
      <c r="B1" s="156"/>
      <c r="C1" s="156"/>
      <c r="D1" s="156"/>
      <c r="E1" s="156"/>
      <c r="F1" s="156"/>
      <c r="G1" s="156"/>
    </row>
    <row r="2" spans="1:7" ht="100.5" customHeight="1">
      <c r="A2" s="155" t="s">
        <v>877</v>
      </c>
      <c r="B2" s="155"/>
      <c r="C2" s="155"/>
      <c r="D2" s="155"/>
      <c r="E2" s="155"/>
      <c r="F2" s="155"/>
      <c r="G2" s="155"/>
    </row>
    <row r="3" spans="1:7" ht="15.75">
      <c r="A3" s="181" t="s">
        <v>61</v>
      </c>
      <c r="B3" s="181" t="s">
        <v>22</v>
      </c>
      <c r="C3" s="181" t="s">
        <v>23</v>
      </c>
      <c r="D3" s="181" t="s">
        <v>24</v>
      </c>
      <c r="E3" s="181" t="s">
        <v>311</v>
      </c>
      <c r="F3" s="181"/>
      <c r="G3" s="181"/>
    </row>
    <row r="4" spans="1:7" ht="15.75">
      <c r="A4" s="181" t="s">
        <v>93</v>
      </c>
      <c r="B4" s="181" t="s">
        <v>93</v>
      </c>
      <c r="C4" s="181" t="s">
        <v>93</v>
      </c>
      <c r="D4" s="181" t="s">
        <v>93</v>
      </c>
      <c r="E4" s="181" t="s">
        <v>320</v>
      </c>
      <c r="F4" s="181" t="s">
        <v>330</v>
      </c>
      <c r="G4" s="181"/>
    </row>
    <row r="5" spans="1:7" ht="15.75">
      <c r="A5" s="181" t="s">
        <v>93</v>
      </c>
      <c r="B5" s="181" t="s">
        <v>93</v>
      </c>
      <c r="C5" s="181" t="s">
        <v>93</v>
      </c>
      <c r="D5" s="181" t="s">
        <v>93</v>
      </c>
      <c r="E5" s="181" t="s">
        <v>93</v>
      </c>
      <c r="F5" s="183" t="s">
        <v>321</v>
      </c>
      <c r="G5" s="183" t="s">
        <v>322</v>
      </c>
    </row>
    <row r="6" spans="1:7" ht="15.75">
      <c r="A6" s="183" t="s">
        <v>6</v>
      </c>
      <c r="B6" s="183" t="s">
        <v>104</v>
      </c>
      <c r="C6" s="183" t="s">
        <v>105</v>
      </c>
      <c r="D6" s="183" t="s">
        <v>106</v>
      </c>
      <c r="E6" s="183" t="s">
        <v>107</v>
      </c>
      <c r="F6" s="183" t="s">
        <v>108</v>
      </c>
      <c r="G6" s="183" t="s">
        <v>339</v>
      </c>
    </row>
    <row r="7" spans="1:7" ht="15.75">
      <c r="A7" s="184" t="s">
        <v>93</v>
      </c>
      <c r="B7" s="184" t="s">
        <v>93</v>
      </c>
      <c r="C7" s="184" t="s">
        <v>93</v>
      </c>
      <c r="D7" s="185" t="s">
        <v>1</v>
      </c>
      <c r="E7" s="186">
        <f>E8+E104+E118+E173+E211+E314+E336+E368+E393+E405</f>
        <v>747835.8999999999</v>
      </c>
      <c r="F7" s="186">
        <f>F8+F104+F118+F173+F211+F314+F336+F368+F393+F405</f>
        <v>624418.9000000001</v>
      </c>
      <c r="G7" s="186">
        <f>G8+G104+G118+G173+G211+G314+G336+G368+G393+G405</f>
        <v>598970.5</v>
      </c>
    </row>
    <row r="8" spans="1:7" ht="15.75">
      <c r="A8" s="184" t="s">
        <v>81</v>
      </c>
      <c r="B8" s="184" t="s">
        <v>93</v>
      </c>
      <c r="C8" s="184" t="s">
        <v>93</v>
      </c>
      <c r="D8" s="202" t="s">
        <v>26</v>
      </c>
      <c r="E8" s="186">
        <f>E9+E14+E25+E37+E49+E54+E44</f>
        <v>65376.3</v>
      </c>
      <c r="F8" s="186">
        <f aca="true" t="shared" si="0" ref="F8:G8">F9+F14+F25+F37+F49+F54+F44</f>
        <v>61664.2</v>
      </c>
      <c r="G8" s="186">
        <f t="shared" si="0"/>
        <v>61699.4</v>
      </c>
    </row>
    <row r="9" spans="1:7" ht="63">
      <c r="A9" s="183" t="s">
        <v>68</v>
      </c>
      <c r="B9" s="183" t="s">
        <v>93</v>
      </c>
      <c r="C9" s="183" t="s">
        <v>93</v>
      </c>
      <c r="D9" s="191" t="s">
        <v>86</v>
      </c>
      <c r="E9" s="189">
        <f>E10</f>
        <v>1479</v>
      </c>
      <c r="F9" s="189">
        <f aca="true" t="shared" si="1" ref="F9:G12">F10</f>
        <v>1479</v>
      </c>
      <c r="G9" s="189">
        <f t="shared" si="1"/>
        <v>1479</v>
      </c>
    </row>
    <row r="10" spans="1:7" ht="63">
      <c r="A10" s="183" t="s">
        <v>68</v>
      </c>
      <c r="B10" s="183" t="s">
        <v>200</v>
      </c>
      <c r="C10" s="183" t="s">
        <v>93</v>
      </c>
      <c r="D10" s="191" t="s">
        <v>341</v>
      </c>
      <c r="E10" s="189">
        <f>E11</f>
        <v>1479</v>
      </c>
      <c r="F10" s="189">
        <f t="shared" si="1"/>
        <v>1479</v>
      </c>
      <c r="G10" s="189">
        <f t="shared" si="1"/>
        <v>1479</v>
      </c>
    </row>
    <row r="11" spans="1:7" ht="15.75">
      <c r="A11" s="183" t="s">
        <v>68</v>
      </c>
      <c r="B11" s="183" t="s">
        <v>201</v>
      </c>
      <c r="C11" s="183" t="s">
        <v>93</v>
      </c>
      <c r="D11" s="191" t="s">
        <v>2</v>
      </c>
      <c r="E11" s="189">
        <f>E12</f>
        <v>1479</v>
      </c>
      <c r="F11" s="189">
        <f t="shared" si="1"/>
        <v>1479</v>
      </c>
      <c r="G11" s="189">
        <f t="shared" si="1"/>
        <v>1479</v>
      </c>
    </row>
    <row r="12" spans="1:7" ht="15.75">
      <c r="A12" s="183" t="s">
        <v>68</v>
      </c>
      <c r="B12" s="183" t="s">
        <v>202</v>
      </c>
      <c r="C12" s="183" t="s">
        <v>93</v>
      </c>
      <c r="D12" s="191" t="s">
        <v>43</v>
      </c>
      <c r="E12" s="189">
        <f>E13</f>
        <v>1479</v>
      </c>
      <c r="F12" s="189">
        <f t="shared" si="1"/>
        <v>1479</v>
      </c>
      <c r="G12" s="189">
        <f t="shared" si="1"/>
        <v>1479</v>
      </c>
    </row>
    <row r="13" spans="1:7" ht="94.5">
      <c r="A13" s="183" t="s">
        <v>68</v>
      </c>
      <c r="B13" s="183" t="s">
        <v>202</v>
      </c>
      <c r="C13" s="183" t="s">
        <v>95</v>
      </c>
      <c r="D13" s="191" t="s">
        <v>3</v>
      </c>
      <c r="E13" s="189">
        <f>'№4'!F15</f>
        <v>1479</v>
      </c>
      <c r="F13" s="189">
        <f>'№4'!G15</f>
        <v>1479</v>
      </c>
      <c r="G13" s="189">
        <f>'№4'!H15</f>
        <v>1479</v>
      </c>
    </row>
    <row r="14" spans="1:7" ht="78.75">
      <c r="A14" s="183" t="s">
        <v>69</v>
      </c>
      <c r="B14" s="183" t="s">
        <v>93</v>
      </c>
      <c r="C14" s="183" t="s">
        <v>93</v>
      </c>
      <c r="D14" s="191" t="s">
        <v>44</v>
      </c>
      <c r="E14" s="189">
        <f>E15</f>
        <v>4105.3</v>
      </c>
      <c r="F14" s="189">
        <f aca="true" t="shared" si="2" ref="F14:G15">F15</f>
        <v>4105.3</v>
      </c>
      <c r="G14" s="189">
        <f t="shared" si="2"/>
        <v>4105.3</v>
      </c>
    </row>
    <row r="15" spans="1:7" ht="31.5">
      <c r="A15" s="183" t="s">
        <v>69</v>
      </c>
      <c r="B15" s="183" t="s">
        <v>314</v>
      </c>
      <c r="C15" s="183" t="s">
        <v>93</v>
      </c>
      <c r="D15" s="191" t="s">
        <v>431</v>
      </c>
      <c r="E15" s="189">
        <f>E16</f>
        <v>4105.3</v>
      </c>
      <c r="F15" s="189">
        <f t="shared" si="2"/>
        <v>4105.3</v>
      </c>
      <c r="G15" s="189">
        <f t="shared" si="2"/>
        <v>4105.3</v>
      </c>
    </row>
    <row r="16" spans="1:7" ht="63">
      <c r="A16" s="183" t="s">
        <v>69</v>
      </c>
      <c r="B16" s="183" t="s">
        <v>463</v>
      </c>
      <c r="C16" s="183" t="s">
        <v>93</v>
      </c>
      <c r="D16" s="191" t="s">
        <v>5</v>
      </c>
      <c r="E16" s="189">
        <f>E17+E19+E23</f>
        <v>4105.3</v>
      </c>
      <c r="F16" s="189">
        <f aca="true" t="shared" si="3" ref="F16:G16">F17+F19+F23</f>
        <v>4105.3</v>
      </c>
      <c r="G16" s="189">
        <f t="shared" si="3"/>
        <v>4105.3</v>
      </c>
    </row>
    <row r="17" spans="1:7" ht="15.75">
      <c r="A17" s="183" t="s">
        <v>69</v>
      </c>
      <c r="B17" s="183" t="s">
        <v>273</v>
      </c>
      <c r="C17" s="183" t="s">
        <v>93</v>
      </c>
      <c r="D17" s="191" t="s">
        <v>464</v>
      </c>
      <c r="E17" s="189">
        <f>E18</f>
        <v>1208.6</v>
      </c>
      <c r="F17" s="189">
        <f aca="true" t="shared" si="4" ref="F17:G17">F18</f>
        <v>1208.6</v>
      </c>
      <c r="G17" s="189">
        <f t="shared" si="4"/>
        <v>1208.6</v>
      </c>
    </row>
    <row r="18" spans="1:7" ht="94.5">
      <c r="A18" s="183" t="s">
        <v>69</v>
      </c>
      <c r="B18" s="183" t="s">
        <v>273</v>
      </c>
      <c r="C18" s="183" t="s">
        <v>95</v>
      </c>
      <c r="D18" s="191" t="s">
        <v>3</v>
      </c>
      <c r="E18" s="189">
        <f>'№4'!F329</f>
        <v>1208.6</v>
      </c>
      <c r="F18" s="189">
        <f>'№4'!G329</f>
        <v>1208.6</v>
      </c>
      <c r="G18" s="189">
        <f>'№4'!H329</f>
        <v>1208.6</v>
      </c>
    </row>
    <row r="19" spans="1:7" ht="63">
      <c r="A19" s="183" t="s">
        <v>69</v>
      </c>
      <c r="B19" s="183" t="s">
        <v>274</v>
      </c>
      <c r="C19" s="183" t="s">
        <v>93</v>
      </c>
      <c r="D19" s="191" t="s">
        <v>465</v>
      </c>
      <c r="E19" s="189">
        <f>E20+E21+E22</f>
        <v>2438.1</v>
      </c>
      <c r="F19" s="189">
        <f aca="true" t="shared" si="5" ref="F19:G19">F20+F21+F22</f>
        <v>2438.1</v>
      </c>
      <c r="G19" s="189">
        <f t="shared" si="5"/>
        <v>2438.1</v>
      </c>
    </row>
    <row r="20" spans="1:7" ht="94.5">
      <c r="A20" s="183" t="s">
        <v>69</v>
      </c>
      <c r="B20" s="183" t="s">
        <v>274</v>
      </c>
      <c r="C20" s="183" t="s">
        <v>95</v>
      </c>
      <c r="D20" s="191" t="s">
        <v>3</v>
      </c>
      <c r="E20" s="189">
        <f>'№4'!F331</f>
        <v>2004.4</v>
      </c>
      <c r="F20" s="189">
        <f>'№4'!G331</f>
        <v>2004.4</v>
      </c>
      <c r="G20" s="189">
        <f>'№4'!H331</f>
        <v>2004.4</v>
      </c>
    </row>
    <row r="21" spans="1:7" ht="47.25">
      <c r="A21" s="183" t="s">
        <v>69</v>
      </c>
      <c r="B21" s="183" t="s">
        <v>274</v>
      </c>
      <c r="C21" s="183" t="s">
        <v>96</v>
      </c>
      <c r="D21" s="191" t="s">
        <v>344</v>
      </c>
      <c r="E21" s="189">
        <f>'№4'!F332</f>
        <v>432.09999999999997</v>
      </c>
      <c r="F21" s="189">
        <f>'№4'!G332</f>
        <v>433.7</v>
      </c>
      <c r="G21" s="189">
        <f>'№4'!H332</f>
        <v>433.7</v>
      </c>
    </row>
    <row r="22" spans="1:7" ht="15.75">
      <c r="A22" s="183" t="s">
        <v>69</v>
      </c>
      <c r="B22" s="183" t="s">
        <v>274</v>
      </c>
      <c r="C22" s="183" t="s">
        <v>97</v>
      </c>
      <c r="D22" s="191" t="s">
        <v>98</v>
      </c>
      <c r="E22" s="189">
        <f>'№4'!F333</f>
        <v>1.6</v>
      </c>
      <c r="F22" s="189">
        <f>'№4'!G333</f>
        <v>0</v>
      </c>
      <c r="G22" s="189">
        <f>'№4'!H333</f>
        <v>0</v>
      </c>
    </row>
    <row r="23" spans="1:7" ht="15.75">
      <c r="A23" s="183" t="s">
        <v>69</v>
      </c>
      <c r="B23" s="183" t="s">
        <v>275</v>
      </c>
      <c r="C23" s="183" t="s">
        <v>93</v>
      </c>
      <c r="D23" s="191" t="s">
        <v>466</v>
      </c>
      <c r="E23" s="189">
        <f>E24</f>
        <v>458.6</v>
      </c>
      <c r="F23" s="189">
        <f aca="true" t="shared" si="6" ref="F23:G23">F24</f>
        <v>458.6</v>
      </c>
      <c r="G23" s="189">
        <f t="shared" si="6"/>
        <v>458.6</v>
      </c>
    </row>
    <row r="24" spans="1:7" ht="94.5">
      <c r="A24" s="183" t="s">
        <v>69</v>
      </c>
      <c r="B24" s="183" t="s">
        <v>275</v>
      </c>
      <c r="C24" s="183" t="s">
        <v>95</v>
      </c>
      <c r="D24" s="191" t="s">
        <v>3</v>
      </c>
      <c r="E24" s="189">
        <f>'№4'!F334</f>
        <v>458.6</v>
      </c>
      <c r="F24" s="189">
        <f>'№4'!G334</f>
        <v>458.6</v>
      </c>
      <c r="G24" s="189">
        <f>'№4'!H334</f>
        <v>458.6</v>
      </c>
    </row>
    <row r="25" spans="1:7" ht="94.5">
      <c r="A25" s="183" t="s">
        <v>70</v>
      </c>
      <c r="B25" s="183" t="s">
        <v>93</v>
      </c>
      <c r="C25" s="183" t="s">
        <v>93</v>
      </c>
      <c r="D25" s="191" t="s">
        <v>45</v>
      </c>
      <c r="E25" s="189">
        <f>E26</f>
        <v>35937.1</v>
      </c>
      <c r="F25" s="189">
        <f aca="true" t="shared" si="7" ref="F25:G26">F26</f>
        <v>35825.1</v>
      </c>
      <c r="G25" s="189">
        <f t="shared" si="7"/>
        <v>35825.1</v>
      </c>
    </row>
    <row r="26" spans="1:7" ht="63">
      <c r="A26" s="183" t="s">
        <v>70</v>
      </c>
      <c r="B26" s="183" t="s">
        <v>200</v>
      </c>
      <c r="C26" s="183" t="s">
        <v>93</v>
      </c>
      <c r="D26" s="191" t="s">
        <v>341</v>
      </c>
      <c r="E26" s="189">
        <f>E27</f>
        <v>35937.1</v>
      </c>
      <c r="F26" s="189">
        <f t="shared" si="7"/>
        <v>35825.1</v>
      </c>
      <c r="G26" s="189">
        <f t="shared" si="7"/>
        <v>35825.1</v>
      </c>
    </row>
    <row r="27" spans="1:7" ht="15.75">
      <c r="A27" s="183" t="s">
        <v>70</v>
      </c>
      <c r="B27" s="183" t="s">
        <v>201</v>
      </c>
      <c r="C27" s="183" t="s">
        <v>93</v>
      </c>
      <c r="D27" s="191" t="s">
        <v>2</v>
      </c>
      <c r="E27" s="189">
        <f>E28+E31+E35</f>
        <v>35937.1</v>
      </c>
      <c r="F27" s="189">
        <f aca="true" t="shared" si="8" ref="F27:G27">F28+F31+F35</f>
        <v>35825.1</v>
      </c>
      <c r="G27" s="189">
        <f t="shared" si="8"/>
        <v>35825.1</v>
      </c>
    </row>
    <row r="28" spans="1:7" ht="78.75">
      <c r="A28" s="183" t="s">
        <v>70</v>
      </c>
      <c r="B28" s="183" t="s">
        <v>205</v>
      </c>
      <c r="C28" s="183" t="s">
        <v>93</v>
      </c>
      <c r="D28" s="191" t="s">
        <v>317</v>
      </c>
      <c r="E28" s="189">
        <f>E29+E30</f>
        <v>650</v>
      </c>
      <c r="F28" s="189">
        <f aca="true" t="shared" si="9" ref="F28:G28">F29+F30</f>
        <v>650</v>
      </c>
      <c r="G28" s="189">
        <f t="shared" si="9"/>
        <v>650</v>
      </c>
    </row>
    <row r="29" spans="1:7" ht="94.5">
      <c r="A29" s="183" t="s">
        <v>70</v>
      </c>
      <c r="B29" s="183" t="s">
        <v>205</v>
      </c>
      <c r="C29" s="183" t="s">
        <v>95</v>
      </c>
      <c r="D29" s="191" t="s">
        <v>3</v>
      </c>
      <c r="E29" s="189">
        <f>'№4'!F21</f>
        <v>592.3</v>
      </c>
      <c r="F29" s="189">
        <f>'№4'!G21</f>
        <v>592.3</v>
      </c>
      <c r="G29" s="189">
        <f>'№4'!H21</f>
        <v>592.3</v>
      </c>
    </row>
    <row r="30" spans="1:7" ht="47.25">
      <c r="A30" s="183" t="s">
        <v>70</v>
      </c>
      <c r="B30" s="183" t="s">
        <v>205</v>
      </c>
      <c r="C30" s="183" t="s">
        <v>96</v>
      </c>
      <c r="D30" s="191" t="s">
        <v>344</v>
      </c>
      <c r="E30" s="189">
        <f>'№4'!F22</f>
        <v>57.7</v>
      </c>
      <c r="F30" s="189">
        <f>'№4'!G22</f>
        <v>57.7</v>
      </c>
      <c r="G30" s="189">
        <f>'№4'!H22</f>
        <v>57.7</v>
      </c>
    </row>
    <row r="31" spans="1:7" ht="110.25">
      <c r="A31" s="183" t="s">
        <v>70</v>
      </c>
      <c r="B31" s="183" t="s">
        <v>203</v>
      </c>
      <c r="C31" s="183" t="s">
        <v>93</v>
      </c>
      <c r="D31" s="191" t="s">
        <v>345</v>
      </c>
      <c r="E31" s="189">
        <f>E32+E33+E34</f>
        <v>35216</v>
      </c>
      <c r="F31" s="189">
        <f aca="true" t="shared" si="10" ref="F31:G31">F32+F33+F34</f>
        <v>35104</v>
      </c>
      <c r="G31" s="189">
        <f t="shared" si="10"/>
        <v>35104</v>
      </c>
    </row>
    <row r="32" spans="1:7" ht="94.5">
      <c r="A32" s="183" t="s">
        <v>70</v>
      </c>
      <c r="B32" s="183" t="s">
        <v>203</v>
      </c>
      <c r="C32" s="183" t="s">
        <v>95</v>
      </c>
      <c r="D32" s="191" t="s">
        <v>3</v>
      </c>
      <c r="E32" s="189">
        <f>'№4'!F24</f>
        <v>30511.6</v>
      </c>
      <c r="F32" s="189">
        <f>'№4'!G24</f>
        <v>30511.6</v>
      </c>
      <c r="G32" s="189">
        <f>'№4'!H24</f>
        <v>30511.6</v>
      </c>
    </row>
    <row r="33" spans="1:7" ht="47.25">
      <c r="A33" s="183" t="s">
        <v>70</v>
      </c>
      <c r="B33" s="183" t="s">
        <v>203</v>
      </c>
      <c r="C33" s="183" t="s">
        <v>96</v>
      </c>
      <c r="D33" s="191" t="s">
        <v>344</v>
      </c>
      <c r="E33" s="189">
        <f>'№4'!F25</f>
        <v>4597.1</v>
      </c>
      <c r="F33" s="189">
        <f>'№4'!G25</f>
        <v>4485.1</v>
      </c>
      <c r="G33" s="189">
        <f>'№4'!H25</f>
        <v>4485.1</v>
      </c>
    </row>
    <row r="34" spans="1:7" ht="15.75">
      <c r="A34" s="183" t="s">
        <v>70</v>
      </c>
      <c r="B34" s="183" t="s">
        <v>203</v>
      </c>
      <c r="C34" s="183" t="s">
        <v>97</v>
      </c>
      <c r="D34" s="191" t="s">
        <v>98</v>
      </c>
      <c r="E34" s="189">
        <f>'№4'!F26</f>
        <v>107.3</v>
      </c>
      <c r="F34" s="189">
        <f>'№4'!G26</f>
        <v>107.3</v>
      </c>
      <c r="G34" s="189">
        <f>'№4'!H26</f>
        <v>107.3</v>
      </c>
    </row>
    <row r="35" spans="1:7" ht="94.5">
      <c r="A35" s="183" t="s">
        <v>70</v>
      </c>
      <c r="B35" s="183" t="s">
        <v>204</v>
      </c>
      <c r="C35" s="183" t="s">
        <v>93</v>
      </c>
      <c r="D35" s="191" t="s">
        <v>346</v>
      </c>
      <c r="E35" s="189">
        <f>E36</f>
        <v>71.1</v>
      </c>
      <c r="F35" s="189">
        <f aca="true" t="shared" si="11" ref="F35:G35">F36</f>
        <v>71.1</v>
      </c>
      <c r="G35" s="189">
        <f t="shared" si="11"/>
        <v>71.1</v>
      </c>
    </row>
    <row r="36" spans="1:7" ht="94.5">
      <c r="A36" s="183" t="s">
        <v>70</v>
      </c>
      <c r="B36" s="183" t="s">
        <v>204</v>
      </c>
      <c r="C36" s="183" t="s">
        <v>95</v>
      </c>
      <c r="D36" s="191" t="s">
        <v>3</v>
      </c>
      <c r="E36" s="189">
        <f>'№4'!F28</f>
        <v>71.1</v>
      </c>
      <c r="F36" s="189">
        <f>'№4'!G28</f>
        <v>71.1</v>
      </c>
      <c r="G36" s="189">
        <f>'№4'!H28</f>
        <v>71.1</v>
      </c>
    </row>
    <row r="37" spans="1:7" ht="63">
      <c r="A37" s="183" t="s">
        <v>71</v>
      </c>
      <c r="B37" s="183" t="s">
        <v>93</v>
      </c>
      <c r="C37" s="183" t="s">
        <v>93</v>
      </c>
      <c r="D37" s="191" t="s">
        <v>12</v>
      </c>
      <c r="E37" s="189">
        <f>E38</f>
        <v>9521.5</v>
      </c>
      <c r="F37" s="189">
        <f aca="true" t="shared" si="12" ref="F37:G39">F38</f>
        <v>9521.5</v>
      </c>
      <c r="G37" s="189">
        <f t="shared" si="12"/>
        <v>9521.5</v>
      </c>
    </row>
    <row r="38" spans="1:7" ht="63">
      <c r="A38" s="183" t="s">
        <v>71</v>
      </c>
      <c r="B38" s="183" t="s">
        <v>256</v>
      </c>
      <c r="C38" s="183" t="s">
        <v>93</v>
      </c>
      <c r="D38" s="191" t="s">
        <v>428</v>
      </c>
      <c r="E38" s="189">
        <f>E39</f>
        <v>9521.5</v>
      </c>
      <c r="F38" s="189">
        <f t="shared" si="12"/>
        <v>9521.5</v>
      </c>
      <c r="G38" s="189">
        <f t="shared" si="12"/>
        <v>9521.5</v>
      </c>
    </row>
    <row r="39" spans="1:7" ht="15.75">
      <c r="A39" s="183" t="s">
        <v>71</v>
      </c>
      <c r="B39" s="183" t="s">
        <v>257</v>
      </c>
      <c r="C39" s="183" t="s">
        <v>93</v>
      </c>
      <c r="D39" s="191" t="s">
        <v>2</v>
      </c>
      <c r="E39" s="189">
        <f>E40</f>
        <v>9521.5</v>
      </c>
      <c r="F39" s="189">
        <f t="shared" si="12"/>
        <v>9521.5</v>
      </c>
      <c r="G39" s="189">
        <f t="shared" si="12"/>
        <v>9521.5</v>
      </c>
    </row>
    <row r="40" spans="1:7" ht="110.25">
      <c r="A40" s="183" t="s">
        <v>71</v>
      </c>
      <c r="B40" s="183" t="s">
        <v>258</v>
      </c>
      <c r="C40" s="183" t="s">
        <v>93</v>
      </c>
      <c r="D40" s="191" t="s">
        <v>345</v>
      </c>
      <c r="E40" s="189">
        <f>E41+E42+E43</f>
        <v>9521.5</v>
      </c>
      <c r="F40" s="189">
        <f aca="true" t="shared" si="13" ref="F40:G40">F41+F42+F43</f>
        <v>9521.5</v>
      </c>
      <c r="G40" s="189">
        <f t="shared" si="13"/>
        <v>9521.5</v>
      </c>
    </row>
    <row r="41" spans="1:7" ht="94.5">
      <c r="A41" s="183" t="s">
        <v>71</v>
      </c>
      <c r="B41" s="183" t="s">
        <v>258</v>
      </c>
      <c r="C41" s="183" t="s">
        <v>95</v>
      </c>
      <c r="D41" s="191" t="s">
        <v>3</v>
      </c>
      <c r="E41" s="189">
        <f>'№4'!F258</f>
        <v>8007.7</v>
      </c>
      <c r="F41" s="189">
        <f>'№4'!G258</f>
        <v>8007.7</v>
      </c>
      <c r="G41" s="189">
        <f>'№4'!H258</f>
        <v>8007.7</v>
      </c>
    </row>
    <row r="42" spans="1:7" ht="47.25">
      <c r="A42" s="183" t="s">
        <v>71</v>
      </c>
      <c r="B42" s="183" t="s">
        <v>258</v>
      </c>
      <c r="C42" s="183" t="s">
        <v>96</v>
      </c>
      <c r="D42" s="191" t="s">
        <v>344</v>
      </c>
      <c r="E42" s="189">
        <f>'№4'!F259</f>
        <v>1395.4</v>
      </c>
      <c r="F42" s="189">
        <f>'№4'!G259</f>
        <v>1395.4</v>
      </c>
      <c r="G42" s="189">
        <f>'№4'!H259</f>
        <v>1395.4</v>
      </c>
    </row>
    <row r="43" spans="1:7" ht="15.75">
      <c r="A43" s="183" t="s">
        <v>71</v>
      </c>
      <c r="B43" s="183" t="s">
        <v>258</v>
      </c>
      <c r="C43" s="183" t="s">
        <v>97</v>
      </c>
      <c r="D43" s="191" t="s">
        <v>98</v>
      </c>
      <c r="E43" s="189">
        <f>'№4'!F260</f>
        <v>118.4</v>
      </c>
      <c r="F43" s="189">
        <f>'№4'!G260</f>
        <v>118.4</v>
      </c>
      <c r="G43" s="189">
        <f>'№4'!H260</f>
        <v>118.4</v>
      </c>
    </row>
    <row r="44" spans="1:7" ht="31.5">
      <c r="A44" s="192" t="s">
        <v>805</v>
      </c>
      <c r="B44" s="193"/>
      <c r="C44" s="24"/>
      <c r="D44" s="190" t="s">
        <v>806</v>
      </c>
      <c r="E44" s="189">
        <f>E45</f>
        <v>280</v>
      </c>
      <c r="F44" s="189">
        <f aca="true" t="shared" si="14" ref="F44:G47">F45</f>
        <v>0</v>
      </c>
      <c r="G44" s="189">
        <f t="shared" si="14"/>
        <v>0</v>
      </c>
    </row>
    <row r="45" spans="1:7" ht="31.5">
      <c r="A45" s="192" t="s">
        <v>805</v>
      </c>
      <c r="B45" s="183" t="s">
        <v>314</v>
      </c>
      <c r="C45" s="183" t="s">
        <v>93</v>
      </c>
      <c r="D45" s="191" t="s">
        <v>431</v>
      </c>
      <c r="E45" s="189">
        <f>E46</f>
        <v>280</v>
      </c>
      <c r="F45" s="189">
        <f t="shared" si="14"/>
        <v>0</v>
      </c>
      <c r="G45" s="189">
        <f t="shared" si="14"/>
        <v>0</v>
      </c>
    </row>
    <row r="46" spans="1:7" ht="63">
      <c r="A46" s="192" t="s">
        <v>805</v>
      </c>
      <c r="B46" s="194">
        <v>9940000000</v>
      </c>
      <c r="C46" s="24"/>
      <c r="D46" s="190" t="s">
        <v>439</v>
      </c>
      <c r="E46" s="189">
        <f>E47</f>
        <v>280</v>
      </c>
      <c r="F46" s="189">
        <f t="shared" si="14"/>
        <v>0</v>
      </c>
      <c r="G46" s="189">
        <f t="shared" si="14"/>
        <v>0</v>
      </c>
    </row>
    <row r="47" spans="1:7" ht="47.25">
      <c r="A47" s="192" t="s">
        <v>805</v>
      </c>
      <c r="B47" s="183" t="s">
        <v>807</v>
      </c>
      <c r="C47" s="183"/>
      <c r="D47" s="191" t="s">
        <v>808</v>
      </c>
      <c r="E47" s="189">
        <f>E48</f>
        <v>280</v>
      </c>
      <c r="F47" s="189">
        <f t="shared" si="14"/>
        <v>0</v>
      </c>
      <c r="G47" s="189">
        <f t="shared" si="14"/>
        <v>0</v>
      </c>
    </row>
    <row r="48" spans="1:7" ht="15.75">
      <c r="A48" s="192" t="s">
        <v>805</v>
      </c>
      <c r="B48" s="183" t="s">
        <v>807</v>
      </c>
      <c r="C48" s="183" t="s">
        <v>97</v>
      </c>
      <c r="D48" s="191" t="s">
        <v>98</v>
      </c>
      <c r="E48" s="189">
        <f>'№4'!F33</f>
        <v>280</v>
      </c>
      <c r="F48" s="189">
        <f>'№4'!G33</f>
        <v>0</v>
      </c>
      <c r="G48" s="189">
        <f>'№4'!H33</f>
        <v>0</v>
      </c>
    </row>
    <row r="49" spans="1:7" ht="15.75">
      <c r="A49" s="183" t="s">
        <v>72</v>
      </c>
      <c r="B49" s="183" t="s">
        <v>93</v>
      </c>
      <c r="C49" s="183" t="s">
        <v>93</v>
      </c>
      <c r="D49" s="191" t="s">
        <v>13</v>
      </c>
      <c r="E49" s="189">
        <f>E50</f>
        <v>2000</v>
      </c>
      <c r="F49" s="189">
        <f aca="true" t="shared" si="15" ref="F49:G52">F50</f>
        <v>500</v>
      </c>
      <c r="G49" s="189">
        <f t="shared" si="15"/>
        <v>500</v>
      </c>
    </row>
    <row r="50" spans="1:7" ht="31.5">
      <c r="A50" s="183" t="s">
        <v>72</v>
      </c>
      <c r="B50" s="183" t="s">
        <v>314</v>
      </c>
      <c r="C50" s="183" t="s">
        <v>93</v>
      </c>
      <c r="D50" s="191" t="s">
        <v>431</v>
      </c>
      <c r="E50" s="189">
        <f>E51</f>
        <v>2000</v>
      </c>
      <c r="F50" s="189">
        <f t="shared" si="15"/>
        <v>500</v>
      </c>
      <c r="G50" s="189">
        <f t="shared" si="15"/>
        <v>500</v>
      </c>
    </row>
    <row r="51" spans="1:7" ht="15.75">
      <c r="A51" s="183" t="s">
        <v>72</v>
      </c>
      <c r="B51" s="183" t="s">
        <v>432</v>
      </c>
      <c r="C51" s="183" t="s">
        <v>93</v>
      </c>
      <c r="D51" s="191" t="s">
        <v>13</v>
      </c>
      <c r="E51" s="189">
        <f>E52</f>
        <v>2000</v>
      </c>
      <c r="F51" s="189">
        <f t="shared" si="15"/>
        <v>500</v>
      </c>
      <c r="G51" s="189">
        <f t="shared" si="15"/>
        <v>500</v>
      </c>
    </row>
    <row r="52" spans="1:7" ht="47.25">
      <c r="A52" s="183" t="s">
        <v>72</v>
      </c>
      <c r="B52" s="183" t="s">
        <v>259</v>
      </c>
      <c r="C52" s="183" t="s">
        <v>93</v>
      </c>
      <c r="D52" s="191" t="s">
        <v>132</v>
      </c>
      <c r="E52" s="189">
        <f>E53</f>
        <v>2000</v>
      </c>
      <c r="F52" s="189">
        <f t="shared" si="15"/>
        <v>500</v>
      </c>
      <c r="G52" s="189">
        <f t="shared" si="15"/>
        <v>500</v>
      </c>
    </row>
    <row r="53" spans="1:7" ht="15.75">
      <c r="A53" s="183" t="s">
        <v>72</v>
      </c>
      <c r="B53" s="183" t="s">
        <v>259</v>
      </c>
      <c r="C53" s="183" t="s">
        <v>97</v>
      </c>
      <c r="D53" s="191" t="s">
        <v>98</v>
      </c>
      <c r="E53" s="189">
        <f>'№4'!F265</f>
        <v>2000</v>
      </c>
      <c r="F53" s="189">
        <f>'№4'!G265</f>
        <v>500</v>
      </c>
      <c r="G53" s="189">
        <f>'№4'!H265</f>
        <v>500</v>
      </c>
    </row>
    <row r="54" spans="1:7" ht="15.75">
      <c r="A54" s="183" t="s">
        <v>87</v>
      </c>
      <c r="B54" s="183" t="s">
        <v>93</v>
      </c>
      <c r="C54" s="183" t="s">
        <v>93</v>
      </c>
      <c r="D54" s="191" t="s">
        <v>46</v>
      </c>
      <c r="E54" s="189">
        <f>E55+E81+E91+E98</f>
        <v>12053.4</v>
      </c>
      <c r="F54" s="189">
        <f aca="true" t="shared" si="16" ref="F54:G54">F55+F81+F91+F98</f>
        <v>10233.3</v>
      </c>
      <c r="G54" s="189">
        <f t="shared" si="16"/>
        <v>10268.5</v>
      </c>
    </row>
    <row r="55" spans="1:7" ht="63">
      <c r="A55" s="183" t="s">
        <v>87</v>
      </c>
      <c r="B55" s="183" t="s">
        <v>200</v>
      </c>
      <c r="C55" s="183" t="s">
        <v>93</v>
      </c>
      <c r="D55" s="191" t="s">
        <v>341</v>
      </c>
      <c r="E55" s="189">
        <f>E56+E61+E69+E73+E66</f>
        <v>1513.8</v>
      </c>
      <c r="F55" s="189">
        <f aca="true" t="shared" si="17" ref="F55:G55">F56+F61+F69+F73+F66</f>
        <v>967.2</v>
      </c>
      <c r="G55" s="189">
        <f t="shared" si="17"/>
        <v>979.1999999999999</v>
      </c>
    </row>
    <row r="56" spans="1:7" ht="94.5">
      <c r="A56" s="183" t="s">
        <v>87</v>
      </c>
      <c r="B56" s="183" t="s">
        <v>206</v>
      </c>
      <c r="C56" s="183" t="s">
        <v>93</v>
      </c>
      <c r="D56" s="191" t="s">
        <v>347</v>
      </c>
      <c r="E56" s="189">
        <f>E57+E59</f>
        <v>969.7</v>
      </c>
      <c r="F56" s="189">
        <f aca="true" t="shared" si="18" ref="F56:G56">F57+F59</f>
        <v>421.9</v>
      </c>
      <c r="G56" s="189">
        <f t="shared" si="18"/>
        <v>428.5</v>
      </c>
    </row>
    <row r="57" spans="1:7" ht="47.25">
      <c r="A57" s="183" t="s">
        <v>87</v>
      </c>
      <c r="B57" s="183" t="s">
        <v>207</v>
      </c>
      <c r="C57" s="183" t="s">
        <v>93</v>
      </c>
      <c r="D57" s="191" t="s">
        <v>157</v>
      </c>
      <c r="E57" s="189">
        <f>E58</f>
        <v>515.4</v>
      </c>
      <c r="F57" s="189">
        <f aca="true" t="shared" si="19" ref="F57:G57">F58</f>
        <v>421.9</v>
      </c>
      <c r="G57" s="189">
        <f t="shared" si="19"/>
        <v>428.5</v>
      </c>
    </row>
    <row r="58" spans="1:7" ht="47.25">
      <c r="A58" s="183" t="s">
        <v>87</v>
      </c>
      <c r="B58" s="183" t="s">
        <v>207</v>
      </c>
      <c r="C58" s="183" t="s">
        <v>96</v>
      </c>
      <c r="D58" s="191" t="s">
        <v>344</v>
      </c>
      <c r="E58" s="189">
        <f>'№4'!F39</f>
        <v>515.4</v>
      </c>
      <c r="F58" s="189">
        <f>'№4'!G39</f>
        <v>421.9</v>
      </c>
      <c r="G58" s="189">
        <f>'№4'!H39</f>
        <v>428.5</v>
      </c>
    </row>
    <row r="59" spans="1:7" ht="63">
      <c r="A59" s="183" t="s">
        <v>87</v>
      </c>
      <c r="B59" s="183" t="s">
        <v>350</v>
      </c>
      <c r="C59" s="183" t="s">
        <v>93</v>
      </c>
      <c r="D59" s="191" t="s">
        <v>351</v>
      </c>
      <c r="E59" s="189">
        <f>E60</f>
        <v>454.30000000000007</v>
      </c>
      <c r="F59" s="189">
        <f aca="true" t="shared" si="20" ref="F59:G59">F60</f>
        <v>0</v>
      </c>
      <c r="G59" s="189">
        <f t="shared" si="20"/>
        <v>0</v>
      </c>
    </row>
    <row r="60" spans="1:7" ht="47.25">
      <c r="A60" s="183" t="s">
        <v>87</v>
      </c>
      <c r="B60" s="183" t="s">
        <v>350</v>
      </c>
      <c r="C60" s="183" t="s">
        <v>96</v>
      </c>
      <c r="D60" s="191" t="s">
        <v>344</v>
      </c>
      <c r="E60" s="189">
        <f>'№4'!F41</f>
        <v>454.30000000000007</v>
      </c>
      <c r="F60" s="189">
        <f>'№4'!G41</f>
        <v>0</v>
      </c>
      <c r="G60" s="189">
        <f>'№4'!H41</f>
        <v>0</v>
      </c>
    </row>
    <row r="61" spans="1:7" ht="141.75">
      <c r="A61" s="183" t="s">
        <v>87</v>
      </c>
      <c r="B61" s="183" t="s">
        <v>208</v>
      </c>
      <c r="C61" s="183" t="s">
        <v>93</v>
      </c>
      <c r="D61" s="191" t="s">
        <v>158</v>
      </c>
      <c r="E61" s="189">
        <f>E62+E64</f>
        <v>76.5</v>
      </c>
      <c r="F61" s="189">
        <f aca="true" t="shared" si="21" ref="F61:G61">F62+F64</f>
        <v>78</v>
      </c>
      <c r="G61" s="189">
        <f t="shared" si="21"/>
        <v>79.5</v>
      </c>
    </row>
    <row r="62" spans="1:7" ht="63">
      <c r="A62" s="183" t="s">
        <v>87</v>
      </c>
      <c r="B62" s="183" t="s">
        <v>209</v>
      </c>
      <c r="C62" s="183" t="s">
        <v>93</v>
      </c>
      <c r="D62" s="191" t="s">
        <v>159</v>
      </c>
      <c r="E62" s="189">
        <f>E63</f>
        <v>51</v>
      </c>
      <c r="F62" s="189">
        <f aca="true" t="shared" si="22" ref="F62:G62">F63</f>
        <v>52</v>
      </c>
      <c r="G62" s="189">
        <f t="shared" si="22"/>
        <v>53</v>
      </c>
    </row>
    <row r="63" spans="1:7" ht="15.75">
      <c r="A63" s="183" t="s">
        <v>87</v>
      </c>
      <c r="B63" s="183" t="s">
        <v>209</v>
      </c>
      <c r="C63" s="183" t="s">
        <v>97</v>
      </c>
      <c r="D63" s="191" t="s">
        <v>98</v>
      </c>
      <c r="E63" s="189">
        <f>'№4'!F44</f>
        <v>51</v>
      </c>
      <c r="F63" s="189">
        <f>'№4'!G44</f>
        <v>52</v>
      </c>
      <c r="G63" s="189">
        <f>'№4'!H44</f>
        <v>53</v>
      </c>
    </row>
    <row r="64" spans="1:7" ht="78.75">
      <c r="A64" s="183" t="s">
        <v>87</v>
      </c>
      <c r="B64" s="183" t="s">
        <v>210</v>
      </c>
      <c r="C64" s="183" t="s">
        <v>93</v>
      </c>
      <c r="D64" s="191" t="s">
        <v>160</v>
      </c>
      <c r="E64" s="189">
        <f>E65</f>
        <v>25.5</v>
      </c>
      <c r="F64" s="189">
        <f aca="true" t="shared" si="23" ref="F64:G64">F65</f>
        <v>26</v>
      </c>
      <c r="G64" s="189">
        <f t="shared" si="23"/>
        <v>26.5</v>
      </c>
    </row>
    <row r="65" spans="1:7" ht="47.25">
      <c r="A65" s="183" t="s">
        <v>87</v>
      </c>
      <c r="B65" s="183" t="s">
        <v>210</v>
      </c>
      <c r="C65" s="183" t="s">
        <v>96</v>
      </c>
      <c r="D65" s="191" t="s">
        <v>344</v>
      </c>
      <c r="E65" s="189">
        <f>'№4'!F47</f>
        <v>25.5</v>
      </c>
      <c r="F65" s="189">
        <f>'№4'!G47</f>
        <v>26</v>
      </c>
      <c r="G65" s="189">
        <f>'№4'!H47</f>
        <v>26.5</v>
      </c>
    </row>
    <row r="66" spans="1:7" ht="47.25">
      <c r="A66" s="183" t="s">
        <v>87</v>
      </c>
      <c r="B66" s="183" t="s">
        <v>211</v>
      </c>
      <c r="C66" s="183" t="s">
        <v>93</v>
      </c>
      <c r="D66" s="191" t="s">
        <v>161</v>
      </c>
      <c r="E66" s="189">
        <f>E67</f>
        <v>107.1</v>
      </c>
      <c r="F66" s="189">
        <f aca="true" t="shared" si="24" ref="F66:G67">F67</f>
        <v>109.2</v>
      </c>
      <c r="G66" s="189">
        <f t="shared" si="24"/>
        <v>111.4</v>
      </c>
    </row>
    <row r="67" spans="1:7" ht="31.5">
      <c r="A67" s="183" t="s">
        <v>87</v>
      </c>
      <c r="B67" s="183" t="s">
        <v>212</v>
      </c>
      <c r="C67" s="183" t="s">
        <v>93</v>
      </c>
      <c r="D67" s="191" t="s">
        <v>358</v>
      </c>
      <c r="E67" s="189">
        <f>E68</f>
        <v>107.1</v>
      </c>
      <c r="F67" s="189">
        <f t="shared" si="24"/>
        <v>109.2</v>
      </c>
      <c r="G67" s="189">
        <f t="shared" si="24"/>
        <v>111.4</v>
      </c>
    </row>
    <row r="68" spans="1:7" ht="31.5">
      <c r="A68" s="183" t="s">
        <v>87</v>
      </c>
      <c r="B68" s="183" t="s">
        <v>212</v>
      </c>
      <c r="C68" s="183" t="s">
        <v>100</v>
      </c>
      <c r="D68" s="191" t="s">
        <v>101</v>
      </c>
      <c r="E68" s="189">
        <f>'№4'!F51</f>
        <v>107.1</v>
      </c>
      <c r="F68" s="189">
        <f>'№4'!G51</f>
        <v>109.2</v>
      </c>
      <c r="G68" s="189">
        <f>'№4'!H51</f>
        <v>111.4</v>
      </c>
    </row>
    <row r="69" spans="1:7" ht="94.5">
      <c r="A69" s="183" t="s">
        <v>87</v>
      </c>
      <c r="B69" s="183" t="s">
        <v>213</v>
      </c>
      <c r="C69" s="183" t="s">
        <v>93</v>
      </c>
      <c r="D69" s="191" t="s">
        <v>155</v>
      </c>
      <c r="E69" s="189">
        <f>E70</f>
        <v>62.199999999999996</v>
      </c>
      <c r="F69" s="189">
        <f aca="true" t="shared" si="25" ref="F69:G69">F70</f>
        <v>62.4</v>
      </c>
      <c r="G69" s="189">
        <f t="shared" si="25"/>
        <v>64.1</v>
      </c>
    </row>
    <row r="70" spans="1:7" ht="31.5">
      <c r="A70" s="183" t="s">
        <v>87</v>
      </c>
      <c r="B70" s="183" t="s">
        <v>214</v>
      </c>
      <c r="C70" s="183" t="s">
        <v>93</v>
      </c>
      <c r="D70" s="191" t="s">
        <v>156</v>
      </c>
      <c r="E70" s="189">
        <f>E71+E72</f>
        <v>62.199999999999996</v>
      </c>
      <c r="F70" s="189">
        <f aca="true" t="shared" si="26" ref="F70:G70">F71+F72</f>
        <v>62.4</v>
      </c>
      <c r="G70" s="189">
        <f t="shared" si="26"/>
        <v>64.1</v>
      </c>
    </row>
    <row r="71" spans="1:7" ht="47.25">
      <c r="A71" s="183" t="s">
        <v>87</v>
      </c>
      <c r="B71" s="183" t="s">
        <v>214</v>
      </c>
      <c r="C71" s="183" t="s">
        <v>96</v>
      </c>
      <c r="D71" s="191" t="s">
        <v>344</v>
      </c>
      <c r="E71" s="189">
        <f>'№4'!F56</f>
        <v>47.199999999999996</v>
      </c>
      <c r="F71" s="189">
        <f>'№4'!G56</f>
        <v>50.9</v>
      </c>
      <c r="G71" s="189">
        <f>'№4'!H56</f>
        <v>52.6</v>
      </c>
    </row>
    <row r="72" spans="1:7" ht="31.5">
      <c r="A72" s="183" t="s">
        <v>87</v>
      </c>
      <c r="B72" s="183" t="s">
        <v>214</v>
      </c>
      <c r="C72" s="183" t="s">
        <v>100</v>
      </c>
      <c r="D72" s="191" t="s">
        <v>101</v>
      </c>
      <c r="E72" s="189">
        <f>'№4'!F57</f>
        <v>15</v>
      </c>
      <c r="F72" s="189">
        <f>'№4'!G57</f>
        <v>11.5</v>
      </c>
      <c r="G72" s="189">
        <f>'№4'!H57</f>
        <v>11.5</v>
      </c>
    </row>
    <row r="73" spans="1:7" ht="15.75">
      <c r="A73" s="183" t="s">
        <v>87</v>
      </c>
      <c r="B73" s="183" t="s">
        <v>201</v>
      </c>
      <c r="C73" s="183" t="s">
        <v>93</v>
      </c>
      <c r="D73" s="191" t="s">
        <v>2</v>
      </c>
      <c r="E73" s="189">
        <f>E74+E79+E77</f>
        <v>298.3</v>
      </c>
      <c r="F73" s="189">
        <f aca="true" t="shared" si="27" ref="F73:G73">F74+F79+F77</f>
        <v>295.7</v>
      </c>
      <c r="G73" s="189">
        <f t="shared" si="27"/>
        <v>295.7</v>
      </c>
    </row>
    <row r="74" spans="1:7" ht="110.25">
      <c r="A74" s="183" t="s">
        <v>87</v>
      </c>
      <c r="B74" s="183" t="s">
        <v>215</v>
      </c>
      <c r="C74" s="183" t="s">
        <v>93</v>
      </c>
      <c r="D74" s="191" t="s">
        <v>191</v>
      </c>
      <c r="E74" s="189">
        <f>E75+E76</f>
        <v>264</v>
      </c>
      <c r="F74" s="189">
        <f aca="true" t="shared" si="28" ref="F74:G74">F75+F76</f>
        <v>264</v>
      </c>
      <c r="G74" s="189">
        <f t="shared" si="28"/>
        <v>264</v>
      </c>
    </row>
    <row r="75" spans="1:7" ht="94.5">
      <c r="A75" s="183" t="s">
        <v>87</v>
      </c>
      <c r="B75" s="183" t="s">
        <v>215</v>
      </c>
      <c r="C75" s="183" t="s">
        <v>95</v>
      </c>
      <c r="D75" s="191" t="s">
        <v>3</v>
      </c>
      <c r="E75" s="189">
        <f>'№4'!F61</f>
        <v>246.4</v>
      </c>
      <c r="F75" s="189">
        <f>'№4'!G61</f>
        <v>246.4</v>
      </c>
      <c r="G75" s="189">
        <f>'№4'!H61</f>
        <v>246.4</v>
      </c>
    </row>
    <row r="76" spans="1:7" ht="47.25">
      <c r="A76" s="183" t="s">
        <v>87</v>
      </c>
      <c r="B76" s="183" t="s">
        <v>215</v>
      </c>
      <c r="C76" s="183" t="s">
        <v>96</v>
      </c>
      <c r="D76" s="191" t="s">
        <v>344</v>
      </c>
      <c r="E76" s="189">
        <f>'№4'!F62</f>
        <v>17.6</v>
      </c>
      <c r="F76" s="189">
        <f>'№4'!G62</f>
        <v>17.6</v>
      </c>
      <c r="G76" s="189">
        <f>'№4'!H62</f>
        <v>17.6</v>
      </c>
    </row>
    <row r="77" spans="1:7" ht="126">
      <c r="A77" s="192" t="s">
        <v>87</v>
      </c>
      <c r="B77" s="195" t="s">
        <v>822</v>
      </c>
      <c r="C77" s="24"/>
      <c r="D77" s="188" t="s">
        <v>823</v>
      </c>
      <c r="E77" s="189">
        <f>E78</f>
        <v>2.6</v>
      </c>
      <c r="F77" s="189">
        <f aca="true" t="shared" si="29" ref="F77:G77">F78</f>
        <v>0</v>
      </c>
      <c r="G77" s="189">
        <f t="shared" si="29"/>
        <v>0</v>
      </c>
    </row>
    <row r="78" spans="1:7" ht="94.5">
      <c r="A78" s="192" t="s">
        <v>87</v>
      </c>
      <c r="B78" s="195" t="s">
        <v>822</v>
      </c>
      <c r="C78" s="24" t="s">
        <v>95</v>
      </c>
      <c r="D78" s="190" t="s">
        <v>3</v>
      </c>
      <c r="E78" s="189">
        <f>'№4'!F64</f>
        <v>2.6</v>
      </c>
      <c r="F78" s="189">
        <f>'№4'!G64</f>
        <v>0</v>
      </c>
      <c r="G78" s="189">
        <f>'№4'!H64</f>
        <v>0</v>
      </c>
    </row>
    <row r="79" spans="1:7" ht="94.5">
      <c r="A79" s="183" t="s">
        <v>87</v>
      </c>
      <c r="B79" s="183" t="s">
        <v>204</v>
      </c>
      <c r="C79" s="183" t="s">
        <v>93</v>
      </c>
      <c r="D79" s="191" t="s">
        <v>346</v>
      </c>
      <c r="E79" s="189">
        <f>E80</f>
        <v>31.7</v>
      </c>
      <c r="F79" s="189">
        <f aca="true" t="shared" si="30" ref="F79:G79">F80</f>
        <v>31.7</v>
      </c>
      <c r="G79" s="189">
        <f t="shared" si="30"/>
        <v>31.7</v>
      </c>
    </row>
    <row r="80" spans="1:7" ht="94.5">
      <c r="A80" s="183" t="s">
        <v>87</v>
      </c>
      <c r="B80" s="183" t="s">
        <v>204</v>
      </c>
      <c r="C80" s="183" t="s">
        <v>95</v>
      </c>
      <c r="D80" s="191" t="s">
        <v>3</v>
      </c>
      <c r="E80" s="189">
        <f>'№4'!F65</f>
        <v>31.7</v>
      </c>
      <c r="F80" s="189">
        <f>'№4'!G65</f>
        <v>31.7</v>
      </c>
      <c r="G80" s="189">
        <f>'№4'!H65</f>
        <v>31.7</v>
      </c>
    </row>
    <row r="81" spans="1:7" ht="78.75">
      <c r="A81" s="183" t="s">
        <v>87</v>
      </c>
      <c r="B81" s="183" t="s">
        <v>264</v>
      </c>
      <c r="C81" s="183" t="s">
        <v>93</v>
      </c>
      <c r="D81" s="191" t="s">
        <v>451</v>
      </c>
      <c r="E81" s="189">
        <f>E82+E87</f>
        <v>8896.6</v>
      </c>
      <c r="F81" s="189">
        <f aca="true" t="shared" si="31" ref="F81:G81">F82+F87</f>
        <v>8102.3</v>
      </c>
      <c r="G81" s="189">
        <f t="shared" si="31"/>
        <v>8102.3</v>
      </c>
    </row>
    <row r="82" spans="1:7" ht="63">
      <c r="A82" s="183" t="s">
        <v>87</v>
      </c>
      <c r="B82" s="183" t="s">
        <v>265</v>
      </c>
      <c r="C82" s="183" t="s">
        <v>93</v>
      </c>
      <c r="D82" s="191" t="s">
        <v>147</v>
      </c>
      <c r="E82" s="189">
        <f>E83+E85</f>
        <v>3123.1000000000004</v>
      </c>
      <c r="F82" s="189">
        <f aca="true" t="shared" si="32" ref="F82:G82">F83+F85</f>
        <v>2328.8</v>
      </c>
      <c r="G82" s="189">
        <f t="shared" si="32"/>
        <v>2328.8</v>
      </c>
    </row>
    <row r="83" spans="1:7" ht="47.25">
      <c r="A83" s="183" t="s">
        <v>87</v>
      </c>
      <c r="B83" s="183" t="s">
        <v>267</v>
      </c>
      <c r="C83" s="183" t="s">
        <v>93</v>
      </c>
      <c r="D83" s="191" t="s">
        <v>148</v>
      </c>
      <c r="E83" s="189">
        <f>E84</f>
        <v>2915.1000000000004</v>
      </c>
      <c r="F83" s="189">
        <f aca="true" t="shared" si="33" ref="F83:G83">F84</f>
        <v>2120.8</v>
      </c>
      <c r="G83" s="189">
        <f t="shared" si="33"/>
        <v>2120.8</v>
      </c>
    </row>
    <row r="84" spans="1:7" ht="47.25">
      <c r="A84" s="183" t="s">
        <v>87</v>
      </c>
      <c r="B84" s="183" t="s">
        <v>267</v>
      </c>
      <c r="C84" s="183" t="s">
        <v>96</v>
      </c>
      <c r="D84" s="191" t="s">
        <v>344</v>
      </c>
      <c r="E84" s="189">
        <f>'№4'!F294</f>
        <v>2915.1000000000004</v>
      </c>
      <c r="F84" s="189">
        <f>'№4'!G294</f>
        <v>2120.8</v>
      </c>
      <c r="G84" s="189">
        <f>'№4'!H294</f>
        <v>2120.8</v>
      </c>
    </row>
    <row r="85" spans="1:7" ht="47.25">
      <c r="A85" s="183" t="s">
        <v>87</v>
      </c>
      <c r="B85" s="183" t="s">
        <v>268</v>
      </c>
      <c r="C85" s="183" t="s">
        <v>93</v>
      </c>
      <c r="D85" s="191" t="s">
        <v>454</v>
      </c>
      <c r="E85" s="189">
        <f>E86</f>
        <v>208</v>
      </c>
      <c r="F85" s="189">
        <f aca="true" t="shared" si="34" ref="F85:G85">F86</f>
        <v>208</v>
      </c>
      <c r="G85" s="189">
        <f t="shared" si="34"/>
        <v>208</v>
      </c>
    </row>
    <row r="86" spans="1:7" ht="47.25">
      <c r="A86" s="183" t="s">
        <v>87</v>
      </c>
      <c r="B86" s="183" t="s">
        <v>268</v>
      </c>
      <c r="C86" s="183" t="s">
        <v>96</v>
      </c>
      <c r="D86" s="191" t="s">
        <v>344</v>
      </c>
      <c r="E86" s="189">
        <f>'№4'!F296</f>
        <v>208</v>
      </c>
      <c r="F86" s="189">
        <f>'№4'!G296</f>
        <v>208</v>
      </c>
      <c r="G86" s="189">
        <f>'№4'!H296</f>
        <v>208</v>
      </c>
    </row>
    <row r="87" spans="1:7" ht="15.75">
      <c r="A87" s="183" t="s">
        <v>87</v>
      </c>
      <c r="B87" s="183" t="s">
        <v>269</v>
      </c>
      <c r="C87" s="183" t="s">
        <v>93</v>
      </c>
      <c r="D87" s="191" t="s">
        <v>2</v>
      </c>
      <c r="E87" s="189">
        <f>E88</f>
        <v>5773.5</v>
      </c>
      <c r="F87" s="189">
        <f aca="true" t="shared" si="35" ref="F87:G87">F88</f>
        <v>5773.5</v>
      </c>
      <c r="G87" s="189">
        <f t="shared" si="35"/>
        <v>5773.5</v>
      </c>
    </row>
    <row r="88" spans="1:7" ht="110.25">
      <c r="A88" s="183" t="s">
        <v>87</v>
      </c>
      <c r="B88" s="183" t="s">
        <v>266</v>
      </c>
      <c r="C88" s="183" t="s">
        <v>93</v>
      </c>
      <c r="D88" s="191" t="s">
        <v>345</v>
      </c>
      <c r="E88" s="189">
        <f>E89+E90</f>
        <v>5773.5</v>
      </c>
      <c r="F88" s="189">
        <f aca="true" t="shared" si="36" ref="F88:G88">F89+F90</f>
        <v>5773.5</v>
      </c>
      <c r="G88" s="189">
        <f t="shared" si="36"/>
        <v>5773.5</v>
      </c>
    </row>
    <row r="89" spans="1:7" ht="94.5">
      <c r="A89" s="183" t="s">
        <v>87</v>
      </c>
      <c r="B89" s="183" t="s">
        <v>266</v>
      </c>
      <c r="C89" s="183" t="s">
        <v>95</v>
      </c>
      <c r="D89" s="191" t="s">
        <v>3</v>
      </c>
      <c r="E89" s="189">
        <f>'№4'!F300</f>
        <v>5298.5</v>
      </c>
      <c r="F89" s="189">
        <f>'№4'!G300</f>
        <v>5298.5</v>
      </c>
      <c r="G89" s="189">
        <f>'№4'!H300</f>
        <v>5298.5</v>
      </c>
    </row>
    <row r="90" spans="1:7" ht="47.25">
      <c r="A90" s="183" t="s">
        <v>87</v>
      </c>
      <c r="B90" s="183" t="s">
        <v>266</v>
      </c>
      <c r="C90" s="183" t="s">
        <v>96</v>
      </c>
      <c r="D90" s="191" t="s">
        <v>344</v>
      </c>
      <c r="E90" s="189">
        <f>'№4'!F301</f>
        <v>475</v>
      </c>
      <c r="F90" s="189">
        <f>'№4'!G301</f>
        <v>475</v>
      </c>
      <c r="G90" s="189">
        <f>'№4'!H301</f>
        <v>475</v>
      </c>
    </row>
    <row r="91" spans="1:7" ht="63">
      <c r="A91" s="183" t="s">
        <v>87</v>
      </c>
      <c r="B91" s="183" t="s">
        <v>256</v>
      </c>
      <c r="C91" s="183" t="s">
        <v>93</v>
      </c>
      <c r="D91" s="191" t="s">
        <v>428</v>
      </c>
      <c r="E91" s="189">
        <f>E92+E95</f>
        <v>1141</v>
      </c>
      <c r="F91" s="189">
        <f aca="true" t="shared" si="37" ref="F91:G91">F92+F95</f>
        <v>1163.8</v>
      </c>
      <c r="G91" s="189">
        <f t="shared" si="37"/>
        <v>1187</v>
      </c>
    </row>
    <row r="92" spans="1:7" ht="47.25">
      <c r="A92" s="183" t="s">
        <v>87</v>
      </c>
      <c r="B92" s="183" t="s">
        <v>260</v>
      </c>
      <c r="C92" s="183" t="s">
        <v>93</v>
      </c>
      <c r="D92" s="191" t="s">
        <v>433</v>
      </c>
      <c r="E92" s="189">
        <f>E93</f>
        <v>1114.7</v>
      </c>
      <c r="F92" s="189">
        <f aca="true" t="shared" si="38" ref="F92:G92">F93</f>
        <v>1133.8</v>
      </c>
      <c r="G92" s="189">
        <f t="shared" si="38"/>
        <v>1156</v>
      </c>
    </row>
    <row r="93" spans="1:7" ht="78.75">
      <c r="A93" s="183" t="s">
        <v>87</v>
      </c>
      <c r="B93" s="183" t="s">
        <v>261</v>
      </c>
      <c r="C93" s="183" t="s">
        <v>93</v>
      </c>
      <c r="D93" s="191" t="s">
        <v>190</v>
      </c>
      <c r="E93" s="189">
        <f>E94</f>
        <v>1114.7</v>
      </c>
      <c r="F93" s="189">
        <f aca="true" t="shared" si="39" ref="F93:G93">F94</f>
        <v>1133.8</v>
      </c>
      <c r="G93" s="189">
        <f t="shared" si="39"/>
        <v>1156</v>
      </c>
    </row>
    <row r="94" spans="1:7" ht="47.25">
      <c r="A94" s="183" t="s">
        <v>87</v>
      </c>
      <c r="B94" s="183" t="s">
        <v>261</v>
      </c>
      <c r="C94" s="183" t="s">
        <v>96</v>
      </c>
      <c r="D94" s="191" t="s">
        <v>344</v>
      </c>
      <c r="E94" s="189">
        <f>'№4'!F271</f>
        <v>1114.7</v>
      </c>
      <c r="F94" s="189">
        <f>'№4'!G271</f>
        <v>1133.8</v>
      </c>
      <c r="G94" s="189">
        <f>'№4'!H271</f>
        <v>1156</v>
      </c>
    </row>
    <row r="95" spans="1:7" ht="31.5">
      <c r="A95" s="183" t="s">
        <v>87</v>
      </c>
      <c r="B95" s="183" t="s">
        <v>262</v>
      </c>
      <c r="C95" s="183" t="s">
        <v>93</v>
      </c>
      <c r="D95" s="191" t="s">
        <v>130</v>
      </c>
      <c r="E95" s="189">
        <f>E96</f>
        <v>26.3</v>
      </c>
      <c r="F95" s="189">
        <f aca="true" t="shared" si="40" ref="F95:G96">F96</f>
        <v>30</v>
      </c>
      <c r="G95" s="189">
        <f t="shared" si="40"/>
        <v>31</v>
      </c>
    </row>
    <row r="96" spans="1:7" ht="63">
      <c r="A96" s="183" t="s">
        <v>87</v>
      </c>
      <c r="B96" s="183" t="s">
        <v>263</v>
      </c>
      <c r="C96" s="183" t="s">
        <v>93</v>
      </c>
      <c r="D96" s="191" t="s">
        <v>131</v>
      </c>
      <c r="E96" s="189">
        <f>E97</f>
        <v>26.3</v>
      </c>
      <c r="F96" s="189">
        <f t="shared" si="40"/>
        <v>30</v>
      </c>
      <c r="G96" s="189">
        <f t="shared" si="40"/>
        <v>31</v>
      </c>
    </row>
    <row r="97" spans="1:7" ht="47.25">
      <c r="A97" s="183" t="s">
        <v>87</v>
      </c>
      <c r="B97" s="183" t="s">
        <v>263</v>
      </c>
      <c r="C97" s="183" t="s">
        <v>96</v>
      </c>
      <c r="D97" s="191" t="s">
        <v>344</v>
      </c>
      <c r="E97" s="189">
        <f>'№4'!F274</f>
        <v>26.3</v>
      </c>
      <c r="F97" s="189">
        <f>'№4'!G274</f>
        <v>30</v>
      </c>
      <c r="G97" s="189">
        <f>'№4'!H274</f>
        <v>31</v>
      </c>
    </row>
    <row r="98" spans="1:7" ht="31.5">
      <c r="A98" s="183" t="s">
        <v>87</v>
      </c>
      <c r="B98" s="183" t="s">
        <v>314</v>
      </c>
      <c r="C98" s="183" t="s">
        <v>93</v>
      </c>
      <c r="D98" s="191" t="s">
        <v>431</v>
      </c>
      <c r="E98" s="189">
        <f>E99</f>
        <v>502</v>
      </c>
      <c r="F98" s="189">
        <f aca="true" t="shared" si="41" ref="F98:G102">F99</f>
        <v>0</v>
      </c>
      <c r="G98" s="189">
        <f t="shared" si="41"/>
        <v>0</v>
      </c>
    </row>
    <row r="99" spans="1:7" ht="63">
      <c r="A99" s="183" t="s">
        <v>87</v>
      </c>
      <c r="B99" s="183" t="s">
        <v>438</v>
      </c>
      <c r="C99" s="183" t="s">
        <v>93</v>
      </c>
      <c r="D99" s="191" t="s">
        <v>439</v>
      </c>
      <c r="E99" s="189">
        <f>E102+E100</f>
        <v>502</v>
      </c>
      <c r="F99" s="189">
        <f aca="true" t="shared" si="42" ref="F99:G99">F102+F100</f>
        <v>0</v>
      </c>
      <c r="G99" s="189">
        <f t="shared" si="42"/>
        <v>0</v>
      </c>
    </row>
    <row r="100" spans="1:7" ht="15.75">
      <c r="A100" s="192" t="s">
        <v>87</v>
      </c>
      <c r="B100" s="194" t="s">
        <v>512</v>
      </c>
      <c r="C100" s="24"/>
      <c r="D100" s="190" t="s">
        <v>513</v>
      </c>
      <c r="E100" s="189">
        <f>E101</f>
        <v>2</v>
      </c>
      <c r="F100" s="189">
        <f aca="true" t="shared" si="43" ref="F100:G100">F101</f>
        <v>0</v>
      </c>
      <c r="G100" s="189">
        <f t="shared" si="43"/>
        <v>0</v>
      </c>
    </row>
    <row r="101" spans="1:7" ht="15.75">
      <c r="A101" s="192" t="s">
        <v>87</v>
      </c>
      <c r="B101" s="194" t="s">
        <v>512</v>
      </c>
      <c r="C101" s="24" t="s">
        <v>97</v>
      </c>
      <c r="D101" s="190" t="s">
        <v>98</v>
      </c>
      <c r="E101" s="189">
        <f>'№4'!F70</f>
        <v>2</v>
      </c>
      <c r="F101" s="189">
        <f>'№4'!G70</f>
        <v>0</v>
      </c>
      <c r="G101" s="189">
        <f>'№4'!H70</f>
        <v>0</v>
      </c>
    </row>
    <row r="102" spans="1:7" ht="47.25">
      <c r="A102" s="183" t="s">
        <v>87</v>
      </c>
      <c r="B102" s="183" t="s">
        <v>440</v>
      </c>
      <c r="C102" s="183" t="s">
        <v>93</v>
      </c>
      <c r="D102" s="191" t="s">
        <v>441</v>
      </c>
      <c r="E102" s="189">
        <f>E103</f>
        <v>500</v>
      </c>
      <c r="F102" s="189">
        <f t="shared" si="41"/>
        <v>0</v>
      </c>
      <c r="G102" s="189">
        <f t="shared" si="41"/>
        <v>0</v>
      </c>
    </row>
    <row r="103" spans="1:7" ht="15.75">
      <c r="A103" s="183" t="s">
        <v>87</v>
      </c>
      <c r="B103" s="183" t="s">
        <v>440</v>
      </c>
      <c r="C103" s="183" t="s">
        <v>97</v>
      </c>
      <c r="D103" s="191" t="s">
        <v>98</v>
      </c>
      <c r="E103" s="189">
        <f>'№4'!F278</f>
        <v>500</v>
      </c>
      <c r="F103" s="189">
        <v>0</v>
      </c>
      <c r="G103" s="189">
        <v>0</v>
      </c>
    </row>
    <row r="104" spans="1:7" ht="31.5">
      <c r="A104" s="184" t="s">
        <v>82</v>
      </c>
      <c r="B104" s="184" t="s">
        <v>93</v>
      </c>
      <c r="C104" s="184" t="s">
        <v>93</v>
      </c>
      <c r="D104" s="202" t="s">
        <v>47</v>
      </c>
      <c r="E104" s="186">
        <f>E105+E113</f>
        <v>7918.3</v>
      </c>
      <c r="F104" s="186">
        <f aca="true" t="shared" si="44" ref="F104:G104">F105+F113</f>
        <v>7918</v>
      </c>
      <c r="G104" s="186">
        <f t="shared" si="44"/>
        <v>7917.7</v>
      </c>
    </row>
    <row r="105" spans="1:7" ht="15.75">
      <c r="A105" s="183" t="s">
        <v>102</v>
      </c>
      <c r="B105" s="183" t="s">
        <v>93</v>
      </c>
      <c r="C105" s="183" t="s">
        <v>93</v>
      </c>
      <c r="D105" s="191" t="s">
        <v>103</v>
      </c>
      <c r="E105" s="189">
        <f>E106</f>
        <v>1383.3000000000002</v>
      </c>
      <c r="F105" s="189">
        <f aca="true" t="shared" si="45" ref="F105:G106">F106</f>
        <v>1383.0000000000002</v>
      </c>
      <c r="G105" s="189">
        <f t="shared" si="45"/>
        <v>1382.7</v>
      </c>
    </row>
    <row r="106" spans="1:7" ht="63">
      <c r="A106" s="183" t="s">
        <v>102</v>
      </c>
      <c r="B106" s="183" t="s">
        <v>200</v>
      </c>
      <c r="C106" s="183" t="s">
        <v>93</v>
      </c>
      <c r="D106" s="191" t="s">
        <v>341</v>
      </c>
      <c r="E106" s="189">
        <f>E107</f>
        <v>1383.3000000000002</v>
      </c>
      <c r="F106" s="189">
        <f t="shared" si="45"/>
        <v>1383.0000000000002</v>
      </c>
      <c r="G106" s="189">
        <f t="shared" si="45"/>
        <v>1382.7</v>
      </c>
    </row>
    <row r="107" spans="1:7" ht="15.75">
      <c r="A107" s="183" t="s">
        <v>102</v>
      </c>
      <c r="B107" s="183" t="s">
        <v>201</v>
      </c>
      <c r="C107" s="183" t="s">
        <v>93</v>
      </c>
      <c r="D107" s="191" t="s">
        <v>2</v>
      </c>
      <c r="E107" s="189">
        <f>E108+E110</f>
        <v>1383.3000000000002</v>
      </c>
      <c r="F107" s="189">
        <f aca="true" t="shared" si="46" ref="F107:G107">F108+F110</f>
        <v>1383.0000000000002</v>
      </c>
      <c r="G107" s="189">
        <f t="shared" si="46"/>
        <v>1382.7</v>
      </c>
    </row>
    <row r="108" spans="1:7" ht="94.5">
      <c r="A108" s="183" t="s">
        <v>102</v>
      </c>
      <c r="B108" s="183" t="s">
        <v>204</v>
      </c>
      <c r="C108" s="183" t="s">
        <v>93</v>
      </c>
      <c r="D108" s="191" t="s">
        <v>346</v>
      </c>
      <c r="E108" s="189">
        <f>E109</f>
        <v>131.7</v>
      </c>
      <c r="F108" s="189">
        <f aca="true" t="shared" si="47" ref="F108:G108">F109</f>
        <v>131.7</v>
      </c>
      <c r="G108" s="189">
        <f t="shared" si="47"/>
        <v>131.7</v>
      </c>
    </row>
    <row r="109" spans="1:7" ht="94.5">
      <c r="A109" s="183" t="s">
        <v>102</v>
      </c>
      <c r="B109" s="183" t="s">
        <v>204</v>
      </c>
      <c r="C109" s="183" t="s">
        <v>95</v>
      </c>
      <c r="D109" s="191" t="s">
        <v>3</v>
      </c>
      <c r="E109" s="189">
        <f>'№4'!F77</f>
        <v>131.7</v>
      </c>
      <c r="F109" s="189">
        <f>'№4'!G77</f>
        <v>131.7</v>
      </c>
      <c r="G109" s="189">
        <f>'№4'!H77</f>
        <v>131.7</v>
      </c>
    </row>
    <row r="110" spans="1:7" ht="63">
      <c r="A110" s="183" t="s">
        <v>102</v>
      </c>
      <c r="B110" s="183" t="s">
        <v>216</v>
      </c>
      <c r="C110" s="183" t="s">
        <v>93</v>
      </c>
      <c r="D110" s="191" t="s">
        <v>361</v>
      </c>
      <c r="E110" s="189">
        <f>E111+E112</f>
        <v>1251.6000000000001</v>
      </c>
      <c r="F110" s="189">
        <f aca="true" t="shared" si="48" ref="F110:G110">F111+F112</f>
        <v>1251.3000000000002</v>
      </c>
      <c r="G110" s="189">
        <f t="shared" si="48"/>
        <v>1251</v>
      </c>
    </row>
    <row r="111" spans="1:7" ht="94.5">
      <c r="A111" s="183" t="s">
        <v>102</v>
      </c>
      <c r="B111" s="183" t="s">
        <v>216</v>
      </c>
      <c r="C111" s="183" t="s">
        <v>95</v>
      </c>
      <c r="D111" s="191" t="s">
        <v>3</v>
      </c>
      <c r="E111" s="189">
        <f>'№4'!F79</f>
        <v>1227.9</v>
      </c>
      <c r="F111" s="189">
        <f>'№4'!G79</f>
        <v>1227.9</v>
      </c>
      <c r="G111" s="189">
        <f>'№4'!H79</f>
        <v>1227.9</v>
      </c>
    </row>
    <row r="112" spans="1:7" ht="47.25">
      <c r="A112" s="183" t="s">
        <v>102</v>
      </c>
      <c r="B112" s="183" t="s">
        <v>216</v>
      </c>
      <c r="C112" s="183" t="s">
        <v>96</v>
      </c>
      <c r="D112" s="191" t="s">
        <v>344</v>
      </c>
      <c r="E112" s="189">
        <f>'№4'!F80</f>
        <v>23.7</v>
      </c>
      <c r="F112" s="189">
        <f>'№4'!G80</f>
        <v>23.4</v>
      </c>
      <c r="G112" s="189">
        <f>'№4'!H80</f>
        <v>23.1</v>
      </c>
    </row>
    <row r="113" spans="1:7" ht="63">
      <c r="A113" s="183" t="s">
        <v>73</v>
      </c>
      <c r="B113" s="183"/>
      <c r="C113" s="183"/>
      <c r="D113" s="191" t="s">
        <v>20</v>
      </c>
      <c r="E113" s="189">
        <f>E114</f>
        <v>6535</v>
      </c>
      <c r="F113" s="189">
        <f aca="true" t="shared" si="49" ref="F113:G116">F114</f>
        <v>6535</v>
      </c>
      <c r="G113" s="189">
        <f t="shared" si="49"/>
        <v>6535</v>
      </c>
    </row>
    <row r="114" spans="1:7" ht="78.75">
      <c r="A114" s="183" t="s">
        <v>73</v>
      </c>
      <c r="B114" s="183" t="s">
        <v>200</v>
      </c>
      <c r="C114" s="183"/>
      <c r="D114" s="191" t="s">
        <v>192</v>
      </c>
      <c r="E114" s="189">
        <f>E115</f>
        <v>6535</v>
      </c>
      <c r="F114" s="189">
        <f t="shared" si="49"/>
        <v>6535</v>
      </c>
      <c r="G114" s="189">
        <f t="shared" si="49"/>
        <v>6535</v>
      </c>
    </row>
    <row r="115" spans="1:7" ht="47.25">
      <c r="A115" s="183" t="s">
        <v>73</v>
      </c>
      <c r="B115" s="183" t="s">
        <v>217</v>
      </c>
      <c r="C115" s="183"/>
      <c r="D115" s="191" t="s">
        <v>162</v>
      </c>
      <c r="E115" s="189">
        <f>E116</f>
        <v>6535</v>
      </c>
      <c r="F115" s="189">
        <f t="shared" si="49"/>
        <v>6535</v>
      </c>
      <c r="G115" s="189">
        <f t="shared" si="49"/>
        <v>6535</v>
      </c>
    </row>
    <row r="116" spans="1:7" ht="47.25">
      <c r="A116" s="183" t="s">
        <v>73</v>
      </c>
      <c r="B116" s="183" t="s">
        <v>218</v>
      </c>
      <c r="C116" s="183"/>
      <c r="D116" s="191" t="s">
        <v>163</v>
      </c>
      <c r="E116" s="189">
        <f>E117</f>
        <v>6535</v>
      </c>
      <c r="F116" s="189">
        <f t="shared" si="49"/>
        <v>6535</v>
      </c>
      <c r="G116" s="189">
        <f t="shared" si="49"/>
        <v>6535</v>
      </c>
    </row>
    <row r="117" spans="1:7" ht="47.25">
      <c r="A117" s="183" t="s">
        <v>73</v>
      </c>
      <c r="B117" s="183" t="s">
        <v>218</v>
      </c>
      <c r="C117" s="183">
        <v>600</v>
      </c>
      <c r="D117" s="191" t="s">
        <v>117</v>
      </c>
      <c r="E117" s="189">
        <f>'№4'!F86</f>
        <v>6535</v>
      </c>
      <c r="F117" s="189">
        <f>'№4'!G86</f>
        <v>6535</v>
      </c>
      <c r="G117" s="189">
        <f>'№4'!H86</f>
        <v>6535</v>
      </c>
    </row>
    <row r="118" spans="1:7" ht="15.75">
      <c r="A118" s="184" t="s">
        <v>83</v>
      </c>
      <c r="B118" s="184" t="s">
        <v>93</v>
      </c>
      <c r="C118" s="184" t="s">
        <v>93</v>
      </c>
      <c r="D118" s="202" t="s">
        <v>48</v>
      </c>
      <c r="E118" s="186">
        <f>E124+E129+E155+E119</f>
        <v>120538.5</v>
      </c>
      <c r="F118" s="186">
        <f>F124+F129+F155+F119</f>
        <v>32444.100000000002</v>
      </c>
      <c r="G118" s="186">
        <f>G124+G129+G155+G119</f>
        <v>22185.4</v>
      </c>
    </row>
    <row r="119" spans="1:7" ht="25.15" customHeight="1">
      <c r="A119" s="201" t="s">
        <v>796</v>
      </c>
      <c r="B119" s="187"/>
      <c r="C119" s="187"/>
      <c r="D119" s="191" t="s">
        <v>797</v>
      </c>
      <c r="E119" s="189">
        <f>E120</f>
        <v>256.6</v>
      </c>
      <c r="F119" s="189">
        <f aca="true" t="shared" si="50" ref="F119:G122">F120</f>
        <v>176.4</v>
      </c>
      <c r="G119" s="189">
        <f t="shared" si="50"/>
        <v>182.4</v>
      </c>
    </row>
    <row r="120" spans="1:7" ht="63">
      <c r="A120" s="201" t="s">
        <v>796</v>
      </c>
      <c r="B120" s="183" t="s">
        <v>280</v>
      </c>
      <c r="C120" s="183" t="s">
        <v>93</v>
      </c>
      <c r="D120" s="191" t="s">
        <v>401</v>
      </c>
      <c r="E120" s="189">
        <f>E121</f>
        <v>256.6</v>
      </c>
      <c r="F120" s="189">
        <f t="shared" si="50"/>
        <v>176.4</v>
      </c>
      <c r="G120" s="189">
        <f t="shared" si="50"/>
        <v>182.4</v>
      </c>
    </row>
    <row r="121" spans="1:7" ht="78.75">
      <c r="A121" s="201" t="s">
        <v>796</v>
      </c>
      <c r="B121" s="183" t="s">
        <v>282</v>
      </c>
      <c r="C121" s="183" t="s">
        <v>93</v>
      </c>
      <c r="D121" s="191" t="s">
        <v>472</v>
      </c>
      <c r="E121" s="189">
        <f>E122</f>
        <v>256.6</v>
      </c>
      <c r="F121" s="189">
        <f t="shared" si="50"/>
        <v>176.4</v>
      </c>
      <c r="G121" s="189">
        <f t="shared" si="50"/>
        <v>182.4</v>
      </c>
    </row>
    <row r="122" spans="1:7" ht="47.25">
      <c r="A122" s="201" t="s">
        <v>796</v>
      </c>
      <c r="B122" s="183" t="s">
        <v>286</v>
      </c>
      <c r="C122" s="183" t="s">
        <v>93</v>
      </c>
      <c r="D122" s="191" t="s">
        <v>475</v>
      </c>
      <c r="E122" s="189">
        <f>E123</f>
        <v>256.6</v>
      </c>
      <c r="F122" s="189">
        <f t="shared" si="50"/>
        <v>176.4</v>
      </c>
      <c r="G122" s="189">
        <f t="shared" si="50"/>
        <v>182.4</v>
      </c>
    </row>
    <row r="123" spans="1:7" ht="47.25">
      <c r="A123" s="201" t="s">
        <v>796</v>
      </c>
      <c r="B123" s="183" t="s">
        <v>286</v>
      </c>
      <c r="C123" s="183" t="s">
        <v>415</v>
      </c>
      <c r="D123" s="191" t="s">
        <v>416</v>
      </c>
      <c r="E123" s="189">
        <f>'№4'!F343</f>
        <v>256.6</v>
      </c>
      <c r="F123" s="189">
        <f>'№4'!G343</f>
        <v>176.4</v>
      </c>
      <c r="G123" s="189">
        <f>'№4'!H343</f>
        <v>182.4</v>
      </c>
    </row>
    <row r="124" spans="1:7" ht="15.75">
      <c r="A124" s="183" t="s">
        <v>176</v>
      </c>
      <c r="B124" s="183" t="s">
        <v>93</v>
      </c>
      <c r="C124" s="183" t="s">
        <v>93</v>
      </c>
      <c r="D124" s="191" t="s">
        <v>177</v>
      </c>
      <c r="E124" s="189">
        <f>E125</f>
        <v>395.8</v>
      </c>
      <c r="F124" s="189">
        <f aca="true" t="shared" si="51" ref="F124:G127">F125</f>
        <v>395.8</v>
      </c>
      <c r="G124" s="189">
        <f t="shared" si="51"/>
        <v>395.8</v>
      </c>
    </row>
    <row r="125" spans="1:7" ht="78.75">
      <c r="A125" s="183" t="s">
        <v>176</v>
      </c>
      <c r="B125" s="183" t="s">
        <v>219</v>
      </c>
      <c r="C125" s="183" t="s">
        <v>93</v>
      </c>
      <c r="D125" s="191" t="s">
        <v>362</v>
      </c>
      <c r="E125" s="189">
        <f>E126</f>
        <v>395.8</v>
      </c>
      <c r="F125" s="189">
        <f t="shared" si="51"/>
        <v>395.8</v>
      </c>
      <c r="G125" s="189">
        <f t="shared" si="51"/>
        <v>395.8</v>
      </c>
    </row>
    <row r="126" spans="1:7" ht="63">
      <c r="A126" s="183" t="s">
        <v>176</v>
      </c>
      <c r="B126" s="183" t="s">
        <v>220</v>
      </c>
      <c r="C126" s="183" t="s">
        <v>93</v>
      </c>
      <c r="D126" s="191" t="s">
        <v>171</v>
      </c>
      <c r="E126" s="189">
        <f>E127</f>
        <v>395.8</v>
      </c>
      <c r="F126" s="189">
        <f t="shared" si="51"/>
        <v>395.8</v>
      </c>
      <c r="G126" s="189">
        <f t="shared" si="51"/>
        <v>395.8</v>
      </c>
    </row>
    <row r="127" spans="1:7" ht="141.75">
      <c r="A127" s="183" t="s">
        <v>176</v>
      </c>
      <c r="B127" s="183" t="s">
        <v>221</v>
      </c>
      <c r="C127" s="183" t="s">
        <v>93</v>
      </c>
      <c r="D127" s="191" t="s">
        <v>178</v>
      </c>
      <c r="E127" s="189">
        <f>E128</f>
        <v>395.8</v>
      </c>
      <c r="F127" s="189">
        <f t="shared" si="51"/>
        <v>395.8</v>
      </c>
      <c r="G127" s="189">
        <f t="shared" si="51"/>
        <v>395.8</v>
      </c>
    </row>
    <row r="128" spans="1:7" ht="47.25">
      <c r="A128" s="183" t="s">
        <v>176</v>
      </c>
      <c r="B128" s="183" t="s">
        <v>221</v>
      </c>
      <c r="C128" s="183" t="s">
        <v>96</v>
      </c>
      <c r="D128" s="191" t="s">
        <v>344</v>
      </c>
      <c r="E128" s="189">
        <f>'№4'!F91</f>
        <v>395.8</v>
      </c>
      <c r="F128" s="189">
        <f>'№4'!G91</f>
        <v>395.8</v>
      </c>
      <c r="G128" s="189">
        <f>'№4'!H91</f>
        <v>395.8</v>
      </c>
    </row>
    <row r="129" spans="1:7" ht="15.75">
      <c r="A129" s="183" t="s">
        <v>10</v>
      </c>
      <c r="B129" s="183" t="s">
        <v>93</v>
      </c>
      <c r="C129" s="183" t="s">
        <v>93</v>
      </c>
      <c r="D129" s="191" t="s">
        <v>331</v>
      </c>
      <c r="E129" s="189">
        <f>E130</f>
        <v>117406.29999999999</v>
      </c>
      <c r="F129" s="189">
        <f aca="true" t="shared" si="52" ref="F129:G129">F130</f>
        <v>31128.9</v>
      </c>
      <c r="G129" s="189">
        <f t="shared" si="52"/>
        <v>20859.3</v>
      </c>
    </row>
    <row r="130" spans="1:7" ht="78.75">
      <c r="A130" s="183" t="s">
        <v>10</v>
      </c>
      <c r="B130" s="183" t="s">
        <v>222</v>
      </c>
      <c r="C130" s="183" t="s">
        <v>93</v>
      </c>
      <c r="D130" s="191" t="s">
        <v>365</v>
      </c>
      <c r="E130" s="189">
        <f>E131+E152</f>
        <v>117406.29999999999</v>
      </c>
      <c r="F130" s="189">
        <f>F131+F152</f>
        <v>31128.9</v>
      </c>
      <c r="G130" s="189">
        <f>G131+G152</f>
        <v>20859.3</v>
      </c>
    </row>
    <row r="131" spans="1:7" ht="63">
      <c r="A131" s="183" t="s">
        <v>10</v>
      </c>
      <c r="B131" s="183" t="s">
        <v>223</v>
      </c>
      <c r="C131" s="183" t="s">
        <v>93</v>
      </c>
      <c r="D131" s="191" t="s">
        <v>516</v>
      </c>
      <c r="E131" s="189">
        <f>E132+E136+E138+E148+E140+E144+E146+E150+E134+E142</f>
        <v>113906.29999999999</v>
      </c>
      <c r="F131" s="189">
        <f aca="true" t="shared" si="53" ref="F131:G131">F132+F136+F138+F148+F140+F144+F146+F150+F134+F142</f>
        <v>27628.9</v>
      </c>
      <c r="G131" s="189">
        <f t="shared" si="53"/>
        <v>20859.3</v>
      </c>
    </row>
    <row r="132" spans="1:7" ht="78.75">
      <c r="A132" s="183" t="s">
        <v>10</v>
      </c>
      <c r="B132" s="183" t="s">
        <v>224</v>
      </c>
      <c r="C132" s="183" t="s">
        <v>93</v>
      </c>
      <c r="D132" s="191" t="s">
        <v>368</v>
      </c>
      <c r="E132" s="189">
        <f>E133</f>
        <v>21804.7</v>
      </c>
      <c r="F132" s="189">
        <f aca="true" t="shared" si="54" ref="F132:G132">F133</f>
        <v>21054.7</v>
      </c>
      <c r="G132" s="189">
        <f t="shared" si="54"/>
        <v>20859.3</v>
      </c>
    </row>
    <row r="133" spans="1:7" ht="47.25">
      <c r="A133" s="183" t="s">
        <v>10</v>
      </c>
      <c r="B133" s="183" t="s">
        <v>224</v>
      </c>
      <c r="C133" s="183" t="s">
        <v>96</v>
      </c>
      <c r="D133" s="191" t="s">
        <v>344</v>
      </c>
      <c r="E133" s="189">
        <f>'№4'!F99</f>
        <v>21804.7</v>
      </c>
      <c r="F133" s="189">
        <f>'№4'!G99</f>
        <v>21054.7</v>
      </c>
      <c r="G133" s="189">
        <f>'№4'!H99</f>
        <v>20859.3</v>
      </c>
    </row>
    <row r="134" spans="1:7" ht="78.75">
      <c r="A134" s="183" t="s">
        <v>10</v>
      </c>
      <c r="B134" s="183" t="s">
        <v>839</v>
      </c>
      <c r="C134" s="183" t="s">
        <v>93</v>
      </c>
      <c r="D134" s="191" t="s">
        <v>842</v>
      </c>
      <c r="E134" s="189">
        <f>E135</f>
        <v>21150.1</v>
      </c>
      <c r="F134" s="189">
        <f aca="true" t="shared" si="55" ref="F134:G134">F135</f>
        <v>0</v>
      </c>
      <c r="G134" s="189">
        <f t="shared" si="55"/>
        <v>0</v>
      </c>
    </row>
    <row r="135" spans="1:7" ht="47.25">
      <c r="A135" s="183" t="s">
        <v>10</v>
      </c>
      <c r="B135" s="183" t="s">
        <v>839</v>
      </c>
      <c r="C135" s="183" t="s">
        <v>96</v>
      </c>
      <c r="D135" s="191" t="s">
        <v>344</v>
      </c>
      <c r="E135" s="189">
        <f>'№4'!F102</f>
        <v>21150.1</v>
      </c>
      <c r="F135" s="189">
        <f>'№4'!G102</f>
        <v>0</v>
      </c>
      <c r="G135" s="189">
        <f>'№4'!H102</f>
        <v>0</v>
      </c>
    </row>
    <row r="136" spans="1:7" ht="78.75">
      <c r="A136" s="183" t="s">
        <v>10</v>
      </c>
      <c r="B136" s="183" t="s">
        <v>225</v>
      </c>
      <c r="C136" s="183" t="s">
        <v>93</v>
      </c>
      <c r="D136" s="191" t="s">
        <v>197</v>
      </c>
      <c r="E136" s="189">
        <f>E137</f>
        <v>2400</v>
      </c>
      <c r="F136" s="189">
        <f aca="true" t="shared" si="56" ref="F136:G136">F137</f>
        <v>2400</v>
      </c>
      <c r="G136" s="189">
        <f t="shared" si="56"/>
        <v>0</v>
      </c>
    </row>
    <row r="137" spans="1:7" ht="47.25">
      <c r="A137" s="183" t="s">
        <v>10</v>
      </c>
      <c r="B137" s="183" t="s">
        <v>225</v>
      </c>
      <c r="C137" s="183" t="s">
        <v>96</v>
      </c>
      <c r="D137" s="191" t="s">
        <v>344</v>
      </c>
      <c r="E137" s="189">
        <f>'№4'!F104</f>
        <v>2400</v>
      </c>
      <c r="F137" s="189">
        <f>'№4'!G104</f>
        <v>2400</v>
      </c>
      <c r="G137" s="189">
        <f>'№4'!H104</f>
        <v>0</v>
      </c>
    </row>
    <row r="138" spans="1:7" ht="63">
      <c r="A138" s="183" t="s">
        <v>10</v>
      </c>
      <c r="B138" s="183" t="s">
        <v>226</v>
      </c>
      <c r="C138" s="183" t="s">
        <v>93</v>
      </c>
      <c r="D138" s="191" t="s">
        <v>371</v>
      </c>
      <c r="E138" s="189">
        <f>E139</f>
        <v>1261</v>
      </c>
      <c r="F138" s="189">
        <f aca="true" t="shared" si="57" ref="F138:G138">F139</f>
        <v>4174.2</v>
      </c>
      <c r="G138" s="189">
        <f t="shared" si="57"/>
        <v>0</v>
      </c>
    </row>
    <row r="139" spans="1:7" ht="47.25">
      <c r="A139" s="183" t="s">
        <v>10</v>
      </c>
      <c r="B139" s="183" t="s">
        <v>226</v>
      </c>
      <c r="C139" s="183" t="s">
        <v>96</v>
      </c>
      <c r="D139" s="191" t="s">
        <v>344</v>
      </c>
      <c r="E139" s="189">
        <f>'№4'!F106</f>
        <v>1261</v>
      </c>
      <c r="F139" s="189">
        <f>'№4'!G106</f>
        <v>4174.2</v>
      </c>
      <c r="G139" s="189">
        <f>'№4'!H106</f>
        <v>0</v>
      </c>
    </row>
    <row r="140" spans="1:7" ht="87" customHeight="1">
      <c r="A140" s="183" t="s">
        <v>10</v>
      </c>
      <c r="B140" s="183" t="s">
        <v>523</v>
      </c>
      <c r="C140" s="183" t="s">
        <v>93</v>
      </c>
      <c r="D140" s="191" t="s">
        <v>522</v>
      </c>
      <c r="E140" s="189">
        <f>E141</f>
        <v>24151.5</v>
      </c>
      <c r="F140" s="189">
        <f aca="true" t="shared" si="58" ref="F140:G140">F141</f>
        <v>0</v>
      </c>
      <c r="G140" s="189">
        <f t="shared" si="58"/>
        <v>0</v>
      </c>
    </row>
    <row r="141" spans="1:7" ht="47.25">
      <c r="A141" s="183" t="s">
        <v>10</v>
      </c>
      <c r="B141" s="183" t="s">
        <v>523</v>
      </c>
      <c r="C141" s="183" t="s">
        <v>96</v>
      </c>
      <c r="D141" s="191" t="s">
        <v>344</v>
      </c>
      <c r="E141" s="189">
        <f>'№4'!F108</f>
        <v>24151.5</v>
      </c>
      <c r="F141" s="189">
        <f>'№4'!G108</f>
        <v>0</v>
      </c>
      <c r="G141" s="189">
        <f>'№4'!H108</f>
        <v>0</v>
      </c>
    </row>
    <row r="142" spans="1:7" ht="94.5">
      <c r="A142" s="183" t="s">
        <v>10</v>
      </c>
      <c r="B142" s="183" t="s">
        <v>838</v>
      </c>
      <c r="C142" s="187"/>
      <c r="D142" s="191" t="s">
        <v>841</v>
      </c>
      <c r="E142" s="189">
        <f>E143</f>
        <v>30537.6</v>
      </c>
      <c r="F142" s="189">
        <f aca="true" t="shared" si="59" ref="F142:G142">F143</f>
        <v>0</v>
      </c>
      <c r="G142" s="189">
        <f t="shared" si="59"/>
        <v>0</v>
      </c>
    </row>
    <row r="143" spans="1:7" ht="47.25">
      <c r="A143" s="183" t="s">
        <v>10</v>
      </c>
      <c r="B143" s="183" t="s">
        <v>838</v>
      </c>
      <c r="C143" s="183" t="s">
        <v>96</v>
      </c>
      <c r="D143" s="191" t="s">
        <v>344</v>
      </c>
      <c r="E143" s="189">
        <f>'№4'!F111</f>
        <v>30537.6</v>
      </c>
      <c r="F143" s="189">
        <f>'№4'!G111</f>
        <v>0</v>
      </c>
      <c r="G143" s="189">
        <f>'№4'!H111</f>
        <v>0</v>
      </c>
    </row>
    <row r="144" spans="1:7" ht="47.25">
      <c r="A144" s="183" t="s">
        <v>10</v>
      </c>
      <c r="B144" s="183" t="s">
        <v>544</v>
      </c>
      <c r="C144" s="187"/>
      <c r="D144" s="191" t="s">
        <v>539</v>
      </c>
      <c r="E144" s="189">
        <f>E145</f>
        <v>800</v>
      </c>
      <c r="F144" s="189">
        <f aca="true" t="shared" si="60" ref="F144:G144">F145</f>
        <v>0</v>
      </c>
      <c r="G144" s="189">
        <f t="shared" si="60"/>
        <v>0</v>
      </c>
    </row>
    <row r="145" spans="1:7" ht="47.25">
      <c r="A145" s="183" t="s">
        <v>10</v>
      </c>
      <c r="B145" s="183" t="s">
        <v>544</v>
      </c>
      <c r="C145" s="183" t="s">
        <v>96</v>
      </c>
      <c r="D145" s="191" t="s">
        <v>344</v>
      </c>
      <c r="E145" s="189">
        <f>'№4'!F113</f>
        <v>800</v>
      </c>
      <c r="F145" s="189">
        <f>'№4'!G113</f>
        <v>0</v>
      </c>
      <c r="G145" s="189">
        <f>'№4'!H113</f>
        <v>0</v>
      </c>
    </row>
    <row r="146" spans="1:7" ht="47.25">
      <c r="A146" s="183" t="s">
        <v>10</v>
      </c>
      <c r="B146" s="183" t="s">
        <v>543</v>
      </c>
      <c r="C146" s="187"/>
      <c r="D146" s="191" t="s">
        <v>540</v>
      </c>
      <c r="E146" s="189">
        <f>E147</f>
        <v>1172.1</v>
      </c>
      <c r="F146" s="189">
        <f aca="true" t="shared" si="61" ref="F146:G146">F147</f>
        <v>0</v>
      </c>
      <c r="G146" s="189">
        <f t="shared" si="61"/>
        <v>0</v>
      </c>
    </row>
    <row r="147" spans="1:7" ht="47.25">
      <c r="A147" s="183" t="s">
        <v>10</v>
      </c>
      <c r="B147" s="183" t="s">
        <v>543</v>
      </c>
      <c r="C147" s="183" t="s">
        <v>96</v>
      </c>
      <c r="D147" s="191" t="s">
        <v>344</v>
      </c>
      <c r="E147" s="189">
        <f>'№4'!F115</f>
        <v>1172.1</v>
      </c>
      <c r="F147" s="189">
        <f>'№4'!G115</f>
        <v>0</v>
      </c>
      <c r="G147" s="189">
        <f>'№4'!H115</f>
        <v>0</v>
      </c>
    </row>
    <row r="148" spans="1:7" ht="94.5">
      <c r="A148" s="183" t="s">
        <v>10</v>
      </c>
      <c r="B148" s="183" t="s">
        <v>524</v>
      </c>
      <c r="C148" s="183" t="s">
        <v>93</v>
      </c>
      <c r="D148" s="191" t="s">
        <v>526</v>
      </c>
      <c r="E148" s="189">
        <f>E149</f>
        <v>10479.3</v>
      </c>
      <c r="F148" s="189">
        <f aca="true" t="shared" si="62" ref="F148:G148">F149</f>
        <v>0</v>
      </c>
      <c r="G148" s="189">
        <f t="shared" si="62"/>
        <v>0</v>
      </c>
    </row>
    <row r="149" spans="1:7" ht="54.6" customHeight="1">
      <c r="A149" s="183" t="s">
        <v>10</v>
      </c>
      <c r="B149" s="183" t="s">
        <v>524</v>
      </c>
      <c r="C149" s="183" t="s">
        <v>96</v>
      </c>
      <c r="D149" s="191" t="s">
        <v>344</v>
      </c>
      <c r="E149" s="189">
        <f>'№4'!F116</f>
        <v>10479.3</v>
      </c>
      <c r="F149" s="189">
        <f>'№4'!G116</f>
        <v>0</v>
      </c>
      <c r="G149" s="189">
        <f>'№4'!H116</f>
        <v>0</v>
      </c>
    </row>
    <row r="150" spans="1:7" ht="54.6" customHeight="1">
      <c r="A150" s="192" t="s">
        <v>10</v>
      </c>
      <c r="B150" s="195" t="s">
        <v>800</v>
      </c>
      <c r="C150" s="24"/>
      <c r="D150" s="190" t="s">
        <v>801</v>
      </c>
      <c r="E150" s="189">
        <f>E151</f>
        <v>150</v>
      </c>
      <c r="F150" s="189">
        <f aca="true" t="shared" si="63" ref="F150:G150">F151</f>
        <v>0</v>
      </c>
      <c r="G150" s="189">
        <f t="shared" si="63"/>
        <v>0</v>
      </c>
    </row>
    <row r="151" spans="1:7" ht="54.6" customHeight="1">
      <c r="A151" s="192" t="s">
        <v>10</v>
      </c>
      <c r="B151" s="195" t="s">
        <v>800</v>
      </c>
      <c r="C151" s="24" t="s">
        <v>96</v>
      </c>
      <c r="D151" s="190" t="s">
        <v>802</v>
      </c>
      <c r="E151" s="189">
        <f>'№4'!F120</f>
        <v>150</v>
      </c>
      <c r="F151" s="189">
        <f>'№4'!G120</f>
        <v>0</v>
      </c>
      <c r="G151" s="189">
        <f>'№4'!H120</f>
        <v>0</v>
      </c>
    </row>
    <row r="152" spans="1:7" ht="63">
      <c r="A152" s="183" t="s">
        <v>10</v>
      </c>
      <c r="B152" s="183" t="s">
        <v>227</v>
      </c>
      <c r="C152" s="183" t="s">
        <v>93</v>
      </c>
      <c r="D152" s="191" t="s">
        <v>373</v>
      </c>
      <c r="E152" s="189">
        <f>E153</f>
        <v>3500</v>
      </c>
      <c r="F152" s="189">
        <f aca="true" t="shared" si="64" ref="F152:G153">F153</f>
        <v>3500</v>
      </c>
      <c r="G152" s="189">
        <f t="shared" si="64"/>
        <v>0</v>
      </c>
    </row>
    <row r="153" spans="1:7" ht="47.25">
      <c r="A153" s="183" t="s">
        <v>10</v>
      </c>
      <c r="B153" s="183" t="s">
        <v>228</v>
      </c>
      <c r="C153" s="183" t="s">
        <v>93</v>
      </c>
      <c r="D153" s="191" t="s">
        <v>376</v>
      </c>
      <c r="E153" s="189">
        <f>E154</f>
        <v>3500</v>
      </c>
      <c r="F153" s="189">
        <f t="shared" si="64"/>
        <v>3500</v>
      </c>
      <c r="G153" s="189">
        <f t="shared" si="64"/>
        <v>0</v>
      </c>
    </row>
    <row r="154" spans="1:7" ht="47.25">
      <c r="A154" s="183" t="s">
        <v>10</v>
      </c>
      <c r="B154" s="183" t="s">
        <v>228</v>
      </c>
      <c r="C154" s="183" t="s">
        <v>96</v>
      </c>
      <c r="D154" s="191" t="s">
        <v>344</v>
      </c>
      <c r="E154" s="189">
        <f>'№4'!F124</f>
        <v>3500</v>
      </c>
      <c r="F154" s="189">
        <f>'№4'!G124</f>
        <v>3500</v>
      </c>
      <c r="G154" s="189">
        <f>'№4'!H124</f>
        <v>0</v>
      </c>
    </row>
    <row r="155" spans="1:7" ht="31.5">
      <c r="A155" s="183" t="s">
        <v>74</v>
      </c>
      <c r="B155" s="183" t="s">
        <v>93</v>
      </c>
      <c r="C155" s="183" t="s">
        <v>93</v>
      </c>
      <c r="D155" s="191" t="s">
        <v>49</v>
      </c>
      <c r="E155" s="189">
        <f>E156+E169</f>
        <v>2479.8</v>
      </c>
      <c r="F155" s="189">
        <f aca="true" t="shared" si="65" ref="F155:G155">F156+F169</f>
        <v>743</v>
      </c>
      <c r="G155" s="189">
        <f t="shared" si="65"/>
        <v>747.9</v>
      </c>
    </row>
    <row r="156" spans="1:7" ht="78.75">
      <c r="A156" s="183" t="s">
        <v>74</v>
      </c>
      <c r="B156" s="183" t="s">
        <v>229</v>
      </c>
      <c r="C156" s="183" t="s">
        <v>93</v>
      </c>
      <c r="D156" s="191" t="s">
        <v>377</v>
      </c>
      <c r="E156" s="189">
        <f>E157+E164</f>
        <v>691</v>
      </c>
      <c r="F156" s="189">
        <f aca="true" t="shared" si="66" ref="F156:G156">F157+F164</f>
        <v>243</v>
      </c>
      <c r="G156" s="189">
        <f t="shared" si="66"/>
        <v>247.9</v>
      </c>
    </row>
    <row r="157" spans="1:7" ht="47.25">
      <c r="A157" s="183" t="s">
        <v>74</v>
      </c>
      <c r="B157" s="183" t="s">
        <v>230</v>
      </c>
      <c r="C157" s="183" t="s">
        <v>93</v>
      </c>
      <c r="D157" s="191" t="s">
        <v>164</v>
      </c>
      <c r="E157" s="189">
        <f>E158+E160+E162</f>
        <v>82.5</v>
      </c>
      <c r="F157" s="189">
        <f aca="true" t="shared" si="67" ref="F157:G157">F158+F160+F162</f>
        <v>66.5</v>
      </c>
      <c r="G157" s="189">
        <f t="shared" si="67"/>
        <v>67.9</v>
      </c>
    </row>
    <row r="158" spans="1:7" ht="63">
      <c r="A158" s="183" t="s">
        <v>74</v>
      </c>
      <c r="B158" s="183" t="s">
        <v>231</v>
      </c>
      <c r="C158" s="183" t="s">
        <v>93</v>
      </c>
      <c r="D158" s="191" t="s">
        <v>165</v>
      </c>
      <c r="E158" s="189">
        <f>E159</f>
        <v>27</v>
      </c>
      <c r="F158" s="189">
        <f aca="true" t="shared" si="68" ref="F158:G158">F159</f>
        <v>27.5</v>
      </c>
      <c r="G158" s="189">
        <f t="shared" si="68"/>
        <v>28.1</v>
      </c>
    </row>
    <row r="159" spans="1:7" ht="47.25">
      <c r="A159" s="183" t="s">
        <v>74</v>
      </c>
      <c r="B159" s="183" t="s">
        <v>231</v>
      </c>
      <c r="C159" s="183" t="s">
        <v>96</v>
      </c>
      <c r="D159" s="191" t="s">
        <v>344</v>
      </c>
      <c r="E159" s="189">
        <f>'№4'!F130</f>
        <v>27</v>
      </c>
      <c r="F159" s="189">
        <f>'№4'!G130</f>
        <v>27.5</v>
      </c>
      <c r="G159" s="189">
        <f>'№4'!H130</f>
        <v>28.1</v>
      </c>
    </row>
    <row r="160" spans="1:7" ht="63">
      <c r="A160" s="183" t="s">
        <v>74</v>
      </c>
      <c r="B160" s="183" t="s">
        <v>380</v>
      </c>
      <c r="C160" s="183" t="s">
        <v>93</v>
      </c>
      <c r="D160" s="191" t="s">
        <v>504</v>
      </c>
      <c r="E160" s="189">
        <f>E161</f>
        <v>50.2</v>
      </c>
      <c r="F160" s="189">
        <f aca="true" t="shared" si="69" ref="F160:G160">F161</f>
        <v>33.7</v>
      </c>
      <c r="G160" s="189">
        <f t="shared" si="69"/>
        <v>34.4</v>
      </c>
    </row>
    <row r="161" spans="1:7" ht="47.25">
      <c r="A161" s="183" t="s">
        <v>74</v>
      </c>
      <c r="B161" s="183" t="s">
        <v>380</v>
      </c>
      <c r="C161" s="183" t="s">
        <v>96</v>
      </c>
      <c r="D161" s="191" t="s">
        <v>344</v>
      </c>
      <c r="E161" s="189">
        <f>'№4'!F132</f>
        <v>50.2</v>
      </c>
      <c r="F161" s="189">
        <f>'№4'!G132</f>
        <v>33.7</v>
      </c>
      <c r="G161" s="189">
        <f>'№4'!H132</f>
        <v>34.4</v>
      </c>
    </row>
    <row r="162" spans="1:7" ht="157.5">
      <c r="A162" s="183" t="s">
        <v>74</v>
      </c>
      <c r="B162" s="183" t="s">
        <v>232</v>
      </c>
      <c r="C162" s="183" t="s">
        <v>93</v>
      </c>
      <c r="D162" s="191" t="s">
        <v>383</v>
      </c>
      <c r="E162" s="189">
        <f>E163</f>
        <v>5.3</v>
      </c>
      <c r="F162" s="189">
        <f aca="true" t="shared" si="70" ref="F162:G162">F163</f>
        <v>5.3</v>
      </c>
      <c r="G162" s="189">
        <f t="shared" si="70"/>
        <v>5.4</v>
      </c>
    </row>
    <row r="163" spans="1:7" ht="47.25">
      <c r="A163" s="183" t="s">
        <v>74</v>
      </c>
      <c r="B163" s="183" t="s">
        <v>232</v>
      </c>
      <c r="C163" s="183" t="s">
        <v>96</v>
      </c>
      <c r="D163" s="191" t="s">
        <v>344</v>
      </c>
      <c r="E163" s="189">
        <f>'№4'!F134</f>
        <v>5.3</v>
      </c>
      <c r="F163" s="189">
        <f>'№4'!G134</f>
        <v>5.3</v>
      </c>
      <c r="G163" s="189">
        <f>'№4'!H134</f>
        <v>5.4</v>
      </c>
    </row>
    <row r="164" spans="1:7" ht="31.5">
      <c r="A164" s="183" t="s">
        <v>74</v>
      </c>
      <c r="B164" s="183" t="s">
        <v>233</v>
      </c>
      <c r="C164" s="183" t="s">
        <v>93</v>
      </c>
      <c r="D164" s="191" t="s">
        <v>166</v>
      </c>
      <c r="E164" s="189">
        <f>E165+E167</f>
        <v>608.5</v>
      </c>
      <c r="F164" s="189">
        <f aca="true" t="shared" si="71" ref="F164:G164">F165+F167</f>
        <v>176.5</v>
      </c>
      <c r="G164" s="189">
        <f t="shared" si="71"/>
        <v>180</v>
      </c>
    </row>
    <row r="165" spans="1:7" ht="47.25">
      <c r="A165" s="183" t="s">
        <v>74</v>
      </c>
      <c r="B165" s="183" t="s">
        <v>234</v>
      </c>
      <c r="C165" s="183" t="s">
        <v>93</v>
      </c>
      <c r="D165" s="191" t="s">
        <v>167</v>
      </c>
      <c r="E165" s="189">
        <f>E166</f>
        <v>466.2</v>
      </c>
      <c r="F165" s="189">
        <f aca="true" t="shared" si="72" ref="F165:G165">F166</f>
        <v>31.4</v>
      </c>
      <c r="G165" s="189">
        <f t="shared" si="72"/>
        <v>32</v>
      </c>
    </row>
    <row r="166" spans="1:7" ht="47.25">
      <c r="A166" s="183" t="s">
        <v>74</v>
      </c>
      <c r="B166" s="183" t="s">
        <v>234</v>
      </c>
      <c r="C166" s="183" t="s">
        <v>96</v>
      </c>
      <c r="D166" s="191" t="s">
        <v>344</v>
      </c>
      <c r="E166" s="189">
        <f>'№4'!F139</f>
        <v>466.2</v>
      </c>
      <c r="F166" s="189">
        <f>'№4'!G139</f>
        <v>31.4</v>
      </c>
      <c r="G166" s="189">
        <f>'№4'!H139</f>
        <v>32</v>
      </c>
    </row>
    <row r="167" spans="1:7" ht="47.25">
      <c r="A167" s="183" t="s">
        <v>74</v>
      </c>
      <c r="B167" s="183" t="s">
        <v>235</v>
      </c>
      <c r="C167" s="183" t="s">
        <v>93</v>
      </c>
      <c r="D167" s="191" t="s">
        <v>168</v>
      </c>
      <c r="E167" s="189">
        <f>E168</f>
        <v>142.3</v>
      </c>
      <c r="F167" s="189">
        <f aca="true" t="shared" si="73" ref="F167:G167">F168</f>
        <v>145.1</v>
      </c>
      <c r="G167" s="189">
        <f t="shared" si="73"/>
        <v>148</v>
      </c>
    </row>
    <row r="168" spans="1:7" ht="15.75">
      <c r="A168" s="183" t="s">
        <v>74</v>
      </c>
      <c r="B168" s="183" t="s">
        <v>235</v>
      </c>
      <c r="C168" s="183" t="s">
        <v>97</v>
      </c>
      <c r="D168" s="191" t="s">
        <v>98</v>
      </c>
      <c r="E168" s="189">
        <f>'№4'!F140</f>
        <v>142.3</v>
      </c>
      <c r="F168" s="189">
        <f>'№4'!G140</f>
        <v>145.1</v>
      </c>
      <c r="G168" s="189">
        <f>'№4'!H140</f>
        <v>148</v>
      </c>
    </row>
    <row r="169" spans="1:7" ht="78.75">
      <c r="A169" s="183" t="s">
        <v>74</v>
      </c>
      <c r="B169" s="183" t="s">
        <v>264</v>
      </c>
      <c r="C169" s="183" t="s">
        <v>93</v>
      </c>
      <c r="D169" s="191" t="s">
        <v>451</v>
      </c>
      <c r="E169" s="189">
        <f>E170</f>
        <v>1788.8</v>
      </c>
      <c r="F169" s="189">
        <f aca="true" t="shared" si="74" ref="F169:G171">F170</f>
        <v>500</v>
      </c>
      <c r="G169" s="189">
        <f t="shared" si="74"/>
        <v>500</v>
      </c>
    </row>
    <row r="170" spans="1:7" ht="63">
      <c r="A170" s="183" t="s">
        <v>74</v>
      </c>
      <c r="B170" s="183" t="s">
        <v>265</v>
      </c>
      <c r="C170" s="183" t="s">
        <v>93</v>
      </c>
      <c r="D170" s="191" t="s">
        <v>147</v>
      </c>
      <c r="E170" s="189">
        <f>E171</f>
        <v>1788.8</v>
      </c>
      <c r="F170" s="189">
        <f t="shared" si="74"/>
        <v>500</v>
      </c>
      <c r="G170" s="189">
        <f t="shared" si="74"/>
        <v>500</v>
      </c>
    </row>
    <row r="171" spans="1:7" ht="47.25">
      <c r="A171" s="183" t="s">
        <v>74</v>
      </c>
      <c r="B171" s="183" t="s">
        <v>270</v>
      </c>
      <c r="C171" s="183" t="s">
        <v>93</v>
      </c>
      <c r="D171" s="191" t="s">
        <v>149</v>
      </c>
      <c r="E171" s="189">
        <f>E172</f>
        <v>1788.8</v>
      </c>
      <c r="F171" s="189">
        <f t="shared" si="74"/>
        <v>500</v>
      </c>
      <c r="G171" s="189">
        <f t="shared" si="74"/>
        <v>500</v>
      </c>
    </row>
    <row r="172" spans="1:7" ht="47.25">
      <c r="A172" s="183" t="s">
        <v>74</v>
      </c>
      <c r="B172" s="183" t="s">
        <v>270</v>
      </c>
      <c r="C172" s="183" t="s">
        <v>96</v>
      </c>
      <c r="D172" s="191" t="s">
        <v>344</v>
      </c>
      <c r="E172" s="189">
        <f>'№4'!F306</f>
        <v>1788.8</v>
      </c>
      <c r="F172" s="189">
        <f>'№4'!G306</f>
        <v>500</v>
      </c>
      <c r="G172" s="189">
        <f>'№4'!H306</f>
        <v>500</v>
      </c>
    </row>
    <row r="173" spans="1:7" ht="15.75">
      <c r="A173" s="184" t="s">
        <v>84</v>
      </c>
      <c r="B173" s="184" t="s">
        <v>93</v>
      </c>
      <c r="C173" s="184" t="s">
        <v>93</v>
      </c>
      <c r="D173" s="202" t="s">
        <v>50</v>
      </c>
      <c r="E173" s="186">
        <f>E174+E179+E188</f>
        <v>35359.7</v>
      </c>
      <c r="F173" s="186">
        <f aca="true" t="shared" si="75" ref="F173:G173">F174+F179+F188</f>
        <v>24795.9</v>
      </c>
      <c r="G173" s="186">
        <f t="shared" si="75"/>
        <v>16088.4</v>
      </c>
    </row>
    <row r="174" spans="1:7" ht="15.75">
      <c r="A174" s="183" t="s">
        <v>8</v>
      </c>
      <c r="B174" s="183" t="s">
        <v>93</v>
      </c>
      <c r="C174" s="183" t="s">
        <v>93</v>
      </c>
      <c r="D174" s="191" t="s">
        <v>9</v>
      </c>
      <c r="E174" s="189">
        <f>E175</f>
        <v>1524.6</v>
      </c>
      <c r="F174" s="189">
        <f aca="true" t="shared" si="76" ref="F174:G177">F175</f>
        <v>1435.1</v>
      </c>
      <c r="G174" s="189">
        <f t="shared" si="76"/>
        <v>1435.1</v>
      </c>
    </row>
    <row r="175" spans="1:7" ht="78.75">
      <c r="A175" s="183" t="s">
        <v>8</v>
      </c>
      <c r="B175" s="183" t="s">
        <v>264</v>
      </c>
      <c r="C175" s="183" t="s">
        <v>93</v>
      </c>
      <c r="D175" s="191" t="s">
        <v>451</v>
      </c>
      <c r="E175" s="189">
        <f>E176</f>
        <v>1524.6</v>
      </c>
      <c r="F175" s="189">
        <f t="shared" si="76"/>
        <v>1435.1</v>
      </c>
      <c r="G175" s="189">
        <f t="shared" si="76"/>
        <v>1435.1</v>
      </c>
    </row>
    <row r="176" spans="1:7" ht="63">
      <c r="A176" s="183" t="s">
        <v>8</v>
      </c>
      <c r="B176" s="183" t="s">
        <v>265</v>
      </c>
      <c r="C176" s="183" t="s">
        <v>93</v>
      </c>
      <c r="D176" s="191" t="s">
        <v>147</v>
      </c>
      <c r="E176" s="189">
        <f>E177</f>
        <v>1524.6</v>
      </c>
      <c r="F176" s="189">
        <f t="shared" si="76"/>
        <v>1435.1</v>
      </c>
      <c r="G176" s="189">
        <f t="shared" si="76"/>
        <v>1435.1</v>
      </c>
    </row>
    <row r="177" spans="1:7" ht="63">
      <c r="A177" s="183" t="s">
        <v>8</v>
      </c>
      <c r="B177" s="183" t="s">
        <v>271</v>
      </c>
      <c r="C177" s="183" t="s">
        <v>93</v>
      </c>
      <c r="D177" s="191" t="s">
        <v>194</v>
      </c>
      <c r="E177" s="189">
        <f>E178</f>
        <v>1524.6</v>
      </c>
      <c r="F177" s="189">
        <f t="shared" si="76"/>
        <v>1435.1</v>
      </c>
      <c r="G177" s="189">
        <f t="shared" si="76"/>
        <v>1435.1</v>
      </c>
    </row>
    <row r="178" spans="1:7" ht="47.25">
      <c r="A178" s="183" t="s">
        <v>8</v>
      </c>
      <c r="B178" s="183" t="s">
        <v>271</v>
      </c>
      <c r="C178" s="183" t="s">
        <v>96</v>
      </c>
      <c r="D178" s="191" t="s">
        <v>344</v>
      </c>
      <c r="E178" s="189">
        <f>'№4'!F315</f>
        <v>1524.6</v>
      </c>
      <c r="F178" s="189">
        <f>'№4'!G315</f>
        <v>1435.1</v>
      </c>
      <c r="G178" s="189">
        <f>'№4'!H315</f>
        <v>1435.1</v>
      </c>
    </row>
    <row r="179" spans="1:7" ht="15.75">
      <c r="A179" s="183" t="s">
        <v>75</v>
      </c>
      <c r="B179" s="183" t="s">
        <v>93</v>
      </c>
      <c r="C179" s="183" t="s">
        <v>93</v>
      </c>
      <c r="D179" s="191" t="s">
        <v>51</v>
      </c>
      <c r="E179" s="189">
        <f>E180</f>
        <v>12893.7</v>
      </c>
      <c r="F179" s="189">
        <f aca="true" t="shared" si="77" ref="F179:G180">F180</f>
        <v>9000</v>
      </c>
      <c r="G179" s="189">
        <f t="shared" si="77"/>
        <v>0</v>
      </c>
    </row>
    <row r="180" spans="1:7" ht="78.75">
      <c r="A180" s="183" t="s">
        <v>75</v>
      </c>
      <c r="B180" s="183" t="s">
        <v>219</v>
      </c>
      <c r="C180" s="183" t="s">
        <v>93</v>
      </c>
      <c r="D180" s="191" t="s">
        <v>362</v>
      </c>
      <c r="E180" s="189">
        <f>E181</f>
        <v>12893.7</v>
      </c>
      <c r="F180" s="189">
        <f t="shared" si="77"/>
        <v>9000</v>
      </c>
      <c r="G180" s="189">
        <f t="shared" si="77"/>
        <v>0</v>
      </c>
    </row>
    <row r="181" spans="1:7" ht="63">
      <c r="A181" s="183" t="s">
        <v>75</v>
      </c>
      <c r="B181" s="183" t="s">
        <v>386</v>
      </c>
      <c r="C181" s="183" t="s">
        <v>93</v>
      </c>
      <c r="D181" s="191" t="s">
        <v>387</v>
      </c>
      <c r="E181" s="189">
        <f>E182+E186+E184</f>
        <v>12893.7</v>
      </c>
      <c r="F181" s="189">
        <f aca="true" t="shared" si="78" ref="F181:G181">F182+F186+F184</f>
        <v>9000</v>
      </c>
      <c r="G181" s="189">
        <f t="shared" si="78"/>
        <v>0</v>
      </c>
    </row>
    <row r="182" spans="1:7" ht="63">
      <c r="A182" s="183" t="s">
        <v>75</v>
      </c>
      <c r="B182" s="183" t="s">
        <v>390</v>
      </c>
      <c r="C182" s="183" t="s">
        <v>93</v>
      </c>
      <c r="D182" s="191" t="s">
        <v>391</v>
      </c>
      <c r="E182" s="189">
        <f>E183</f>
        <v>1445.7000000000007</v>
      </c>
      <c r="F182" s="189">
        <f aca="true" t="shared" si="79" ref="F182:G182">F183</f>
        <v>9000</v>
      </c>
      <c r="G182" s="189">
        <f t="shared" si="79"/>
        <v>0</v>
      </c>
    </row>
    <row r="183" spans="1:7" ht="47.25">
      <c r="A183" s="183" t="s">
        <v>75</v>
      </c>
      <c r="B183" s="183" t="s">
        <v>390</v>
      </c>
      <c r="C183" s="183" t="s">
        <v>99</v>
      </c>
      <c r="D183" s="191" t="s">
        <v>392</v>
      </c>
      <c r="E183" s="189">
        <f>'№4'!F148</f>
        <v>1445.7000000000007</v>
      </c>
      <c r="F183" s="189">
        <f>'№4'!G148</f>
        <v>9000</v>
      </c>
      <c r="G183" s="189">
        <f>'№4'!H148</f>
        <v>0</v>
      </c>
    </row>
    <row r="184" spans="1:7" ht="31.5">
      <c r="A184" s="183" t="s">
        <v>75</v>
      </c>
      <c r="B184" s="183" t="s">
        <v>514</v>
      </c>
      <c r="C184" s="183" t="s">
        <v>93</v>
      </c>
      <c r="D184" s="191" t="s">
        <v>515</v>
      </c>
      <c r="E184" s="189">
        <f>E185</f>
        <v>198</v>
      </c>
      <c r="F184" s="189">
        <f aca="true" t="shared" si="80" ref="F184:G184">F185</f>
        <v>0</v>
      </c>
      <c r="G184" s="189">
        <f t="shared" si="80"/>
        <v>0</v>
      </c>
    </row>
    <row r="185" spans="1:7" ht="47.25">
      <c r="A185" s="183" t="s">
        <v>75</v>
      </c>
      <c r="B185" s="183" t="s">
        <v>514</v>
      </c>
      <c r="C185" s="183" t="s">
        <v>99</v>
      </c>
      <c r="D185" s="191" t="s">
        <v>392</v>
      </c>
      <c r="E185" s="189">
        <f>'№4'!F150</f>
        <v>198</v>
      </c>
      <c r="F185" s="189">
        <f>'№4'!G150</f>
        <v>0</v>
      </c>
      <c r="G185" s="189">
        <f>'№4'!H150</f>
        <v>0</v>
      </c>
    </row>
    <row r="186" spans="1:7" ht="31.5">
      <c r="A186" s="183" t="s">
        <v>75</v>
      </c>
      <c r="B186" s="183" t="s">
        <v>393</v>
      </c>
      <c r="C186" s="183" t="s">
        <v>93</v>
      </c>
      <c r="D186" s="191" t="s">
        <v>394</v>
      </c>
      <c r="E186" s="189">
        <f>E187</f>
        <v>11250</v>
      </c>
      <c r="F186" s="189">
        <f aca="true" t="shared" si="81" ref="F186:G186">F187</f>
        <v>0</v>
      </c>
      <c r="G186" s="189">
        <f t="shared" si="81"/>
        <v>0</v>
      </c>
    </row>
    <row r="187" spans="1:7" ht="47.25">
      <c r="A187" s="183" t="s">
        <v>75</v>
      </c>
      <c r="B187" s="183" t="s">
        <v>393</v>
      </c>
      <c r="C187" s="183" t="s">
        <v>96</v>
      </c>
      <c r="D187" s="191" t="s">
        <v>344</v>
      </c>
      <c r="E187" s="189">
        <f>'№4'!F152</f>
        <v>11250</v>
      </c>
      <c r="F187" s="189">
        <f>'№4'!G152</f>
        <v>0</v>
      </c>
      <c r="G187" s="189">
        <f>'№4'!H152</f>
        <v>0</v>
      </c>
    </row>
    <row r="188" spans="1:7" ht="15.75">
      <c r="A188" s="183" t="s">
        <v>76</v>
      </c>
      <c r="B188" s="183" t="s">
        <v>93</v>
      </c>
      <c r="C188" s="183" t="s">
        <v>93</v>
      </c>
      <c r="D188" s="191" t="s">
        <v>52</v>
      </c>
      <c r="E188" s="189">
        <f>E189</f>
        <v>20941.399999999998</v>
      </c>
      <c r="F188" s="189">
        <f aca="true" t="shared" si="82" ref="F188:G189">F189</f>
        <v>14360.8</v>
      </c>
      <c r="G188" s="189">
        <f t="shared" si="82"/>
        <v>14653.3</v>
      </c>
    </row>
    <row r="189" spans="1:7" ht="78.75">
      <c r="A189" s="183" t="s">
        <v>76</v>
      </c>
      <c r="B189" s="183" t="s">
        <v>219</v>
      </c>
      <c r="C189" s="183" t="s">
        <v>93</v>
      </c>
      <c r="D189" s="191" t="s">
        <v>362</v>
      </c>
      <c r="E189" s="189">
        <f>E190</f>
        <v>20941.399999999998</v>
      </c>
      <c r="F189" s="189">
        <f t="shared" si="82"/>
        <v>14360.8</v>
      </c>
      <c r="G189" s="189">
        <f t="shared" si="82"/>
        <v>14653.3</v>
      </c>
    </row>
    <row r="190" spans="1:7" ht="63">
      <c r="A190" s="183" t="s">
        <v>76</v>
      </c>
      <c r="B190" s="183" t="s">
        <v>220</v>
      </c>
      <c r="C190" s="183" t="s">
        <v>93</v>
      </c>
      <c r="D190" s="191" t="s">
        <v>171</v>
      </c>
      <c r="E190" s="189">
        <f>E193+E195+E197+E199+E203+E205+E209+E191+E207+E201</f>
        <v>20941.399999999998</v>
      </c>
      <c r="F190" s="189">
        <f aca="true" t="shared" si="83" ref="F190:G190">F193+F195+F197+F199+F203+F205+F209+F191+F207+F201</f>
        <v>14360.8</v>
      </c>
      <c r="G190" s="189">
        <f t="shared" si="83"/>
        <v>14653.3</v>
      </c>
    </row>
    <row r="191" spans="1:7" ht="47.25">
      <c r="A191" s="183" t="s">
        <v>76</v>
      </c>
      <c r="B191" s="183" t="s">
        <v>538</v>
      </c>
      <c r="C191" s="183" t="s">
        <v>93</v>
      </c>
      <c r="D191" s="191" t="s">
        <v>539</v>
      </c>
      <c r="E191" s="189">
        <f>E192</f>
        <v>677.9</v>
      </c>
      <c r="F191" s="189">
        <f aca="true" t="shared" si="84" ref="F191:G191">F192</f>
        <v>0</v>
      </c>
      <c r="G191" s="189">
        <f t="shared" si="84"/>
        <v>0</v>
      </c>
    </row>
    <row r="192" spans="1:7" ht="47.25">
      <c r="A192" s="183" t="s">
        <v>76</v>
      </c>
      <c r="B192" s="183" t="s">
        <v>538</v>
      </c>
      <c r="C192" s="183" t="s">
        <v>96</v>
      </c>
      <c r="D192" s="191" t="s">
        <v>344</v>
      </c>
      <c r="E192" s="189">
        <f>'№4'!F158</f>
        <v>677.9</v>
      </c>
      <c r="F192" s="189">
        <f>'№4'!G158</f>
        <v>0</v>
      </c>
      <c r="G192" s="189">
        <f>'№4'!H158</f>
        <v>0</v>
      </c>
    </row>
    <row r="193" spans="1:7" ht="15.75">
      <c r="A193" s="183" t="s">
        <v>76</v>
      </c>
      <c r="B193" s="183" t="s">
        <v>237</v>
      </c>
      <c r="C193" s="183" t="s">
        <v>93</v>
      </c>
      <c r="D193" s="191" t="s">
        <v>172</v>
      </c>
      <c r="E193" s="189">
        <f>E194</f>
        <v>11006</v>
      </c>
      <c r="F193" s="189">
        <f aca="true" t="shared" si="85" ref="F193:G193">F194</f>
        <v>11166</v>
      </c>
      <c r="G193" s="189">
        <f t="shared" si="85"/>
        <v>11250</v>
      </c>
    </row>
    <row r="194" spans="1:7" ht="47.25">
      <c r="A194" s="183" t="s">
        <v>76</v>
      </c>
      <c r="B194" s="183" t="s">
        <v>237</v>
      </c>
      <c r="C194" s="183" t="s">
        <v>96</v>
      </c>
      <c r="D194" s="191" t="s">
        <v>344</v>
      </c>
      <c r="E194" s="189">
        <f>'№4'!F160</f>
        <v>11006</v>
      </c>
      <c r="F194" s="189">
        <f>'№4'!G160</f>
        <v>11166</v>
      </c>
      <c r="G194" s="189">
        <f>'№4'!H160</f>
        <v>11250</v>
      </c>
    </row>
    <row r="195" spans="1:7" ht="31.5">
      <c r="A195" s="183" t="s">
        <v>76</v>
      </c>
      <c r="B195" s="183" t="s">
        <v>238</v>
      </c>
      <c r="C195" s="183" t="s">
        <v>93</v>
      </c>
      <c r="D195" s="191" t="s">
        <v>173</v>
      </c>
      <c r="E195" s="189">
        <f>E196</f>
        <v>952.2</v>
      </c>
      <c r="F195" s="189">
        <f aca="true" t="shared" si="86" ref="F195:G195">F196</f>
        <v>900</v>
      </c>
      <c r="G195" s="189">
        <f t="shared" si="86"/>
        <v>900</v>
      </c>
    </row>
    <row r="196" spans="1:7" ht="47.25">
      <c r="A196" s="183" t="s">
        <v>76</v>
      </c>
      <c r="B196" s="183" t="s">
        <v>238</v>
      </c>
      <c r="C196" s="183" t="s">
        <v>96</v>
      </c>
      <c r="D196" s="191" t="s">
        <v>344</v>
      </c>
      <c r="E196" s="189">
        <f>'№4'!F162</f>
        <v>952.2</v>
      </c>
      <c r="F196" s="189">
        <f>'№4'!G162</f>
        <v>900</v>
      </c>
      <c r="G196" s="189">
        <f>'№4'!H162</f>
        <v>900</v>
      </c>
    </row>
    <row r="197" spans="1:7" ht="31.5">
      <c r="A197" s="183" t="s">
        <v>76</v>
      </c>
      <c r="B197" s="183" t="s">
        <v>239</v>
      </c>
      <c r="C197" s="183" t="s">
        <v>93</v>
      </c>
      <c r="D197" s="191" t="s">
        <v>174</v>
      </c>
      <c r="E197" s="189">
        <f>E198</f>
        <v>1625.1</v>
      </c>
      <c r="F197" s="189">
        <f aca="true" t="shared" si="87" ref="F197:G197">F198</f>
        <v>1625.1</v>
      </c>
      <c r="G197" s="189">
        <f t="shared" si="87"/>
        <v>1795.4</v>
      </c>
    </row>
    <row r="198" spans="1:7" ht="47.25">
      <c r="A198" s="183" t="s">
        <v>76</v>
      </c>
      <c r="B198" s="183" t="s">
        <v>239</v>
      </c>
      <c r="C198" s="183" t="s">
        <v>96</v>
      </c>
      <c r="D198" s="191" t="s">
        <v>344</v>
      </c>
      <c r="E198" s="189">
        <f>'№4'!F164</f>
        <v>1625.1</v>
      </c>
      <c r="F198" s="189">
        <f>'№4'!G164</f>
        <v>1625.1</v>
      </c>
      <c r="G198" s="189">
        <f>'№4'!H164</f>
        <v>1795.4</v>
      </c>
    </row>
    <row r="199" spans="1:7" ht="31.5">
      <c r="A199" s="183" t="s">
        <v>76</v>
      </c>
      <c r="B199" s="183" t="s">
        <v>240</v>
      </c>
      <c r="C199" s="183" t="s">
        <v>93</v>
      </c>
      <c r="D199" s="191" t="s">
        <v>397</v>
      </c>
      <c r="E199" s="189">
        <f>E200</f>
        <v>145.9</v>
      </c>
      <c r="F199" s="189">
        <f aca="true" t="shared" si="88" ref="F199:G199">F200</f>
        <v>145.9</v>
      </c>
      <c r="G199" s="189">
        <f t="shared" si="88"/>
        <v>145.9</v>
      </c>
    </row>
    <row r="200" spans="1:7" ht="47.25">
      <c r="A200" s="183" t="s">
        <v>76</v>
      </c>
      <c r="B200" s="183" t="s">
        <v>240</v>
      </c>
      <c r="C200" s="183" t="s">
        <v>96</v>
      </c>
      <c r="D200" s="191" t="s">
        <v>344</v>
      </c>
      <c r="E200" s="189">
        <f>'№4'!F166</f>
        <v>145.9</v>
      </c>
      <c r="F200" s="189">
        <f>'№4'!G166</f>
        <v>145.9</v>
      </c>
      <c r="G200" s="189">
        <f>'№4'!H166</f>
        <v>145.9</v>
      </c>
    </row>
    <row r="201" spans="1:7" ht="47.25">
      <c r="A201" s="183" t="s">
        <v>76</v>
      </c>
      <c r="B201" s="183" t="s">
        <v>803</v>
      </c>
      <c r="C201" s="183" t="s">
        <v>93</v>
      </c>
      <c r="D201" s="191" t="s">
        <v>804</v>
      </c>
      <c r="E201" s="189">
        <f>E202</f>
        <v>258</v>
      </c>
      <c r="F201" s="189">
        <f aca="true" t="shared" si="89" ref="F201:G201">F202</f>
        <v>0</v>
      </c>
      <c r="G201" s="189">
        <f t="shared" si="89"/>
        <v>0</v>
      </c>
    </row>
    <row r="202" spans="1:7" ht="47.25">
      <c r="A202" s="183" t="s">
        <v>76</v>
      </c>
      <c r="B202" s="183" t="s">
        <v>803</v>
      </c>
      <c r="C202" s="183" t="s">
        <v>96</v>
      </c>
      <c r="D202" s="191" t="s">
        <v>344</v>
      </c>
      <c r="E202" s="189">
        <f>'№4'!F168</f>
        <v>258</v>
      </c>
      <c r="F202" s="189">
        <f>'№4'!G168</f>
        <v>0</v>
      </c>
      <c r="G202" s="189">
        <f>'№4'!H168</f>
        <v>0</v>
      </c>
    </row>
    <row r="203" spans="1:7" ht="78.75">
      <c r="A203" s="183" t="s">
        <v>76</v>
      </c>
      <c r="B203" s="183" t="s">
        <v>398</v>
      </c>
      <c r="C203" s="183" t="s">
        <v>93</v>
      </c>
      <c r="D203" s="191" t="s">
        <v>399</v>
      </c>
      <c r="E203" s="189">
        <f>E204</f>
        <v>4457.4</v>
      </c>
      <c r="F203" s="189">
        <f aca="true" t="shared" si="90" ref="F203:G203">F204</f>
        <v>0</v>
      </c>
      <c r="G203" s="189">
        <f t="shared" si="90"/>
        <v>0</v>
      </c>
    </row>
    <row r="204" spans="1:7" ht="47.25">
      <c r="A204" s="183" t="s">
        <v>76</v>
      </c>
      <c r="B204" s="183" t="s">
        <v>398</v>
      </c>
      <c r="C204" s="183" t="s">
        <v>96</v>
      </c>
      <c r="D204" s="191" t="s">
        <v>344</v>
      </c>
      <c r="E204" s="189">
        <f>'№4'!F170</f>
        <v>4457.4</v>
      </c>
      <c r="F204" s="189">
        <f>'№4'!G170</f>
        <v>0</v>
      </c>
      <c r="G204" s="189">
        <f>'№4'!H170</f>
        <v>0</v>
      </c>
    </row>
    <row r="205" spans="1:7" ht="31.5">
      <c r="A205" s="183" t="s">
        <v>76</v>
      </c>
      <c r="B205" s="183" t="s">
        <v>309</v>
      </c>
      <c r="C205" s="183" t="s">
        <v>93</v>
      </c>
      <c r="D205" s="191" t="s">
        <v>400</v>
      </c>
      <c r="E205" s="189">
        <f>E206</f>
        <v>0</v>
      </c>
      <c r="F205" s="189">
        <f aca="true" t="shared" si="91" ref="F205:G205">F206</f>
        <v>258</v>
      </c>
      <c r="G205" s="189">
        <f t="shared" si="91"/>
        <v>258</v>
      </c>
    </row>
    <row r="206" spans="1:7" ht="47.25">
      <c r="A206" s="183" t="s">
        <v>76</v>
      </c>
      <c r="B206" s="183" t="s">
        <v>309</v>
      </c>
      <c r="C206" s="183" t="s">
        <v>96</v>
      </c>
      <c r="D206" s="191" t="s">
        <v>344</v>
      </c>
      <c r="E206" s="189">
        <f>'№4'!F172</f>
        <v>0</v>
      </c>
      <c r="F206" s="189">
        <f>'№4'!G172</f>
        <v>258</v>
      </c>
      <c r="G206" s="189">
        <f>'№4'!H172</f>
        <v>258</v>
      </c>
    </row>
    <row r="207" spans="1:7" ht="47.25">
      <c r="A207" s="183" t="s">
        <v>76</v>
      </c>
      <c r="B207" s="183" t="s">
        <v>541</v>
      </c>
      <c r="C207" s="183" t="s">
        <v>93</v>
      </c>
      <c r="D207" s="191" t="s">
        <v>540</v>
      </c>
      <c r="E207" s="189">
        <f>E208</f>
        <v>1053.1</v>
      </c>
      <c r="F207" s="189">
        <f aca="true" t="shared" si="92" ref="F207:G207">F208</f>
        <v>0</v>
      </c>
      <c r="G207" s="189">
        <f t="shared" si="92"/>
        <v>0</v>
      </c>
    </row>
    <row r="208" spans="1:7" ht="47.25">
      <c r="A208" s="183" t="s">
        <v>76</v>
      </c>
      <c r="B208" s="183" t="s">
        <v>541</v>
      </c>
      <c r="C208" s="183" t="s">
        <v>96</v>
      </c>
      <c r="D208" s="191" t="s">
        <v>344</v>
      </c>
      <c r="E208" s="189">
        <f>'№4'!F174</f>
        <v>1053.1</v>
      </c>
      <c r="F208" s="189">
        <f>'№4'!G174</f>
        <v>0</v>
      </c>
      <c r="G208" s="189">
        <f>'№4'!H174</f>
        <v>0</v>
      </c>
    </row>
    <row r="209" spans="1:7" ht="47.25">
      <c r="A209" s="183" t="s">
        <v>76</v>
      </c>
      <c r="B209" s="183" t="s">
        <v>241</v>
      </c>
      <c r="C209" s="183" t="s">
        <v>93</v>
      </c>
      <c r="D209" s="191" t="s">
        <v>175</v>
      </c>
      <c r="E209" s="189">
        <f>E210</f>
        <v>765.8</v>
      </c>
      <c r="F209" s="189">
        <f aca="true" t="shared" si="93" ref="F209:G209">F210</f>
        <v>265.8</v>
      </c>
      <c r="G209" s="189">
        <f t="shared" si="93"/>
        <v>304</v>
      </c>
    </row>
    <row r="210" spans="1:7" ht="47.25">
      <c r="A210" s="183" t="s">
        <v>76</v>
      </c>
      <c r="B210" s="183" t="s">
        <v>241</v>
      </c>
      <c r="C210" s="183" t="s">
        <v>96</v>
      </c>
      <c r="D210" s="191" t="s">
        <v>344</v>
      </c>
      <c r="E210" s="189">
        <f>'№4'!F175</f>
        <v>765.8</v>
      </c>
      <c r="F210" s="189">
        <f>'№4'!G175</f>
        <v>265.8</v>
      </c>
      <c r="G210" s="189">
        <f>'№4'!H175</f>
        <v>304</v>
      </c>
    </row>
    <row r="211" spans="1:7" ht="15.75">
      <c r="A211" s="184" t="s">
        <v>62</v>
      </c>
      <c r="B211" s="184" t="s">
        <v>93</v>
      </c>
      <c r="C211" s="184" t="s">
        <v>93</v>
      </c>
      <c r="D211" s="185" t="s">
        <v>53</v>
      </c>
      <c r="E211" s="186">
        <f>E212+E225+E252+E275+E302</f>
        <v>456061.2</v>
      </c>
      <c r="F211" s="186">
        <f>F212+F225+F252+F275+F302</f>
        <v>439427.70000000007</v>
      </c>
      <c r="G211" s="186">
        <f>G212+G225+G252+G275+G302</f>
        <v>434067.50000000006</v>
      </c>
    </row>
    <row r="212" spans="1:7" ht="15.75">
      <c r="A212" s="183" t="s">
        <v>77</v>
      </c>
      <c r="B212" s="183" t="s">
        <v>93</v>
      </c>
      <c r="C212" s="183" t="s">
        <v>93</v>
      </c>
      <c r="D212" s="191" t="s">
        <v>15</v>
      </c>
      <c r="E212" s="189">
        <f>E213</f>
        <v>158911</v>
      </c>
      <c r="F212" s="189">
        <f aca="true" t="shared" si="94" ref="F212:G212">F213</f>
        <v>158555.50000000003</v>
      </c>
      <c r="G212" s="189">
        <f t="shared" si="94"/>
        <v>154510.1</v>
      </c>
    </row>
    <row r="213" spans="1:7" ht="63">
      <c r="A213" s="183" t="s">
        <v>77</v>
      </c>
      <c r="B213" s="183" t="s">
        <v>280</v>
      </c>
      <c r="C213" s="183" t="s">
        <v>93</v>
      </c>
      <c r="D213" s="191" t="s">
        <v>401</v>
      </c>
      <c r="E213" s="189">
        <f>E214</f>
        <v>158911</v>
      </c>
      <c r="F213" s="189">
        <f aca="true" t="shared" si="95" ref="F213:G213">F214</f>
        <v>158555.50000000003</v>
      </c>
      <c r="G213" s="189">
        <f t="shared" si="95"/>
        <v>154510.1</v>
      </c>
    </row>
    <row r="214" spans="1:7" ht="47.25">
      <c r="A214" s="183" t="s">
        <v>77</v>
      </c>
      <c r="B214" s="183" t="s">
        <v>281</v>
      </c>
      <c r="C214" s="183" t="s">
        <v>93</v>
      </c>
      <c r="D214" s="191" t="s">
        <v>114</v>
      </c>
      <c r="E214" s="189">
        <f>E215+E217+E219+E221+E223</f>
        <v>158911</v>
      </c>
      <c r="F214" s="189">
        <f aca="true" t="shared" si="96" ref="F214:G214">F215+F217+F219+F221+F223</f>
        <v>158555.50000000003</v>
      </c>
      <c r="G214" s="189">
        <f t="shared" si="96"/>
        <v>154510.1</v>
      </c>
    </row>
    <row r="215" spans="1:7" ht="94.5">
      <c r="A215" s="195" t="s">
        <v>77</v>
      </c>
      <c r="B215" s="193" t="s">
        <v>297</v>
      </c>
      <c r="C215" s="193"/>
      <c r="D215" s="190" t="s">
        <v>116</v>
      </c>
      <c r="E215" s="189">
        <f>E216</f>
        <v>86119</v>
      </c>
      <c r="F215" s="189">
        <f aca="true" t="shared" si="97" ref="F215:G215">F216</f>
        <v>86119</v>
      </c>
      <c r="G215" s="189">
        <f t="shared" si="97"/>
        <v>86119</v>
      </c>
    </row>
    <row r="216" spans="1:7" ht="47.25">
      <c r="A216" s="195" t="s">
        <v>77</v>
      </c>
      <c r="B216" s="193" t="s">
        <v>297</v>
      </c>
      <c r="C216" s="24">
        <v>600</v>
      </c>
      <c r="D216" s="190" t="s">
        <v>117</v>
      </c>
      <c r="E216" s="189">
        <f>'№4'!F424</f>
        <v>86119</v>
      </c>
      <c r="F216" s="189">
        <f>'№4'!G424</f>
        <v>86119</v>
      </c>
      <c r="G216" s="189">
        <f>'№4'!H424</f>
        <v>86119</v>
      </c>
    </row>
    <row r="217" spans="1:7" ht="63">
      <c r="A217" s="195" t="s">
        <v>77</v>
      </c>
      <c r="B217" s="193" t="s">
        <v>294</v>
      </c>
      <c r="C217" s="193"/>
      <c r="D217" s="200" t="s">
        <v>115</v>
      </c>
      <c r="E217" s="189">
        <f>E218</f>
        <v>68391.1</v>
      </c>
      <c r="F217" s="189">
        <f aca="true" t="shared" si="98" ref="F217:G217">F218</f>
        <v>68391.1</v>
      </c>
      <c r="G217" s="189">
        <f t="shared" si="98"/>
        <v>68391.1</v>
      </c>
    </row>
    <row r="218" spans="1:7" ht="47.25">
      <c r="A218" s="195" t="s">
        <v>77</v>
      </c>
      <c r="B218" s="193" t="s">
        <v>294</v>
      </c>
      <c r="C218" s="24">
        <v>600</v>
      </c>
      <c r="D218" s="190" t="s">
        <v>117</v>
      </c>
      <c r="E218" s="189">
        <f>'№4'!F426</f>
        <v>68391.1</v>
      </c>
      <c r="F218" s="189">
        <f>'№4'!G426</f>
        <v>68391.1</v>
      </c>
      <c r="G218" s="189">
        <f>'№4'!H426</f>
        <v>68391.1</v>
      </c>
    </row>
    <row r="219" spans="1:7" ht="63">
      <c r="A219" s="183" t="s">
        <v>77</v>
      </c>
      <c r="B219" s="183" t="s">
        <v>295</v>
      </c>
      <c r="C219" s="183" t="s">
        <v>93</v>
      </c>
      <c r="D219" s="191" t="s">
        <v>493</v>
      </c>
      <c r="E219" s="189">
        <f>E220</f>
        <v>2625.1</v>
      </c>
      <c r="F219" s="189">
        <f aca="true" t="shared" si="99" ref="F219:G219">F220</f>
        <v>556.7</v>
      </c>
      <c r="G219" s="189">
        <f t="shared" si="99"/>
        <v>0</v>
      </c>
    </row>
    <row r="220" spans="1:7" ht="47.25">
      <c r="A220" s="183" t="s">
        <v>77</v>
      </c>
      <c r="B220" s="183" t="s">
        <v>295</v>
      </c>
      <c r="C220" s="183" t="s">
        <v>415</v>
      </c>
      <c r="D220" s="191" t="s">
        <v>416</v>
      </c>
      <c r="E220" s="189">
        <f>'№4'!F428</f>
        <v>2625.1</v>
      </c>
      <c r="F220" s="189">
        <f>'№4'!G428</f>
        <v>556.7</v>
      </c>
      <c r="G220" s="189">
        <f>'№4'!H428</f>
        <v>0</v>
      </c>
    </row>
    <row r="221" spans="1:7" ht="63">
      <c r="A221" s="183" t="s">
        <v>77</v>
      </c>
      <c r="B221" s="183" t="s">
        <v>296</v>
      </c>
      <c r="C221" s="183" t="s">
        <v>93</v>
      </c>
      <c r="D221" s="191" t="s">
        <v>121</v>
      </c>
      <c r="E221" s="189">
        <f>E222</f>
        <v>1685.5</v>
      </c>
      <c r="F221" s="189">
        <f aca="true" t="shared" si="100" ref="F221:G221">F222</f>
        <v>3488.7</v>
      </c>
      <c r="G221" s="189">
        <f t="shared" si="100"/>
        <v>0</v>
      </c>
    </row>
    <row r="222" spans="1:7" ht="47.25">
      <c r="A222" s="183" t="s">
        <v>77</v>
      </c>
      <c r="B222" s="183" t="s">
        <v>296</v>
      </c>
      <c r="C222" s="183" t="s">
        <v>415</v>
      </c>
      <c r="D222" s="191" t="s">
        <v>416</v>
      </c>
      <c r="E222" s="189">
        <f>'№4'!F430</f>
        <v>1685.5</v>
      </c>
      <c r="F222" s="189">
        <f>'№4'!G430</f>
        <v>3488.7</v>
      </c>
      <c r="G222" s="189">
        <f>'№4'!H430</f>
        <v>0</v>
      </c>
    </row>
    <row r="223" spans="1:7" ht="94.5">
      <c r="A223" s="183" t="s">
        <v>77</v>
      </c>
      <c r="B223" s="183" t="s">
        <v>788</v>
      </c>
      <c r="C223" s="183" t="s">
        <v>93</v>
      </c>
      <c r="D223" s="191" t="s">
        <v>789</v>
      </c>
      <c r="E223" s="189">
        <f>E224</f>
        <v>90.3</v>
      </c>
      <c r="F223" s="189">
        <f aca="true" t="shared" si="101" ref="F223:G223">F224</f>
        <v>0</v>
      </c>
      <c r="G223" s="189">
        <f t="shared" si="101"/>
        <v>0</v>
      </c>
    </row>
    <row r="224" spans="1:7" ht="47.25">
      <c r="A224" s="183" t="s">
        <v>77</v>
      </c>
      <c r="B224" s="183" t="s">
        <v>788</v>
      </c>
      <c r="C224" s="183" t="s">
        <v>415</v>
      </c>
      <c r="D224" s="191" t="s">
        <v>416</v>
      </c>
      <c r="E224" s="189">
        <f>'№4'!F432</f>
        <v>90.3</v>
      </c>
      <c r="F224" s="189">
        <f>'№4'!G432</f>
        <v>0</v>
      </c>
      <c r="G224" s="189">
        <f>'№4'!H432</f>
        <v>0</v>
      </c>
    </row>
    <row r="225" spans="1:7" ht="15.75">
      <c r="A225" s="183" t="s">
        <v>78</v>
      </c>
      <c r="B225" s="183" t="s">
        <v>93</v>
      </c>
      <c r="C225" s="183" t="s">
        <v>93</v>
      </c>
      <c r="D225" s="191" t="s">
        <v>16</v>
      </c>
      <c r="E225" s="189">
        <f>E226</f>
        <v>236836.8</v>
      </c>
      <c r="F225" s="189">
        <f aca="true" t="shared" si="102" ref="F225:G226">F226</f>
        <v>224831.00000000003</v>
      </c>
      <c r="G225" s="189">
        <f t="shared" si="102"/>
        <v>224173.80000000002</v>
      </c>
    </row>
    <row r="226" spans="1:7" ht="63">
      <c r="A226" s="183" t="s">
        <v>78</v>
      </c>
      <c r="B226" s="183" t="s">
        <v>280</v>
      </c>
      <c r="C226" s="183" t="s">
        <v>93</v>
      </c>
      <c r="D226" s="191" t="s">
        <v>401</v>
      </c>
      <c r="E226" s="189">
        <f>E227</f>
        <v>236836.8</v>
      </c>
      <c r="F226" s="189">
        <f t="shared" si="102"/>
        <v>224831.00000000003</v>
      </c>
      <c r="G226" s="189">
        <f t="shared" si="102"/>
        <v>224173.80000000002</v>
      </c>
    </row>
    <row r="227" spans="1:7" ht="47.25">
      <c r="A227" s="183" t="s">
        <v>78</v>
      </c>
      <c r="B227" s="183" t="s">
        <v>281</v>
      </c>
      <c r="C227" s="183" t="s">
        <v>93</v>
      </c>
      <c r="D227" s="191" t="s">
        <v>114</v>
      </c>
      <c r="E227" s="189">
        <f>E232+E234+E236+E242+E244+E250+E246+E240+E248+E238+E228+E230</f>
        <v>236836.8</v>
      </c>
      <c r="F227" s="189">
        <f aca="true" t="shared" si="103" ref="F227:G227">F232+F234+F236+F242+F244+F250+F246+F240+F248+F238+F228+F230</f>
        <v>224831.00000000003</v>
      </c>
      <c r="G227" s="189">
        <f t="shared" si="103"/>
        <v>224173.80000000002</v>
      </c>
    </row>
    <row r="228" spans="1:7" ht="78.75">
      <c r="A228" s="195" t="s">
        <v>78</v>
      </c>
      <c r="B228" s="193" t="s">
        <v>820</v>
      </c>
      <c r="C228" s="193"/>
      <c r="D228" s="188" t="s">
        <v>821</v>
      </c>
      <c r="E228" s="189">
        <f>E229</f>
        <v>4212.5</v>
      </c>
      <c r="F228" s="189">
        <f aca="true" t="shared" si="104" ref="F228:G228">F229</f>
        <v>0</v>
      </c>
      <c r="G228" s="189">
        <f t="shared" si="104"/>
        <v>0</v>
      </c>
    </row>
    <row r="229" spans="1:7" ht="47.25">
      <c r="A229" s="195" t="s">
        <v>78</v>
      </c>
      <c r="B229" s="193" t="s">
        <v>820</v>
      </c>
      <c r="C229" s="24">
        <v>600</v>
      </c>
      <c r="D229" s="200" t="s">
        <v>117</v>
      </c>
      <c r="E229" s="189">
        <f>'№4'!F438</f>
        <v>4212.5</v>
      </c>
      <c r="F229" s="189">
        <f>'№4'!G438</f>
        <v>0</v>
      </c>
      <c r="G229" s="189">
        <f>'№4'!H438</f>
        <v>0</v>
      </c>
    </row>
    <row r="230" spans="1:7" ht="94.5">
      <c r="A230" s="195" t="s">
        <v>78</v>
      </c>
      <c r="B230" s="193" t="s">
        <v>825</v>
      </c>
      <c r="C230" s="193"/>
      <c r="D230" s="191" t="s">
        <v>827</v>
      </c>
      <c r="E230" s="189">
        <f>E231</f>
        <v>5153.9</v>
      </c>
      <c r="F230" s="189">
        <f aca="true" t="shared" si="105" ref="F230:G230">F231</f>
        <v>0</v>
      </c>
      <c r="G230" s="189">
        <f t="shared" si="105"/>
        <v>0</v>
      </c>
    </row>
    <row r="231" spans="1:7" ht="47.25">
      <c r="A231" s="195" t="s">
        <v>78</v>
      </c>
      <c r="B231" s="193" t="s">
        <v>825</v>
      </c>
      <c r="C231" s="24">
        <v>600</v>
      </c>
      <c r="D231" s="200" t="s">
        <v>117</v>
      </c>
      <c r="E231" s="189">
        <f>'№4'!F440</f>
        <v>5153.9</v>
      </c>
      <c r="F231" s="189">
        <f>'№4'!G440</f>
        <v>0</v>
      </c>
      <c r="G231" s="189">
        <f>'№4'!H440</f>
        <v>0</v>
      </c>
    </row>
    <row r="232" spans="1:7" ht="180.6" customHeight="1">
      <c r="A232" s="195" t="s">
        <v>78</v>
      </c>
      <c r="B232" s="193" t="s">
        <v>303</v>
      </c>
      <c r="C232" s="193"/>
      <c r="D232" s="200" t="s">
        <v>129</v>
      </c>
      <c r="E232" s="189">
        <f>E233</f>
        <v>176653</v>
      </c>
      <c r="F232" s="189">
        <f aca="true" t="shared" si="106" ref="F232:G232">F233</f>
        <v>176653</v>
      </c>
      <c r="G232" s="189">
        <f t="shared" si="106"/>
        <v>176653</v>
      </c>
    </row>
    <row r="233" spans="1:7" ht="58.9" customHeight="1">
      <c r="A233" s="195" t="s">
        <v>78</v>
      </c>
      <c r="B233" s="193" t="s">
        <v>303</v>
      </c>
      <c r="C233" s="24">
        <v>600</v>
      </c>
      <c r="D233" s="200" t="s">
        <v>117</v>
      </c>
      <c r="E233" s="189">
        <f>'№4'!F442</f>
        <v>176653</v>
      </c>
      <c r="F233" s="189">
        <f>'№4'!G442</f>
        <v>176653</v>
      </c>
      <c r="G233" s="189">
        <f>'№4'!H442</f>
        <v>176653</v>
      </c>
    </row>
    <row r="234" spans="1:7" ht="108.6" customHeight="1">
      <c r="A234" s="195" t="s">
        <v>78</v>
      </c>
      <c r="B234" s="193" t="s">
        <v>298</v>
      </c>
      <c r="C234" s="193"/>
      <c r="D234" s="200" t="s">
        <v>118</v>
      </c>
      <c r="E234" s="189">
        <f>E235</f>
        <v>38502.6</v>
      </c>
      <c r="F234" s="189">
        <f aca="true" t="shared" si="107" ref="F234:G234">F235</f>
        <v>38502.6</v>
      </c>
      <c r="G234" s="189">
        <f t="shared" si="107"/>
        <v>38502.6</v>
      </c>
    </row>
    <row r="235" spans="1:7" ht="47.25">
      <c r="A235" s="195" t="s">
        <v>78</v>
      </c>
      <c r="B235" s="193" t="s">
        <v>298</v>
      </c>
      <c r="C235" s="24">
        <v>600</v>
      </c>
      <c r="D235" s="190" t="s">
        <v>117</v>
      </c>
      <c r="E235" s="189">
        <f>'№4'!F444</f>
        <v>38502.6</v>
      </c>
      <c r="F235" s="189">
        <f>'№4'!G444</f>
        <v>38502.6</v>
      </c>
      <c r="G235" s="189">
        <f>'№4'!H444</f>
        <v>38502.6</v>
      </c>
    </row>
    <row r="236" spans="1:7" ht="47.25">
      <c r="A236" s="183" t="s">
        <v>78</v>
      </c>
      <c r="B236" s="183" t="s">
        <v>301</v>
      </c>
      <c r="C236" s="183" t="s">
        <v>93</v>
      </c>
      <c r="D236" s="191" t="s">
        <v>496</v>
      </c>
      <c r="E236" s="189">
        <f>E237</f>
        <v>0</v>
      </c>
      <c r="F236" s="189">
        <f aca="true" t="shared" si="108" ref="F236:G236">F237</f>
        <v>657.2</v>
      </c>
      <c r="G236" s="189">
        <f t="shared" si="108"/>
        <v>0</v>
      </c>
    </row>
    <row r="237" spans="1:7" ht="47.25">
      <c r="A237" s="183" t="s">
        <v>78</v>
      </c>
      <c r="B237" s="183" t="s">
        <v>301</v>
      </c>
      <c r="C237" s="183" t="s">
        <v>415</v>
      </c>
      <c r="D237" s="191" t="s">
        <v>416</v>
      </c>
      <c r="E237" s="189">
        <f>'№4'!F446</f>
        <v>0</v>
      </c>
      <c r="F237" s="189">
        <f>'№4'!G446</f>
        <v>657.2</v>
      </c>
      <c r="G237" s="189">
        <f>'№4'!H446</f>
        <v>0</v>
      </c>
    </row>
    <row r="238" spans="1:7" ht="63">
      <c r="A238" s="183" t="s">
        <v>78</v>
      </c>
      <c r="B238" s="183" t="s">
        <v>809</v>
      </c>
      <c r="C238" s="183" t="s">
        <v>93</v>
      </c>
      <c r="D238" s="191" t="s">
        <v>122</v>
      </c>
      <c r="E238" s="189">
        <f>E239</f>
        <v>173.2</v>
      </c>
      <c r="F238" s="189">
        <f aca="true" t="shared" si="109" ref="F238:G238">F239</f>
        <v>0</v>
      </c>
      <c r="G238" s="189">
        <f t="shared" si="109"/>
        <v>0</v>
      </c>
    </row>
    <row r="239" spans="1:7" ht="47.25">
      <c r="A239" s="183" t="s">
        <v>78</v>
      </c>
      <c r="B239" s="183" t="s">
        <v>809</v>
      </c>
      <c r="C239" s="183" t="s">
        <v>415</v>
      </c>
      <c r="D239" s="191" t="s">
        <v>416</v>
      </c>
      <c r="E239" s="189">
        <f>'№4'!F448</f>
        <v>173.2</v>
      </c>
      <c r="F239" s="189">
        <f>'№4'!G448</f>
        <v>0</v>
      </c>
      <c r="G239" s="189">
        <f>'№4'!H448</f>
        <v>0</v>
      </c>
    </row>
    <row r="240" spans="1:7" ht="31.5">
      <c r="A240" s="183" t="s">
        <v>78</v>
      </c>
      <c r="B240" s="183" t="s">
        <v>790</v>
      </c>
      <c r="C240" s="183" t="s">
        <v>93</v>
      </c>
      <c r="D240" s="191" t="s">
        <v>791</v>
      </c>
      <c r="E240" s="189">
        <f>E241</f>
        <v>735.3</v>
      </c>
      <c r="F240" s="189">
        <f aca="true" t="shared" si="110" ref="F240:G240">F241</f>
        <v>0</v>
      </c>
      <c r="G240" s="189">
        <f t="shared" si="110"/>
        <v>0</v>
      </c>
    </row>
    <row r="241" spans="1:7" ht="47.25">
      <c r="A241" s="183" t="s">
        <v>78</v>
      </c>
      <c r="B241" s="183" t="s">
        <v>790</v>
      </c>
      <c r="C241" s="183" t="s">
        <v>415</v>
      </c>
      <c r="D241" s="191" t="s">
        <v>416</v>
      </c>
      <c r="E241" s="189">
        <f>'№4'!F450</f>
        <v>735.3</v>
      </c>
      <c r="F241" s="189">
        <f>'№4'!G450</f>
        <v>0</v>
      </c>
      <c r="G241" s="189">
        <f>'№4'!H450</f>
        <v>0</v>
      </c>
    </row>
    <row r="242" spans="1:7" ht="63">
      <c r="A242" s="183" t="s">
        <v>78</v>
      </c>
      <c r="B242" s="183" t="s">
        <v>302</v>
      </c>
      <c r="C242" s="183" t="s">
        <v>93</v>
      </c>
      <c r="D242" s="191" t="s">
        <v>123</v>
      </c>
      <c r="E242" s="189">
        <f>E243</f>
        <v>4414</v>
      </c>
      <c r="F242" s="189">
        <f aca="true" t="shared" si="111" ref="F242:G242">F243</f>
        <v>5313.1</v>
      </c>
      <c r="G242" s="189">
        <f t="shared" si="111"/>
        <v>5313.1</v>
      </c>
    </row>
    <row r="243" spans="1:7" ht="47.25">
      <c r="A243" s="183" t="s">
        <v>78</v>
      </c>
      <c r="B243" s="183" t="s">
        <v>302</v>
      </c>
      <c r="C243" s="183" t="s">
        <v>415</v>
      </c>
      <c r="D243" s="191" t="s">
        <v>416</v>
      </c>
      <c r="E243" s="189">
        <f>'№4'!F452</f>
        <v>4414</v>
      </c>
      <c r="F243" s="189">
        <f>'№4'!G452</f>
        <v>5313.1</v>
      </c>
      <c r="G243" s="189">
        <f>'№4'!H452</f>
        <v>5313.1</v>
      </c>
    </row>
    <row r="244" spans="1:7" ht="63">
      <c r="A244" s="183" t="s">
        <v>78</v>
      </c>
      <c r="B244" s="183" t="s">
        <v>313</v>
      </c>
      <c r="C244" s="183" t="s">
        <v>93</v>
      </c>
      <c r="D244" s="191" t="s">
        <v>122</v>
      </c>
      <c r="E244" s="189">
        <f>E245</f>
        <v>1317.8</v>
      </c>
      <c r="F244" s="189">
        <f aca="true" t="shared" si="112" ref="F244:G244">F245</f>
        <v>0</v>
      </c>
      <c r="G244" s="189">
        <f t="shared" si="112"/>
        <v>0</v>
      </c>
    </row>
    <row r="245" spans="1:7" ht="47.25">
      <c r="A245" s="183" t="s">
        <v>78</v>
      </c>
      <c r="B245" s="183" t="s">
        <v>313</v>
      </c>
      <c r="C245" s="183" t="s">
        <v>415</v>
      </c>
      <c r="D245" s="191" t="s">
        <v>416</v>
      </c>
      <c r="E245" s="189">
        <f>'№4'!F454</f>
        <v>1317.8</v>
      </c>
      <c r="F245" s="189">
        <f>'№4'!G454</f>
        <v>0</v>
      </c>
      <c r="G245" s="189">
        <f>'№4'!H454</f>
        <v>0</v>
      </c>
    </row>
    <row r="246" spans="1:7" ht="78.75">
      <c r="A246" s="183" t="s">
        <v>78</v>
      </c>
      <c r="B246" s="183" t="s">
        <v>518</v>
      </c>
      <c r="C246" s="183" t="s">
        <v>93</v>
      </c>
      <c r="D246" s="191" t="s">
        <v>517</v>
      </c>
      <c r="E246" s="189">
        <f>E247</f>
        <v>1967.3</v>
      </c>
      <c r="F246" s="189">
        <f aca="true" t="shared" si="113" ref="F246:G246">F247</f>
        <v>0</v>
      </c>
      <c r="G246" s="189">
        <f t="shared" si="113"/>
        <v>0</v>
      </c>
    </row>
    <row r="247" spans="1:7" ht="47.25">
      <c r="A247" s="183" t="s">
        <v>78</v>
      </c>
      <c r="B247" s="183" t="s">
        <v>518</v>
      </c>
      <c r="C247" s="183" t="s">
        <v>415</v>
      </c>
      <c r="D247" s="191" t="s">
        <v>416</v>
      </c>
      <c r="E247" s="189">
        <f>'№4'!F456</f>
        <v>1967.3</v>
      </c>
      <c r="F247" s="189">
        <f>'№4'!G456</f>
        <v>0</v>
      </c>
      <c r="G247" s="189">
        <f>'№4'!H456</f>
        <v>0</v>
      </c>
    </row>
    <row r="248" spans="1:7" ht="63">
      <c r="A248" s="183" t="s">
        <v>78</v>
      </c>
      <c r="B248" s="183" t="s">
        <v>794</v>
      </c>
      <c r="C248" s="183" t="s">
        <v>93</v>
      </c>
      <c r="D248" s="191" t="s">
        <v>795</v>
      </c>
      <c r="E248" s="189">
        <f>E249</f>
        <v>2.1</v>
      </c>
      <c r="F248" s="189">
        <f aca="true" t="shared" si="114" ref="F248:G248">F249</f>
        <v>0</v>
      </c>
      <c r="G248" s="189">
        <f t="shared" si="114"/>
        <v>0</v>
      </c>
    </row>
    <row r="249" spans="1:7" ht="47.25">
      <c r="A249" s="183" t="s">
        <v>78</v>
      </c>
      <c r="B249" s="183" t="s">
        <v>794</v>
      </c>
      <c r="C249" s="183" t="s">
        <v>415</v>
      </c>
      <c r="D249" s="191" t="s">
        <v>416</v>
      </c>
      <c r="E249" s="189">
        <f>'№4'!F458</f>
        <v>2.1</v>
      </c>
      <c r="F249" s="189">
        <f>'№4'!G458</f>
        <v>0</v>
      </c>
      <c r="G249" s="189">
        <f>'№4'!H458</f>
        <v>0</v>
      </c>
    </row>
    <row r="250" spans="1:7" ht="63">
      <c r="A250" s="195" t="s">
        <v>78</v>
      </c>
      <c r="B250" s="193" t="s">
        <v>299</v>
      </c>
      <c r="C250" s="193"/>
      <c r="D250" s="200" t="s">
        <v>119</v>
      </c>
      <c r="E250" s="189">
        <f>E251</f>
        <v>3705.1</v>
      </c>
      <c r="F250" s="189">
        <f aca="true" t="shared" si="115" ref="F250:G250">F251</f>
        <v>3705.1</v>
      </c>
      <c r="G250" s="189">
        <f t="shared" si="115"/>
        <v>3705.1</v>
      </c>
    </row>
    <row r="251" spans="1:7" ht="47.25">
      <c r="A251" s="195" t="s">
        <v>78</v>
      </c>
      <c r="B251" s="193" t="s">
        <v>299</v>
      </c>
      <c r="C251" s="24">
        <v>600</v>
      </c>
      <c r="D251" s="190" t="s">
        <v>117</v>
      </c>
      <c r="E251" s="189">
        <f>'№4'!F461</f>
        <v>3705.1</v>
      </c>
      <c r="F251" s="189">
        <f>'№4'!G461</f>
        <v>3705.1</v>
      </c>
      <c r="G251" s="189">
        <f>'№4'!H461</f>
        <v>3705.1</v>
      </c>
    </row>
    <row r="252" spans="1:7" ht="15.75">
      <c r="A252" s="183" t="s">
        <v>332</v>
      </c>
      <c r="B252" s="183" t="s">
        <v>93</v>
      </c>
      <c r="C252" s="183" t="s">
        <v>93</v>
      </c>
      <c r="D252" s="191" t="s">
        <v>333</v>
      </c>
      <c r="E252" s="189">
        <f>E253+E259+E265</f>
        <v>36930.799999999996</v>
      </c>
      <c r="F252" s="189">
        <f aca="true" t="shared" si="116" ref="F252:G252">F253+F259+F265</f>
        <v>36780.2</v>
      </c>
      <c r="G252" s="189">
        <f t="shared" si="116"/>
        <v>36284.2</v>
      </c>
    </row>
    <row r="253" spans="1:7" ht="63">
      <c r="A253" s="183" t="s">
        <v>332</v>
      </c>
      <c r="B253" s="183" t="s">
        <v>280</v>
      </c>
      <c r="C253" s="183" t="s">
        <v>93</v>
      </c>
      <c r="D253" s="191" t="s">
        <v>401</v>
      </c>
      <c r="E253" s="189">
        <f>E254</f>
        <v>8315.8</v>
      </c>
      <c r="F253" s="189">
        <f aca="true" t="shared" si="117" ref="F253:G255">F254</f>
        <v>8282.4</v>
      </c>
      <c r="G253" s="189">
        <f t="shared" si="117"/>
        <v>8282.4</v>
      </c>
    </row>
    <row r="254" spans="1:7" ht="47.25">
      <c r="A254" s="183" t="s">
        <v>332</v>
      </c>
      <c r="B254" s="183" t="s">
        <v>281</v>
      </c>
      <c r="C254" s="183" t="s">
        <v>93</v>
      </c>
      <c r="D254" s="191" t="s">
        <v>114</v>
      </c>
      <c r="E254" s="189">
        <f>E255+E257</f>
        <v>8315.8</v>
      </c>
      <c r="F254" s="189">
        <f aca="true" t="shared" si="118" ref="F254:G254">F255+F257</f>
        <v>8282.4</v>
      </c>
      <c r="G254" s="189">
        <f t="shared" si="118"/>
        <v>8282.4</v>
      </c>
    </row>
    <row r="255" spans="1:7" ht="78.75">
      <c r="A255" s="183" t="s">
        <v>332</v>
      </c>
      <c r="B255" s="193" t="s">
        <v>300</v>
      </c>
      <c r="C255" s="193"/>
      <c r="D255" s="200" t="s">
        <v>120</v>
      </c>
      <c r="E255" s="189">
        <f>E256</f>
        <v>8282.4</v>
      </c>
      <c r="F255" s="189">
        <f t="shared" si="117"/>
        <v>8282.4</v>
      </c>
      <c r="G255" s="189">
        <f t="shared" si="117"/>
        <v>8282.4</v>
      </c>
    </row>
    <row r="256" spans="1:7" ht="47.25">
      <c r="A256" s="183" t="s">
        <v>332</v>
      </c>
      <c r="B256" s="193" t="s">
        <v>300</v>
      </c>
      <c r="C256" s="24">
        <v>600</v>
      </c>
      <c r="D256" s="190" t="s">
        <v>117</v>
      </c>
      <c r="E256" s="189">
        <f>'№4'!F467</f>
        <v>8282.4</v>
      </c>
      <c r="F256" s="189">
        <f>'№4'!G467</f>
        <v>8282.4</v>
      </c>
      <c r="G256" s="189">
        <f>'№4'!H467</f>
        <v>8282.4</v>
      </c>
    </row>
    <row r="257" spans="1:7" ht="78.75">
      <c r="A257" s="183" t="s">
        <v>332</v>
      </c>
      <c r="B257" s="193" t="s">
        <v>792</v>
      </c>
      <c r="C257" s="193"/>
      <c r="D257" s="200" t="s">
        <v>793</v>
      </c>
      <c r="E257" s="189">
        <f>E258</f>
        <v>33.4</v>
      </c>
      <c r="F257" s="189">
        <f aca="true" t="shared" si="119" ref="F257:G257">F258</f>
        <v>0</v>
      </c>
      <c r="G257" s="189">
        <f t="shared" si="119"/>
        <v>0</v>
      </c>
    </row>
    <row r="258" spans="1:7" ht="47.25">
      <c r="A258" s="183" t="s">
        <v>332</v>
      </c>
      <c r="B258" s="193" t="s">
        <v>792</v>
      </c>
      <c r="C258" s="24">
        <v>600</v>
      </c>
      <c r="D258" s="190" t="s">
        <v>117</v>
      </c>
      <c r="E258" s="189">
        <f>'№4'!F469</f>
        <v>33.4</v>
      </c>
      <c r="F258" s="189">
        <f>'№4'!G469</f>
        <v>0</v>
      </c>
      <c r="G258" s="189">
        <f>'№4'!H469</f>
        <v>0</v>
      </c>
    </row>
    <row r="259" spans="1:7" ht="63">
      <c r="A259" s="192" t="s">
        <v>332</v>
      </c>
      <c r="B259" s="193" t="s">
        <v>242</v>
      </c>
      <c r="C259" s="193"/>
      <c r="D259" s="200" t="s">
        <v>150</v>
      </c>
      <c r="E259" s="189">
        <f>E260</f>
        <v>15486.099999999999</v>
      </c>
      <c r="F259" s="189">
        <f aca="true" t="shared" si="120" ref="F259:G261">F260</f>
        <v>15444.3</v>
      </c>
      <c r="G259" s="189">
        <f t="shared" si="120"/>
        <v>15444.3</v>
      </c>
    </row>
    <row r="260" spans="1:7" ht="47.25">
      <c r="A260" s="192" t="s">
        <v>332</v>
      </c>
      <c r="B260" s="193" t="s">
        <v>243</v>
      </c>
      <c r="C260" s="193"/>
      <c r="D260" s="200" t="s">
        <v>151</v>
      </c>
      <c r="E260" s="189">
        <f>E261+E263</f>
        <v>15486.099999999999</v>
      </c>
      <c r="F260" s="189">
        <f aca="true" t="shared" si="121" ref="F260:G260">F261+F263</f>
        <v>15444.3</v>
      </c>
      <c r="G260" s="189">
        <f t="shared" si="121"/>
        <v>15444.3</v>
      </c>
    </row>
    <row r="261" spans="1:7" ht="31.5">
      <c r="A261" s="192" t="s">
        <v>332</v>
      </c>
      <c r="B261" s="193" t="s">
        <v>244</v>
      </c>
      <c r="C261" s="193"/>
      <c r="D261" s="200" t="s">
        <v>179</v>
      </c>
      <c r="E261" s="189">
        <f>E262</f>
        <v>15444.3</v>
      </c>
      <c r="F261" s="189">
        <f t="shared" si="120"/>
        <v>15444.3</v>
      </c>
      <c r="G261" s="189">
        <f t="shared" si="120"/>
        <v>15444.3</v>
      </c>
    </row>
    <row r="262" spans="1:7" ht="47.25">
      <c r="A262" s="192" t="s">
        <v>332</v>
      </c>
      <c r="B262" s="193" t="s">
        <v>244</v>
      </c>
      <c r="C262" s="24">
        <v>600</v>
      </c>
      <c r="D262" s="190" t="s">
        <v>117</v>
      </c>
      <c r="E262" s="189">
        <f>'№4'!F184</f>
        <v>15444.3</v>
      </c>
      <c r="F262" s="189">
        <f>'№4'!G184</f>
        <v>15444.3</v>
      </c>
      <c r="G262" s="189">
        <f>'№4'!H184</f>
        <v>15444.3</v>
      </c>
    </row>
    <row r="263" spans="1:7" ht="31.5">
      <c r="A263" s="192" t="s">
        <v>332</v>
      </c>
      <c r="B263" s="183" t="s">
        <v>817</v>
      </c>
      <c r="C263" s="183" t="s">
        <v>93</v>
      </c>
      <c r="D263" s="191" t="s">
        <v>818</v>
      </c>
      <c r="E263" s="189">
        <f>E264</f>
        <v>41.8</v>
      </c>
      <c r="F263" s="189">
        <f aca="true" t="shared" si="122" ref="F263:G263">F264</f>
        <v>0</v>
      </c>
      <c r="G263" s="189">
        <f t="shared" si="122"/>
        <v>0</v>
      </c>
    </row>
    <row r="264" spans="1:7" ht="47.25">
      <c r="A264" s="192" t="s">
        <v>332</v>
      </c>
      <c r="B264" s="183" t="s">
        <v>817</v>
      </c>
      <c r="C264" s="183" t="s">
        <v>415</v>
      </c>
      <c r="D264" s="191" t="s">
        <v>416</v>
      </c>
      <c r="E264" s="189">
        <f>'№4'!F186</f>
        <v>41.8</v>
      </c>
      <c r="F264" s="189">
        <f>'№4'!G186</f>
        <v>0</v>
      </c>
      <c r="G264" s="189">
        <f>'№4'!H186</f>
        <v>0</v>
      </c>
    </row>
    <row r="265" spans="1:7" ht="63">
      <c r="A265" s="183" t="s">
        <v>332</v>
      </c>
      <c r="B265" s="183" t="s">
        <v>276</v>
      </c>
      <c r="C265" s="183" t="s">
        <v>93</v>
      </c>
      <c r="D265" s="191" t="s">
        <v>467</v>
      </c>
      <c r="E265" s="189">
        <f>E266</f>
        <v>13128.9</v>
      </c>
      <c r="F265" s="189">
        <f aca="true" t="shared" si="123" ref="F265:G265">F266</f>
        <v>13053.5</v>
      </c>
      <c r="G265" s="189">
        <f t="shared" si="123"/>
        <v>12557.5</v>
      </c>
    </row>
    <row r="266" spans="1:7" ht="31.5">
      <c r="A266" s="183" t="s">
        <v>332</v>
      </c>
      <c r="B266" s="183" t="s">
        <v>277</v>
      </c>
      <c r="C266" s="183" t="s">
        <v>93</v>
      </c>
      <c r="D266" s="191" t="s">
        <v>139</v>
      </c>
      <c r="E266" s="189">
        <f>E267+E269+E271+E273</f>
        <v>13128.9</v>
      </c>
      <c r="F266" s="189">
        <f aca="true" t="shared" si="124" ref="F266:G266">F267+F269+F271+F273</f>
        <v>13053.5</v>
      </c>
      <c r="G266" s="189">
        <f t="shared" si="124"/>
        <v>12557.5</v>
      </c>
    </row>
    <row r="267" spans="1:7" ht="78.75">
      <c r="A267" s="195" t="s">
        <v>332</v>
      </c>
      <c r="B267" s="195" t="s">
        <v>278</v>
      </c>
      <c r="C267" s="24"/>
      <c r="D267" s="190" t="s">
        <v>140</v>
      </c>
      <c r="E267" s="189">
        <f>E268</f>
        <v>12517.9</v>
      </c>
      <c r="F267" s="189">
        <f aca="true" t="shared" si="125" ref="F267:G267">F268</f>
        <v>12517.9</v>
      </c>
      <c r="G267" s="189">
        <f t="shared" si="125"/>
        <v>12517.9</v>
      </c>
    </row>
    <row r="268" spans="1:7" ht="47.25">
      <c r="A268" s="195" t="s">
        <v>332</v>
      </c>
      <c r="B268" s="195" t="s">
        <v>278</v>
      </c>
      <c r="C268" s="24">
        <v>600</v>
      </c>
      <c r="D268" s="190" t="s">
        <v>117</v>
      </c>
      <c r="E268" s="189">
        <f>'№4'!F350</f>
        <v>12517.9</v>
      </c>
      <c r="F268" s="189">
        <f>'№4'!G350</f>
        <v>12517.9</v>
      </c>
      <c r="G268" s="189">
        <f>'№4'!H350</f>
        <v>12517.9</v>
      </c>
    </row>
    <row r="269" spans="1:7" ht="63">
      <c r="A269" s="183" t="s">
        <v>332</v>
      </c>
      <c r="B269" s="183" t="s">
        <v>279</v>
      </c>
      <c r="C269" s="183" t="s">
        <v>93</v>
      </c>
      <c r="D269" s="191" t="s">
        <v>198</v>
      </c>
      <c r="E269" s="189">
        <f>E270</f>
        <v>433.59999999999997</v>
      </c>
      <c r="F269" s="189">
        <v>391.6</v>
      </c>
      <c r="G269" s="189">
        <v>0</v>
      </c>
    </row>
    <row r="270" spans="1:7" ht="47.25">
      <c r="A270" s="183" t="s">
        <v>332</v>
      </c>
      <c r="B270" s="183" t="s">
        <v>279</v>
      </c>
      <c r="C270" s="183" t="s">
        <v>415</v>
      </c>
      <c r="D270" s="191" t="s">
        <v>416</v>
      </c>
      <c r="E270" s="189">
        <f>'№4'!F352</f>
        <v>433.59999999999997</v>
      </c>
      <c r="F270" s="189">
        <v>391.6</v>
      </c>
      <c r="G270" s="189">
        <v>0</v>
      </c>
    </row>
    <row r="271" spans="1:7" ht="47.25">
      <c r="A271" s="183" t="s">
        <v>332</v>
      </c>
      <c r="B271" s="183" t="s">
        <v>470</v>
      </c>
      <c r="C271" s="183" t="s">
        <v>93</v>
      </c>
      <c r="D271" s="191" t="s">
        <v>471</v>
      </c>
      <c r="E271" s="189">
        <v>144</v>
      </c>
      <c r="F271" s="189">
        <v>144</v>
      </c>
      <c r="G271" s="189">
        <v>39.6</v>
      </c>
    </row>
    <row r="272" spans="1:7" ht="47.25">
      <c r="A272" s="183" t="s">
        <v>332</v>
      </c>
      <c r="B272" s="183" t="s">
        <v>470</v>
      </c>
      <c r="C272" s="183" t="s">
        <v>415</v>
      </c>
      <c r="D272" s="191" t="s">
        <v>416</v>
      </c>
      <c r="E272" s="189">
        <v>144</v>
      </c>
      <c r="F272" s="189">
        <v>144</v>
      </c>
      <c r="G272" s="189">
        <v>39.6</v>
      </c>
    </row>
    <row r="273" spans="1:7" ht="94.5">
      <c r="A273" s="183" t="s">
        <v>332</v>
      </c>
      <c r="B273" s="183" t="s">
        <v>521</v>
      </c>
      <c r="C273" s="183" t="s">
        <v>93</v>
      </c>
      <c r="D273" s="191" t="s">
        <v>520</v>
      </c>
      <c r="E273" s="189">
        <f>E274</f>
        <v>33.4</v>
      </c>
      <c r="F273" s="189">
        <f aca="true" t="shared" si="126" ref="F273:G273">F274</f>
        <v>0</v>
      </c>
      <c r="G273" s="189">
        <f t="shared" si="126"/>
        <v>0</v>
      </c>
    </row>
    <row r="274" spans="1:7" ht="47.25">
      <c r="A274" s="183" t="s">
        <v>332</v>
      </c>
      <c r="B274" s="183" t="s">
        <v>521</v>
      </c>
      <c r="C274" s="183" t="s">
        <v>415</v>
      </c>
      <c r="D274" s="191" t="s">
        <v>416</v>
      </c>
      <c r="E274" s="189">
        <f>'№4'!F356</f>
        <v>33.4</v>
      </c>
      <c r="F274" s="189">
        <f>'№4'!G356</f>
        <v>0</v>
      </c>
      <c r="G274" s="189">
        <f>'№4'!H356</f>
        <v>0</v>
      </c>
    </row>
    <row r="275" spans="1:7" ht="31.5">
      <c r="A275" s="183" t="s">
        <v>63</v>
      </c>
      <c r="B275" s="183" t="s">
        <v>93</v>
      </c>
      <c r="C275" s="183" t="s">
        <v>93</v>
      </c>
      <c r="D275" s="191" t="s">
        <v>54</v>
      </c>
      <c r="E275" s="189">
        <f>E276</f>
        <v>9454.4</v>
      </c>
      <c r="F275" s="189">
        <f aca="true" t="shared" si="127" ref="F275:G275">F276</f>
        <v>5332.8</v>
      </c>
      <c r="G275" s="189">
        <f t="shared" si="127"/>
        <v>5171.2</v>
      </c>
    </row>
    <row r="276" spans="1:7" ht="63">
      <c r="A276" s="183" t="s">
        <v>63</v>
      </c>
      <c r="B276" s="183" t="s">
        <v>280</v>
      </c>
      <c r="C276" s="183" t="s">
        <v>93</v>
      </c>
      <c r="D276" s="191" t="s">
        <v>401</v>
      </c>
      <c r="E276" s="189">
        <f>E277+E284+E299</f>
        <v>9454.4</v>
      </c>
      <c r="F276" s="189">
        <f>F277+F284+F299</f>
        <v>5332.8</v>
      </c>
      <c r="G276" s="189">
        <f>G277+G284+G299</f>
        <v>5171.2</v>
      </c>
    </row>
    <row r="277" spans="1:7" ht="47.25">
      <c r="A277" s="183" t="s">
        <v>63</v>
      </c>
      <c r="B277" s="183" t="s">
        <v>281</v>
      </c>
      <c r="C277" s="183" t="s">
        <v>93</v>
      </c>
      <c r="D277" s="191" t="s">
        <v>114</v>
      </c>
      <c r="E277" s="189">
        <f>E282+E278+E280</f>
        <v>3226.7999999999997</v>
      </c>
      <c r="F277" s="189">
        <f aca="true" t="shared" si="128" ref="F277:G277">F282+F278+F280</f>
        <v>168.7</v>
      </c>
      <c r="G277" s="189">
        <f t="shared" si="128"/>
        <v>0</v>
      </c>
    </row>
    <row r="278" spans="1:7" ht="63">
      <c r="A278" s="195" t="s">
        <v>63</v>
      </c>
      <c r="B278" s="195" t="s">
        <v>829</v>
      </c>
      <c r="C278" s="24"/>
      <c r="D278" s="190" t="s">
        <v>830</v>
      </c>
      <c r="E278" s="189">
        <f>E279</f>
        <v>90.7</v>
      </c>
      <c r="F278" s="189">
        <f aca="true" t="shared" si="129" ref="F278:G278">F279</f>
        <v>0</v>
      </c>
      <c r="G278" s="189">
        <f t="shared" si="129"/>
        <v>0</v>
      </c>
    </row>
    <row r="279" spans="1:7" ht="31.5">
      <c r="A279" s="195" t="s">
        <v>63</v>
      </c>
      <c r="B279" s="195" t="s">
        <v>829</v>
      </c>
      <c r="C279" s="24" t="s">
        <v>100</v>
      </c>
      <c r="D279" s="190" t="s">
        <v>101</v>
      </c>
      <c r="E279" s="189">
        <f>'№4'!F475</f>
        <v>90.7</v>
      </c>
      <c r="F279" s="189">
        <f>'№4'!G475</f>
        <v>0</v>
      </c>
      <c r="G279" s="189">
        <f>'№4'!H475</f>
        <v>0</v>
      </c>
    </row>
    <row r="280" spans="1:7" ht="47.25">
      <c r="A280" s="195" t="s">
        <v>63</v>
      </c>
      <c r="B280" s="195" t="s">
        <v>828</v>
      </c>
      <c r="C280" s="24"/>
      <c r="D280" s="190" t="s">
        <v>831</v>
      </c>
      <c r="E280" s="189">
        <f>E281</f>
        <v>2975.2</v>
      </c>
      <c r="F280" s="189">
        <f aca="true" t="shared" si="130" ref="F280:G280">F281</f>
        <v>0</v>
      </c>
      <c r="G280" s="189">
        <f t="shared" si="130"/>
        <v>0</v>
      </c>
    </row>
    <row r="281" spans="1:7" ht="47.25">
      <c r="A281" s="195" t="s">
        <v>63</v>
      </c>
      <c r="B281" s="195" t="s">
        <v>828</v>
      </c>
      <c r="C281" s="24">
        <v>600</v>
      </c>
      <c r="D281" s="190" t="s">
        <v>117</v>
      </c>
      <c r="E281" s="189">
        <f>'№4'!F477+'№4'!F362</f>
        <v>2975.2</v>
      </c>
      <c r="F281" s="189">
        <f>'№4'!G477+'№4'!G362</f>
        <v>0</v>
      </c>
      <c r="G281" s="189">
        <f>'№4'!H477+'№4'!H362</f>
        <v>0</v>
      </c>
    </row>
    <row r="282" spans="1:7" ht="31.5">
      <c r="A282" s="183" t="s">
        <v>63</v>
      </c>
      <c r="B282" s="183" t="s">
        <v>497</v>
      </c>
      <c r="C282" s="183" t="s">
        <v>93</v>
      </c>
      <c r="D282" s="191" t="s">
        <v>195</v>
      </c>
      <c r="E282" s="189">
        <f>E283</f>
        <v>160.9</v>
      </c>
      <c r="F282" s="189">
        <f aca="true" t="shared" si="131" ref="F282:G282">F283</f>
        <v>168.7</v>
      </c>
      <c r="G282" s="189">
        <f t="shared" si="131"/>
        <v>0</v>
      </c>
    </row>
    <row r="283" spans="1:7" ht="31.5">
      <c r="A283" s="183" t="s">
        <v>63</v>
      </c>
      <c r="B283" s="183" t="s">
        <v>497</v>
      </c>
      <c r="C283" s="183" t="s">
        <v>100</v>
      </c>
      <c r="D283" s="191" t="s">
        <v>101</v>
      </c>
      <c r="E283" s="189">
        <f>'№4'!F479</f>
        <v>160.9</v>
      </c>
      <c r="F283" s="189">
        <f>'№4'!G479</f>
        <v>168.7</v>
      </c>
      <c r="G283" s="189">
        <f>'№4'!H479</f>
        <v>0</v>
      </c>
    </row>
    <row r="284" spans="1:7" ht="78.75">
      <c r="A284" s="183" t="s">
        <v>63</v>
      </c>
      <c r="B284" s="183" t="s">
        <v>282</v>
      </c>
      <c r="C284" s="183" t="s">
        <v>93</v>
      </c>
      <c r="D284" s="191" t="s">
        <v>472</v>
      </c>
      <c r="E284" s="189">
        <f>E285+E287+E289+E291+E293+E295+E297</f>
        <v>5157</v>
      </c>
      <c r="F284" s="189">
        <f aca="true" t="shared" si="132" ref="F284:G284">F285+F287+F289+F291+F293+F295+F297</f>
        <v>5164.1</v>
      </c>
      <c r="G284" s="189">
        <f t="shared" si="132"/>
        <v>5171.2</v>
      </c>
    </row>
    <row r="285" spans="1:7" ht="31.5">
      <c r="A285" s="195" t="s">
        <v>63</v>
      </c>
      <c r="B285" s="193" t="s">
        <v>285</v>
      </c>
      <c r="C285" s="193"/>
      <c r="D285" s="200" t="s">
        <v>136</v>
      </c>
      <c r="E285" s="189">
        <f>E286</f>
        <v>4953.1</v>
      </c>
      <c r="F285" s="189">
        <f aca="true" t="shared" si="133" ref="F285:G285">F286</f>
        <v>4953.1</v>
      </c>
      <c r="G285" s="189">
        <f t="shared" si="133"/>
        <v>4953.1</v>
      </c>
    </row>
    <row r="286" spans="1:7" ht="47.25">
      <c r="A286" s="195" t="s">
        <v>63</v>
      </c>
      <c r="B286" s="193" t="s">
        <v>285</v>
      </c>
      <c r="C286" s="24">
        <v>600</v>
      </c>
      <c r="D286" s="190" t="s">
        <v>117</v>
      </c>
      <c r="E286" s="189">
        <f>'№4'!F366</f>
        <v>4953.1</v>
      </c>
      <c r="F286" s="189">
        <f>'№4'!G366</f>
        <v>4953.1</v>
      </c>
      <c r="G286" s="189">
        <f>'№4'!H366</f>
        <v>4953.1</v>
      </c>
    </row>
    <row r="287" spans="1:7" ht="31.5">
      <c r="A287" s="183" t="s">
        <v>63</v>
      </c>
      <c r="B287" s="183" t="s">
        <v>283</v>
      </c>
      <c r="C287" s="183" t="s">
        <v>93</v>
      </c>
      <c r="D287" s="191" t="s">
        <v>134</v>
      </c>
      <c r="E287" s="189">
        <f>E288</f>
        <v>19.9</v>
      </c>
      <c r="F287" s="189">
        <f aca="true" t="shared" si="134" ref="F287:G287">F288</f>
        <v>21.9</v>
      </c>
      <c r="G287" s="189">
        <f t="shared" si="134"/>
        <v>23.9</v>
      </c>
    </row>
    <row r="288" spans="1:7" ht="31.5">
      <c r="A288" s="183" t="s">
        <v>63</v>
      </c>
      <c r="B288" s="183" t="s">
        <v>283</v>
      </c>
      <c r="C288" s="183" t="s">
        <v>100</v>
      </c>
      <c r="D288" s="191" t="s">
        <v>101</v>
      </c>
      <c r="E288" s="189">
        <f>'№4'!F368</f>
        <v>19.9</v>
      </c>
      <c r="F288" s="189">
        <f>'№4'!G368</f>
        <v>21.9</v>
      </c>
      <c r="G288" s="189">
        <f>'№4'!H368</f>
        <v>23.9</v>
      </c>
    </row>
    <row r="289" spans="1:7" ht="31.5">
      <c r="A289" s="183" t="s">
        <v>63</v>
      </c>
      <c r="B289" s="183" t="s">
        <v>284</v>
      </c>
      <c r="C289" s="183" t="s">
        <v>93</v>
      </c>
      <c r="D289" s="191" t="s">
        <v>135</v>
      </c>
      <c r="E289" s="189">
        <f>E290</f>
        <v>13.5</v>
      </c>
      <c r="F289" s="189">
        <f aca="true" t="shared" si="135" ref="F289:G289">F290</f>
        <v>14</v>
      </c>
      <c r="G289" s="189">
        <f t="shared" si="135"/>
        <v>14.5</v>
      </c>
    </row>
    <row r="290" spans="1:7" ht="47.25">
      <c r="A290" s="183" t="s">
        <v>63</v>
      </c>
      <c r="B290" s="183" t="s">
        <v>284</v>
      </c>
      <c r="C290" s="183" t="s">
        <v>96</v>
      </c>
      <c r="D290" s="191" t="s">
        <v>344</v>
      </c>
      <c r="E290" s="189">
        <f>'№4'!F370</f>
        <v>13.5</v>
      </c>
      <c r="F290" s="189">
        <f>'№4'!G370</f>
        <v>14</v>
      </c>
      <c r="G290" s="189">
        <f>'№4'!H370</f>
        <v>14.5</v>
      </c>
    </row>
    <row r="291" spans="1:7" ht="31.5">
      <c r="A291" s="183" t="s">
        <v>63</v>
      </c>
      <c r="B291" s="183" t="s">
        <v>287</v>
      </c>
      <c r="C291" s="183" t="s">
        <v>93</v>
      </c>
      <c r="D291" s="191" t="s">
        <v>137</v>
      </c>
      <c r="E291" s="189">
        <f>E292</f>
        <v>47.6</v>
      </c>
      <c r="F291" s="189">
        <f aca="true" t="shared" si="136" ref="F291:G291">F292</f>
        <v>49.3</v>
      </c>
      <c r="G291" s="189">
        <f t="shared" si="136"/>
        <v>51</v>
      </c>
    </row>
    <row r="292" spans="1:7" ht="47.25">
      <c r="A292" s="183" t="s">
        <v>63</v>
      </c>
      <c r="B292" s="183" t="s">
        <v>287</v>
      </c>
      <c r="C292" s="183" t="s">
        <v>415</v>
      </c>
      <c r="D292" s="191" t="s">
        <v>416</v>
      </c>
      <c r="E292" s="189">
        <f>'№4'!F372</f>
        <v>47.6</v>
      </c>
      <c r="F292" s="189">
        <f>'№4'!G372</f>
        <v>49.3</v>
      </c>
      <c r="G292" s="189">
        <f>'№4'!H372</f>
        <v>51</v>
      </c>
    </row>
    <row r="293" spans="1:7" ht="31.5">
      <c r="A293" s="183" t="s">
        <v>63</v>
      </c>
      <c r="B293" s="183" t="s">
        <v>315</v>
      </c>
      <c r="C293" s="183" t="s">
        <v>93</v>
      </c>
      <c r="D293" s="191" t="s">
        <v>199</v>
      </c>
      <c r="E293" s="189">
        <f>E294</f>
        <v>21.7</v>
      </c>
      <c r="F293" s="189">
        <f aca="true" t="shared" si="137" ref="F293:G293">F294</f>
        <v>22.3</v>
      </c>
      <c r="G293" s="189">
        <f t="shared" si="137"/>
        <v>22.9</v>
      </c>
    </row>
    <row r="294" spans="1:7" ht="47.25">
      <c r="A294" s="183" t="s">
        <v>63</v>
      </c>
      <c r="B294" s="183" t="s">
        <v>315</v>
      </c>
      <c r="C294" s="183" t="s">
        <v>96</v>
      </c>
      <c r="D294" s="191" t="s">
        <v>344</v>
      </c>
      <c r="E294" s="189">
        <f>'№4'!F374</f>
        <v>21.7</v>
      </c>
      <c r="F294" s="189">
        <f>'№4'!G374</f>
        <v>22.3</v>
      </c>
      <c r="G294" s="189">
        <f>'№4'!H374</f>
        <v>22.9</v>
      </c>
    </row>
    <row r="295" spans="1:7" ht="47.25">
      <c r="A295" s="183" t="s">
        <v>63</v>
      </c>
      <c r="B295" s="183" t="s">
        <v>476</v>
      </c>
      <c r="C295" s="183" t="s">
        <v>93</v>
      </c>
      <c r="D295" s="191" t="s">
        <v>477</v>
      </c>
      <c r="E295" s="189">
        <f>E296</f>
        <v>36</v>
      </c>
      <c r="F295" s="189">
        <f aca="true" t="shared" si="138" ref="F295:G295">F296</f>
        <v>36</v>
      </c>
      <c r="G295" s="189">
        <f t="shared" si="138"/>
        <v>36</v>
      </c>
    </row>
    <row r="296" spans="1:7" ht="31.5">
      <c r="A296" s="183" t="s">
        <v>63</v>
      </c>
      <c r="B296" s="183" t="s">
        <v>476</v>
      </c>
      <c r="C296" s="183" t="s">
        <v>100</v>
      </c>
      <c r="D296" s="191" t="s">
        <v>101</v>
      </c>
      <c r="E296" s="189">
        <f>'№4'!F376</f>
        <v>36</v>
      </c>
      <c r="F296" s="189">
        <f>'№4'!G376</f>
        <v>36</v>
      </c>
      <c r="G296" s="189">
        <f>'№4'!H376</f>
        <v>36</v>
      </c>
    </row>
    <row r="297" spans="1:7" ht="63">
      <c r="A297" s="183" t="s">
        <v>63</v>
      </c>
      <c r="B297" s="183" t="s">
        <v>480</v>
      </c>
      <c r="C297" s="183" t="s">
        <v>93</v>
      </c>
      <c r="D297" s="191" t="s">
        <v>138</v>
      </c>
      <c r="E297" s="189">
        <f>E298</f>
        <v>65.2</v>
      </c>
      <c r="F297" s="189">
        <f aca="true" t="shared" si="139" ref="F297:G297">F298</f>
        <v>67.5</v>
      </c>
      <c r="G297" s="189">
        <f t="shared" si="139"/>
        <v>69.8</v>
      </c>
    </row>
    <row r="298" spans="1:7" ht="47.25">
      <c r="A298" s="183" t="s">
        <v>63</v>
      </c>
      <c r="B298" s="183" t="s">
        <v>480</v>
      </c>
      <c r="C298" s="183" t="s">
        <v>415</v>
      </c>
      <c r="D298" s="191" t="s">
        <v>416</v>
      </c>
      <c r="E298" s="189">
        <f>'№4'!F379</f>
        <v>65.2</v>
      </c>
      <c r="F298" s="189">
        <f>'№4'!G379</f>
        <v>67.5</v>
      </c>
      <c r="G298" s="189">
        <f>'№4'!H379</f>
        <v>69.8</v>
      </c>
    </row>
    <row r="299" spans="1:7" ht="126">
      <c r="A299" s="183" t="s">
        <v>63</v>
      </c>
      <c r="B299" s="183" t="s">
        <v>402</v>
      </c>
      <c r="C299" s="183" t="s">
        <v>93</v>
      </c>
      <c r="D299" s="191" t="s">
        <v>403</v>
      </c>
      <c r="E299" s="189">
        <f>E300</f>
        <v>1070.6</v>
      </c>
      <c r="F299" s="189">
        <f aca="true" t="shared" si="140" ref="F299:G300">F300</f>
        <v>0</v>
      </c>
      <c r="G299" s="189">
        <f t="shared" si="140"/>
        <v>0</v>
      </c>
    </row>
    <row r="300" spans="1:7" ht="110.25">
      <c r="A300" s="183" t="s">
        <v>63</v>
      </c>
      <c r="B300" s="183" t="s">
        <v>405</v>
      </c>
      <c r="C300" s="183" t="s">
        <v>93</v>
      </c>
      <c r="D300" s="191" t="s">
        <v>406</v>
      </c>
      <c r="E300" s="189">
        <f>E301</f>
        <v>1070.6</v>
      </c>
      <c r="F300" s="189">
        <f t="shared" si="140"/>
        <v>0</v>
      </c>
      <c r="G300" s="189">
        <f t="shared" si="140"/>
        <v>0</v>
      </c>
    </row>
    <row r="301" spans="1:7" ht="47.25">
      <c r="A301" s="183" t="s">
        <v>63</v>
      </c>
      <c r="B301" s="183" t="s">
        <v>405</v>
      </c>
      <c r="C301" s="183" t="s">
        <v>96</v>
      </c>
      <c r="D301" s="191" t="s">
        <v>344</v>
      </c>
      <c r="E301" s="189">
        <f>'№4'!F192</f>
        <v>1070.6</v>
      </c>
      <c r="F301" s="189">
        <f>'№4'!G192</f>
        <v>0</v>
      </c>
      <c r="G301" s="189">
        <f>'№4'!H192</f>
        <v>0</v>
      </c>
    </row>
    <row r="302" spans="1:7" ht="15.75">
      <c r="A302" s="183" t="s">
        <v>79</v>
      </c>
      <c r="B302" s="183" t="s">
        <v>93</v>
      </c>
      <c r="C302" s="183" t="s">
        <v>93</v>
      </c>
      <c r="D302" s="191" t="s">
        <v>17</v>
      </c>
      <c r="E302" s="189">
        <f>E303</f>
        <v>13928.199999999999</v>
      </c>
      <c r="F302" s="189">
        <f aca="true" t="shared" si="141" ref="F302:G302">F303</f>
        <v>13928.199999999999</v>
      </c>
      <c r="G302" s="189">
        <f t="shared" si="141"/>
        <v>13928.199999999999</v>
      </c>
    </row>
    <row r="303" spans="1:7" ht="63">
      <c r="A303" s="183" t="s">
        <v>79</v>
      </c>
      <c r="B303" s="183" t="s">
        <v>280</v>
      </c>
      <c r="C303" s="183" t="s">
        <v>93</v>
      </c>
      <c r="D303" s="191" t="s">
        <v>401</v>
      </c>
      <c r="E303" s="189">
        <f>E304</f>
        <v>13928.199999999999</v>
      </c>
      <c r="F303" s="189">
        <f aca="true" t="shared" si="142" ref="F303:G303">F304</f>
        <v>13928.199999999999</v>
      </c>
      <c r="G303" s="189">
        <f t="shared" si="142"/>
        <v>13928.199999999999</v>
      </c>
    </row>
    <row r="304" spans="1:7" ht="15.75">
      <c r="A304" s="183" t="s">
        <v>79</v>
      </c>
      <c r="B304" s="183" t="s">
        <v>304</v>
      </c>
      <c r="C304" s="183" t="s">
        <v>93</v>
      </c>
      <c r="D304" s="191" t="s">
        <v>2</v>
      </c>
      <c r="E304" s="189">
        <f>E305+E309+E312</f>
        <v>13928.199999999999</v>
      </c>
      <c r="F304" s="189">
        <f aca="true" t="shared" si="143" ref="F304:G304">F305+F309+F312</f>
        <v>13928.199999999999</v>
      </c>
      <c r="G304" s="189">
        <f t="shared" si="143"/>
        <v>13928.199999999999</v>
      </c>
    </row>
    <row r="305" spans="1:7" ht="63">
      <c r="A305" s="183" t="s">
        <v>79</v>
      </c>
      <c r="B305" s="183" t="s">
        <v>306</v>
      </c>
      <c r="C305" s="183" t="s">
        <v>93</v>
      </c>
      <c r="D305" s="191" t="s">
        <v>124</v>
      </c>
      <c r="E305" s="189">
        <f>E306+E307+E308</f>
        <v>8749.4</v>
      </c>
      <c r="F305" s="189">
        <f aca="true" t="shared" si="144" ref="F305:G305">F306+F307+F308</f>
        <v>8749.4</v>
      </c>
      <c r="G305" s="189">
        <f t="shared" si="144"/>
        <v>8749.4</v>
      </c>
    </row>
    <row r="306" spans="1:7" ht="94.5">
      <c r="A306" s="183" t="s">
        <v>79</v>
      </c>
      <c r="B306" s="183" t="s">
        <v>306</v>
      </c>
      <c r="C306" s="183" t="s">
        <v>95</v>
      </c>
      <c r="D306" s="191" t="s">
        <v>3</v>
      </c>
      <c r="E306" s="189">
        <f>'№4'!F485</f>
        <v>6262.2</v>
      </c>
      <c r="F306" s="189">
        <f>'№4'!G485</f>
        <v>6262.2</v>
      </c>
      <c r="G306" s="189">
        <f>'№4'!H485</f>
        <v>6262.2</v>
      </c>
    </row>
    <row r="307" spans="1:7" ht="47.25">
      <c r="A307" s="183" t="s">
        <v>79</v>
      </c>
      <c r="B307" s="183" t="s">
        <v>306</v>
      </c>
      <c r="C307" s="183" t="s">
        <v>96</v>
      </c>
      <c r="D307" s="191" t="s">
        <v>344</v>
      </c>
      <c r="E307" s="189">
        <f>'№4'!F486</f>
        <v>2293.4</v>
      </c>
      <c r="F307" s="189">
        <f>'№4'!G486</f>
        <v>2293.4</v>
      </c>
      <c r="G307" s="189">
        <f>'№4'!H486</f>
        <v>2293.4</v>
      </c>
    </row>
    <row r="308" spans="1:7" ht="15.75">
      <c r="A308" s="183" t="s">
        <v>79</v>
      </c>
      <c r="B308" s="183" t="s">
        <v>306</v>
      </c>
      <c r="C308" s="183" t="s">
        <v>97</v>
      </c>
      <c r="D308" s="191" t="s">
        <v>98</v>
      </c>
      <c r="E308" s="189">
        <f>'№4'!F487</f>
        <v>193.8</v>
      </c>
      <c r="F308" s="189">
        <f>'№4'!G487</f>
        <v>193.8</v>
      </c>
      <c r="G308" s="189">
        <f>'№4'!H487</f>
        <v>193.8</v>
      </c>
    </row>
    <row r="309" spans="1:7" ht="63">
      <c r="A309" s="183" t="s">
        <v>79</v>
      </c>
      <c r="B309" s="183" t="s">
        <v>307</v>
      </c>
      <c r="C309" s="183" t="s">
        <v>93</v>
      </c>
      <c r="D309" s="191" t="s">
        <v>125</v>
      </c>
      <c r="E309" s="189">
        <f>E310+E311</f>
        <v>3348.9</v>
      </c>
      <c r="F309" s="189">
        <f aca="true" t="shared" si="145" ref="F309:G309">F310+F311</f>
        <v>3348.9</v>
      </c>
      <c r="G309" s="189">
        <f t="shared" si="145"/>
        <v>3348.9</v>
      </c>
    </row>
    <row r="310" spans="1:7" ht="94.5">
      <c r="A310" s="183" t="s">
        <v>79</v>
      </c>
      <c r="B310" s="183" t="s">
        <v>307</v>
      </c>
      <c r="C310" s="183" t="s">
        <v>95</v>
      </c>
      <c r="D310" s="191" t="s">
        <v>3</v>
      </c>
      <c r="E310" s="189">
        <f>'№4'!F489</f>
        <v>2756.5</v>
      </c>
      <c r="F310" s="189">
        <f>'№4'!G489</f>
        <v>2756.5</v>
      </c>
      <c r="G310" s="189">
        <f>'№4'!H489</f>
        <v>2756.5</v>
      </c>
    </row>
    <row r="311" spans="1:7" ht="47.25">
      <c r="A311" s="183" t="s">
        <v>79</v>
      </c>
      <c r="B311" s="183" t="s">
        <v>307</v>
      </c>
      <c r="C311" s="183" t="s">
        <v>96</v>
      </c>
      <c r="D311" s="191" t="s">
        <v>344</v>
      </c>
      <c r="E311" s="189">
        <f>'№4'!F490</f>
        <v>592.4</v>
      </c>
      <c r="F311" s="189">
        <f>'№4'!G490</f>
        <v>592.4</v>
      </c>
      <c r="G311" s="189">
        <f>'№4'!H490</f>
        <v>592.4</v>
      </c>
    </row>
    <row r="312" spans="1:7" ht="110.25">
      <c r="A312" s="183" t="s">
        <v>79</v>
      </c>
      <c r="B312" s="183" t="s">
        <v>305</v>
      </c>
      <c r="C312" s="183" t="s">
        <v>93</v>
      </c>
      <c r="D312" s="191" t="s">
        <v>345</v>
      </c>
      <c r="E312" s="189">
        <f>E313</f>
        <v>1829.9</v>
      </c>
      <c r="F312" s="189">
        <f aca="true" t="shared" si="146" ref="F312:G312">F313</f>
        <v>1829.9</v>
      </c>
      <c r="G312" s="189">
        <f t="shared" si="146"/>
        <v>1829.9</v>
      </c>
    </row>
    <row r="313" spans="1:7" ht="94.5">
      <c r="A313" s="183" t="s">
        <v>79</v>
      </c>
      <c r="B313" s="183" t="s">
        <v>305</v>
      </c>
      <c r="C313" s="183" t="s">
        <v>95</v>
      </c>
      <c r="D313" s="191" t="s">
        <v>3</v>
      </c>
      <c r="E313" s="189">
        <f>'№4'!F492</f>
        <v>1829.9</v>
      </c>
      <c r="F313" s="189">
        <f>'№4'!G492</f>
        <v>1829.9</v>
      </c>
      <c r="G313" s="189">
        <f>'№4'!H492</f>
        <v>1829.9</v>
      </c>
    </row>
    <row r="314" spans="1:7" ht="15.75">
      <c r="A314" s="184" t="s">
        <v>66</v>
      </c>
      <c r="B314" s="184" t="s">
        <v>93</v>
      </c>
      <c r="C314" s="184" t="s">
        <v>93</v>
      </c>
      <c r="D314" s="202" t="s">
        <v>111</v>
      </c>
      <c r="E314" s="186">
        <f>E315</f>
        <v>23021.199999999997</v>
      </c>
      <c r="F314" s="186">
        <f aca="true" t="shared" si="147" ref="F314:G316">F315</f>
        <v>22473.2</v>
      </c>
      <c r="G314" s="186">
        <f t="shared" si="147"/>
        <v>22485.3</v>
      </c>
    </row>
    <row r="315" spans="1:7" ht="15.75">
      <c r="A315" s="183" t="s">
        <v>67</v>
      </c>
      <c r="B315" s="183" t="s">
        <v>93</v>
      </c>
      <c r="C315" s="183" t="s">
        <v>93</v>
      </c>
      <c r="D315" s="191" t="s">
        <v>18</v>
      </c>
      <c r="E315" s="189">
        <f>E316</f>
        <v>23021.199999999997</v>
      </c>
      <c r="F315" s="189">
        <f t="shared" si="147"/>
        <v>22473.2</v>
      </c>
      <c r="G315" s="189">
        <f t="shared" si="147"/>
        <v>22485.3</v>
      </c>
    </row>
    <row r="316" spans="1:7" ht="63">
      <c r="A316" s="183" t="s">
        <v>67</v>
      </c>
      <c r="B316" s="183" t="s">
        <v>242</v>
      </c>
      <c r="C316" s="183" t="s">
        <v>93</v>
      </c>
      <c r="D316" s="191" t="s">
        <v>407</v>
      </c>
      <c r="E316" s="189">
        <f>E317</f>
        <v>23021.199999999997</v>
      </c>
      <c r="F316" s="189">
        <f t="shared" si="147"/>
        <v>22473.2</v>
      </c>
      <c r="G316" s="189">
        <f t="shared" si="147"/>
        <v>22485.3</v>
      </c>
    </row>
    <row r="317" spans="1:7" ht="47.25">
      <c r="A317" s="183" t="s">
        <v>67</v>
      </c>
      <c r="B317" s="183" t="s">
        <v>243</v>
      </c>
      <c r="C317" s="183" t="s">
        <v>93</v>
      </c>
      <c r="D317" s="191" t="s">
        <v>151</v>
      </c>
      <c r="E317" s="189">
        <f>E318+E320+E322+E326+E334+E328+E330+E332</f>
        <v>23021.199999999997</v>
      </c>
      <c r="F317" s="189">
        <f aca="true" t="shared" si="148" ref="F317:G317">F318+F320+F322+F326+F334+F328+F330+F332</f>
        <v>22473.2</v>
      </c>
      <c r="G317" s="189">
        <f t="shared" si="148"/>
        <v>22485.3</v>
      </c>
    </row>
    <row r="318" spans="1:7" ht="47.25">
      <c r="A318" s="183" t="s">
        <v>67</v>
      </c>
      <c r="B318" s="183" t="s">
        <v>247</v>
      </c>
      <c r="C318" s="183" t="s">
        <v>93</v>
      </c>
      <c r="D318" s="191" t="s">
        <v>410</v>
      </c>
      <c r="E318" s="189">
        <f>E319</f>
        <v>155.1</v>
      </c>
      <c r="F318" s="189">
        <f aca="true" t="shared" si="149" ref="F318:G318">F319</f>
        <v>160.6</v>
      </c>
      <c r="G318" s="189">
        <f t="shared" si="149"/>
        <v>166.1</v>
      </c>
    </row>
    <row r="319" spans="1:7" ht="47.25">
      <c r="A319" s="183" t="s">
        <v>67</v>
      </c>
      <c r="B319" s="183" t="s">
        <v>247</v>
      </c>
      <c r="C319" s="183" t="s">
        <v>96</v>
      </c>
      <c r="D319" s="191" t="s">
        <v>344</v>
      </c>
      <c r="E319" s="189">
        <f>'№4'!F199</f>
        <v>155.1</v>
      </c>
      <c r="F319" s="189">
        <f>'№4'!G199</f>
        <v>160.6</v>
      </c>
      <c r="G319" s="189">
        <f>'№4'!H199</f>
        <v>166.1</v>
      </c>
    </row>
    <row r="320" spans="1:7" ht="47.25">
      <c r="A320" s="183" t="s">
        <v>67</v>
      </c>
      <c r="B320" s="183" t="s">
        <v>310</v>
      </c>
      <c r="C320" s="183" t="s">
        <v>93</v>
      </c>
      <c r="D320" s="191" t="s">
        <v>152</v>
      </c>
      <c r="E320" s="189">
        <f>E321</f>
        <v>155.3</v>
      </c>
      <c r="F320" s="189">
        <f aca="true" t="shared" si="150" ref="F320:G320">F321</f>
        <v>160.7</v>
      </c>
      <c r="G320" s="189">
        <f t="shared" si="150"/>
        <v>166.2</v>
      </c>
    </row>
    <row r="321" spans="1:7" ht="47.25">
      <c r="A321" s="183" t="s">
        <v>67</v>
      </c>
      <c r="B321" s="183" t="s">
        <v>310</v>
      </c>
      <c r="C321" s="183" t="s">
        <v>96</v>
      </c>
      <c r="D321" s="191" t="s">
        <v>344</v>
      </c>
      <c r="E321" s="189">
        <f>'№4'!F201</f>
        <v>155.3</v>
      </c>
      <c r="F321" s="189">
        <f>'№4'!G201</f>
        <v>160.7</v>
      </c>
      <c r="G321" s="189">
        <f>'№4'!H201</f>
        <v>166.2</v>
      </c>
    </row>
    <row r="322" spans="1:7" ht="31.5">
      <c r="A322" s="183" t="s">
        <v>67</v>
      </c>
      <c r="B322" s="183" t="s">
        <v>248</v>
      </c>
      <c r="C322" s="183" t="s">
        <v>93</v>
      </c>
      <c r="D322" s="191" t="s">
        <v>411</v>
      </c>
      <c r="E322" s="189">
        <f>E323+E324+E325</f>
        <v>8787.4</v>
      </c>
      <c r="F322" s="189">
        <f aca="true" t="shared" si="151" ref="F322:G322">F323+F324+F325</f>
        <v>8787.4</v>
      </c>
      <c r="G322" s="189">
        <f t="shared" si="151"/>
        <v>8787.4</v>
      </c>
    </row>
    <row r="323" spans="1:7" ht="94.5">
      <c r="A323" s="183" t="s">
        <v>67</v>
      </c>
      <c r="B323" s="183" t="s">
        <v>248</v>
      </c>
      <c r="C323" s="183" t="s">
        <v>95</v>
      </c>
      <c r="D323" s="191" t="s">
        <v>3</v>
      </c>
      <c r="E323" s="189">
        <f>'№4'!F203</f>
        <v>7092.8</v>
      </c>
      <c r="F323" s="189">
        <f>'№4'!G203</f>
        <v>7092.8</v>
      </c>
      <c r="G323" s="189">
        <f>'№4'!H203</f>
        <v>7092.8</v>
      </c>
    </row>
    <row r="324" spans="1:7" ht="47.25">
      <c r="A324" s="183" t="s">
        <v>67</v>
      </c>
      <c r="B324" s="183" t="s">
        <v>248</v>
      </c>
      <c r="C324" s="183" t="s">
        <v>96</v>
      </c>
      <c r="D324" s="191" t="s">
        <v>344</v>
      </c>
      <c r="E324" s="189">
        <f>'№4'!F204</f>
        <v>1600.7</v>
      </c>
      <c r="F324" s="189">
        <f>'№4'!G204</f>
        <v>1600.7</v>
      </c>
      <c r="G324" s="189">
        <f>'№4'!H204</f>
        <v>1600.7</v>
      </c>
    </row>
    <row r="325" spans="1:7" ht="15.75">
      <c r="A325" s="183" t="s">
        <v>67</v>
      </c>
      <c r="B325" s="183" t="s">
        <v>248</v>
      </c>
      <c r="C325" s="183" t="s">
        <v>97</v>
      </c>
      <c r="D325" s="191" t="s">
        <v>98</v>
      </c>
      <c r="E325" s="189">
        <f>'№4'!F205</f>
        <v>93.9</v>
      </c>
      <c r="F325" s="189">
        <f>'№4'!G205</f>
        <v>93.9</v>
      </c>
      <c r="G325" s="189">
        <f>'№4'!H205</f>
        <v>93.9</v>
      </c>
    </row>
    <row r="326" spans="1:7" ht="47.25">
      <c r="A326" s="192" t="s">
        <v>67</v>
      </c>
      <c r="B326" s="193" t="s">
        <v>245</v>
      </c>
      <c r="C326" s="193"/>
      <c r="D326" s="200" t="s">
        <v>153</v>
      </c>
      <c r="E326" s="189">
        <f>E327</f>
        <v>13331.3</v>
      </c>
      <c r="F326" s="189">
        <f aca="true" t="shared" si="152" ref="F326:G326">F327</f>
        <v>13331.3</v>
      </c>
      <c r="G326" s="189">
        <f t="shared" si="152"/>
        <v>13331.3</v>
      </c>
    </row>
    <row r="327" spans="1:7" ht="47.25">
      <c r="A327" s="192" t="s">
        <v>67</v>
      </c>
      <c r="B327" s="193" t="s">
        <v>245</v>
      </c>
      <c r="C327" s="24">
        <v>600</v>
      </c>
      <c r="D327" s="190" t="s">
        <v>117</v>
      </c>
      <c r="E327" s="189">
        <f>'№4'!F208</f>
        <v>13331.3</v>
      </c>
      <c r="F327" s="189">
        <f>'№4'!G208</f>
        <v>13331.3</v>
      </c>
      <c r="G327" s="189">
        <f>'№4'!H208</f>
        <v>13331.3</v>
      </c>
    </row>
    <row r="328" spans="1:7" ht="78.75">
      <c r="A328" s="192" t="s">
        <v>67</v>
      </c>
      <c r="B328" s="193" t="s">
        <v>811</v>
      </c>
      <c r="C328" s="24"/>
      <c r="D328" s="200" t="s">
        <v>812</v>
      </c>
      <c r="E328" s="189">
        <f>E329</f>
        <v>527</v>
      </c>
      <c r="F328" s="189">
        <f aca="true" t="shared" si="153" ref="F328:G328">F329</f>
        <v>0</v>
      </c>
      <c r="G328" s="189">
        <f t="shared" si="153"/>
        <v>0</v>
      </c>
    </row>
    <row r="329" spans="1:7" ht="47.25">
      <c r="A329" s="192" t="s">
        <v>67</v>
      </c>
      <c r="B329" s="193" t="s">
        <v>811</v>
      </c>
      <c r="C329" s="24">
        <v>600</v>
      </c>
      <c r="D329" s="190" t="s">
        <v>117</v>
      </c>
      <c r="E329" s="189">
        <f>'№4'!F210</f>
        <v>527</v>
      </c>
      <c r="F329" s="189">
        <f>'№4'!G210</f>
        <v>0</v>
      </c>
      <c r="G329" s="189">
        <f>'№4'!H210</f>
        <v>0</v>
      </c>
    </row>
    <row r="330" spans="1:7" ht="47.25">
      <c r="A330" s="192" t="s">
        <v>67</v>
      </c>
      <c r="B330" s="193" t="s">
        <v>813</v>
      </c>
      <c r="C330" s="24"/>
      <c r="D330" s="200" t="s">
        <v>814</v>
      </c>
      <c r="E330" s="189">
        <f>E331</f>
        <v>32</v>
      </c>
      <c r="F330" s="189">
        <f aca="true" t="shared" si="154" ref="F330:G330">F331</f>
        <v>0</v>
      </c>
      <c r="G330" s="189">
        <f t="shared" si="154"/>
        <v>0</v>
      </c>
    </row>
    <row r="331" spans="1:7" ht="47.25">
      <c r="A331" s="192" t="s">
        <v>67</v>
      </c>
      <c r="B331" s="193" t="s">
        <v>813</v>
      </c>
      <c r="C331" s="24">
        <v>600</v>
      </c>
      <c r="D331" s="190" t="s">
        <v>117</v>
      </c>
      <c r="E331" s="189">
        <f>'№4'!F212</f>
        <v>32</v>
      </c>
      <c r="F331" s="189">
        <f>'№4'!G212</f>
        <v>0</v>
      </c>
      <c r="G331" s="189">
        <f>'№4'!H212</f>
        <v>0</v>
      </c>
    </row>
    <row r="332" spans="1:7" ht="31.5">
      <c r="A332" s="192" t="s">
        <v>67</v>
      </c>
      <c r="B332" s="193" t="s">
        <v>815</v>
      </c>
      <c r="C332" s="24"/>
      <c r="D332" s="200" t="s">
        <v>816</v>
      </c>
      <c r="E332" s="189">
        <f>E333</f>
        <v>1</v>
      </c>
      <c r="F332" s="189">
        <f aca="true" t="shared" si="155" ref="F332:G332">F333</f>
        <v>0</v>
      </c>
      <c r="G332" s="189">
        <f t="shared" si="155"/>
        <v>0</v>
      </c>
    </row>
    <row r="333" spans="1:7" ht="47.25">
      <c r="A333" s="192" t="s">
        <v>67</v>
      </c>
      <c r="B333" s="193" t="s">
        <v>815</v>
      </c>
      <c r="C333" s="24">
        <v>600</v>
      </c>
      <c r="D333" s="190" t="s">
        <v>117</v>
      </c>
      <c r="E333" s="189">
        <f>'№4'!F214</f>
        <v>1</v>
      </c>
      <c r="F333" s="189">
        <f>'№4'!G214</f>
        <v>0</v>
      </c>
      <c r="G333" s="189">
        <f>'№4'!H214</f>
        <v>0</v>
      </c>
    </row>
    <row r="334" spans="1:7" ht="78.75">
      <c r="A334" s="183" t="s">
        <v>67</v>
      </c>
      <c r="B334" s="183" t="s">
        <v>246</v>
      </c>
      <c r="C334" s="183" t="s">
        <v>93</v>
      </c>
      <c r="D334" s="191" t="s">
        <v>414</v>
      </c>
      <c r="E334" s="189">
        <f>E335</f>
        <v>32.1</v>
      </c>
      <c r="F334" s="189">
        <f aca="true" t="shared" si="156" ref="F334:G334">F335</f>
        <v>33.2</v>
      </c>
      <c r="G334" s="189">
        <f t="shared" si="156"/>
        <v>34.3</v>
      </c>
    </row>
    <row r="335" spans="1:7" ht="47.25">
      <c r="A335" s="183" t="s">
        <v>67</v>
      </c>
      <c r="B335" s="183" t="s">
        <v>246</v>
      </c>
      <c r="C335" s="183" t="s">
        <v>415</v>
      </c>
      <c r="D335" s="191" t="s">
        <v>416</v>
      </c>
      <c r="E335" s="189">
        <f>'№4'!F216</f>
        <v>32.1</v>
      </c>
      <c r="F335" s="189">
        <f>'№4'!G216</f>
        <v>33.2</v>
      </c>
      <c r="G335" s="189">
        <f>'№4'!H216</f>
        <v>34.3</v>
      </c>
    </row>
    <row r="336" spans="1:7" ht="15.75">
      <c r="A336" s="184" t="s">
        <v>64</v>
      </c>
      <c r="B336" s="184" t="s">
        <v>93</v>
      </c>
      <c r="C336" s="184" t="s">
        <v>93</v>
      </c>
      <c r="D336" s="202" t="s">
        <v>56</v>
      </c>
      <c r="E336" s="186">
        <f>E337+E342+E358</f>
        <v>19485.2</v>
      </c>
      <c r="F336" s="186">
        <f aca="true" t="shared" si="157" ref="F336:G336">F337+F342+F358</f>
        <v>19891.4</v>
      </c>
      <c r="G336" s="186">
        <f t="shared" si="157"/>
        <v>18870.9</v>
      </c>
    </row>
    <row r="337" spans="1:7" ht="15.75">
      <c r="A337" s="183" t="s">
        <v>80</v>
      </c>
      <c r="B337" s="183" t="s">
        <v>93</v>
      </c>
      <c r="C337" s="183" t="s">
        <v>93</v>
      </c>
      <c r="D337" s="191" t="s">
        <v>57</v>
      </c>
      <c r="E337" s="189">
        <f>E338</f>
        <v>1773.5</v>
      </c>
      <c r="F337" s="189">
        <f aca="true" t="shared" si="158" ref="F337:G340">F338</f>
        <v>1773.5</v>
      </c>
      <c r="G337" s="189">
        <f t="shared" si="158"/>
        <v>1773.5</v>
      </c>
    </row>
    <row r="338" spans="1:7" ht="63">
      <c r="A338" s="183" t="s">
        <v>80</v>
      </c>
      <c r="B338" s="183" t="s">
        <v>200</v>
      </c>
      <c r="C338" s="183" t="s">
        <v>93</v>
      </c>
      <c r="D338" s="191" t="s">
        <v>341</v>
      </c>
      <c r="E338" s="189">
        <f>E339</f>
        <v>1773.5</v>
      </c>
      <c r="F338" s="189">
        <f t="shared" si="158"/>
        <v>1773.5</v>
      </c>
      <c r="G338" s="189">
        <f t="shared" si="158"/>
        <v>1773.5</v>
      </c>
    </row>
    <row r="339" spans="1:7" ht="31.5">
      <c r="A339" s="183" t="s">
        <v>80</v>
      </c>
      <c r="B339" s="183" t="s">
        <v>249</v>
      </c>
      <c r="C339" s="183" t="s">
        <v>93</v>
      </c>
      <c r="D339" s="191" t="s">
        <v>154</v>
      </c>
      <c r="E339" s="189">
        <f>E340</f>
        <v>1773.5</v>
      </c>
      <c r="F339" s="189">
        <f t="shared" si="158"/>
        <v>1773.5</v>
      </c>
      <c r="G339" s="189">
        <f t="shared" si="158"/>
        <v>1773.5</v>
      </c>
    </row>
    <row r="340" spans="1:7" ht="78.75">
      <c r="A340" s="183" t="s">
        <v>80</v>
      </c>
      <c r="B340" s="183" t="s">
        <v>250</v>
      </c>
      <c r="C340" s="183" t="s">
        <v>93</v>
      </c>
      <c r="D340" s="191" t="s">
        <v>94</v>
      </c>
      <c r="E340" s="189">
        <f>E341</f>
        <v>1773.5</v>
      </c>
      <c r="F340" s="189">
        <f t="shared" si="158"/>
        <v>1773.5</v>
      </c>
      <c r="G340" s="189">
        <f t="shared" si="158"/>
        <v>1773.5</v>
      </c>
    </row>
    <row r="341" spans="1:7" ht="31.5">
      <c r="A341" s="183" t="s">
        <v>80</v>
      </c>
      <c r="B341" s="183" t="s">
        <v>250</v>
      </c>
      <c r="C341" s="183" t="s">
        <v>100</v>
      </c>
      <c r="D341" s="191" t="s">
        <v>101</v>
      </c>
      <c r="E341" s="189">
        <f>'№4'!F224</f>
        <v>1773.5</v>
      </c>
      <c r="F341" s="189">
        <v>1773.5</v>
      </c>
      <c r="G341" s="189">
        <v>1773.5</v>
      </c>
    </row>
    <row r="342" spans="1:7" ht="15.75">
      <c r="A342" s="183" t="s">
        <v>65</v>
      </c>
      <c r="B342" s="183" t="s">
        <v>93</v>
      </c>
      <c r="C342" s="183" t="s">
        <v>93</v>
      </c>
      <c r="D342" s="191" t="s">
        <v>59</v>
      </c>
      <c r="E342" s="189">
        <f>E343+E349</f>
        <v>4360</v>
      </c>
      <c r="F342" s="189">
        <f aca="true" t="shared" si="159" ref="F342:G342">F343+F349</f>
        <v>2625</v>
      </c>
      <c r="G342" s="189">
        <f t="shared" si="159"/>
        <v>2675.1</v>
      </c>
    </row>
    <row r="343" spans="1:7" ht="94.5">
      <c r="A343" s="183" t="s">
        <v>65</v>
      </c>
      <c r="B343" s="183" t="s">
        <v>236</v>
      </c>
      <c r="C343" s="183" t="s">
        <v>93</v>
      </c>
      <c r="D343" s="191" t="s">
        <v>458</v>
      </c>
      <c r="E343" s="189">
        <f>E344</f>
        <v>3618.3</v>
      </c>
      <c r="F343" s="189">
        <f aca="true" t="shared" si="160" ref="F343:G345">F344</f>
        <v>1870.8</v>
      </c>
      <c r="G343" s="189">
        <f t="shared" si="160"/>
        <v>1908.3</v>
      </c>
    </row>
    <row r="344" spans="1:7" ht="31.5">
      <c r="A344" s="183" t="s">
        <v>65</v>
      </c>
      <c r="B344" s="183" t="s">
        <v>288</v>
      </c>
      <c r="C344" s="183" t="s">
        <v>93</v>
      </c>
      <c r="D344" s="191" t="s">
        <v>169</v>
      </c>
      <c r="E344" s="189">
        <f>E345+E347</f>
        <v>3618.3</v>
      </c>
      <c r="F344" s="189">
        <f aca="true" t="shared" si="161" ref="F344:G344">F345+F347</f>
        <v>1870.8</v>
      </c>
      <c r="G344" s="189">
        <f t="shared" si="161"/>
        <v>1908.3</v>
      </c>
    </row>
    <row r="345" spans="1:7" ht="47.25">
      <c r="A345" s="183" t="s">
        <v>65</v>
      </c>
      <c r="B345" s="183" t="s">
        <v>483</v>
      </c>
      <c r="C345" s="183" t="s">
        <v>93</v>
      </c>
      <c r="D345" s="191" t="s">
        <v>170</v>
      </c>
      <c r="E345" s="189">
        <f>E346</f>
        <v>1834.2</v>
      </c>
      <c r="F345" s="189">
        <f t="shared" si="160"/>
        <v>1870.8</v>
      </c>
      <c r="G345" s="189">
        <f t="shared" si="160"/>
        <v>1908.3</v>
      </c>
    </row>
    <row r="346" spans="1:7" ht="31.5">
      <c r="A346" s="183" t="s">
        <v>65</v>
      </c>
      <c r="B346" s="183" t="s">
        <v>483</v>
      </c>
      <c r="C346" s="183" t="s">
        <v>100</v>
      </c>
      <c r="D346" s="191" t="s">
        <v>101</v>
      </c>
      <c r="E346" s="189">
        <f>'№4'!F385</f>
        <v>1834.2</v>
      </c>
      <c r="F346" s="189">
        <f>'№4'!G385</f>
        <v>1870.8</v>
      </c>
      <c r="G346" s="189">
        <f>'№4'!H385</f>
        <v>1908.3</v>
      </c>
    </row>
    <row r="347" spans="1:7" ht="63">
      <c r="A347" s="183" t="s">
        <v>65</v>
      </c>
      <c r="B347" s="183" t="s">
        <v>835</v>
      </c>
      <c r="C347" s="183" t="s">
        <v>93</v>
      </c>
      <c r="D347" s="191" t="s">
        <v>836</v>
      </c>
      <c r="E347" s="189">
        <f>E348</f>
        <v>1784.1</v>
      </c>
      <c r="F347" s="189">
        <f aca="true" t="shared" si="162" ref="F347:G347">F348</f>
        <v>0</v>
      </c>
      <c r="G347" s="189">
        <f t="shared" si="162"/>
        <v>0</v>
      </c>
    </row>
    <row r="348" spans="1:7" ht="31.5">
      <c r="A348" s="183" t="s">
        <v>65</v>
      </c>
      <c r="B348" s="183" t="s">
        <v>835</v>
      </c>
      <c r="C348" s="183" t="s">
        <v>100</v>
      </c>
      <c r="D348" s="191" t="s">
        <v>101</v>
      </c>
      <c r="E348" s="189">
        <f>'№4'!F388</f>
        <v>1784.1</v>
      </c>
      <c r="F348" s="189">
        <f>'№4'!G388</f>
        <v>0</v>
      </c>
      <c r="G348" s="189">
        <f>'№4'!H388</f>
        <v>0</v>
      </c>
    </row>
    <row r="349" spans="1:7" ht="63">
      <c r="A349" s="183" t="s">
        <v>65</v>
      </c>
      <c r="B349" s="183" t="s">
        <v>200</v>
      </c>
      <c r="C349" s="183" t="s">
        <v>93</v>
      </c>
      <c r="D349" s="191" t="s">
        <v>341</v>
      </c>
      <c r="E349" s="189">
        <f>E350+E353</f>
        <v>741.7</v>
      </c>
      <c r="F349" s="189">
        <f aca="true" t="shared" si="163" ref="F349:G349">F350+F353</f>
        <v>754.2</v>
      </c>
      <c r="G349" s="189">
        <f t="shared" si="163"/>
        <v>766.8</v>
      </c>
    </row>
    <row r="350" spans="1:7" ht="94.5">
      <c r="A350" s="183" t="s">
        <v>65</v>
      </c>
      <c r="B350" s="183" t="s">
        <v>213</v>
      </c>
      <c r="C350" s="183" t="s">
        <v>93</v>
      </c>
      <c r="D350" s="191" t="s">
        <v>155</v>
      </c>
      <c r="E350" s="189">
        <f>E351</f>
        <v>408</v>
      </c>
      <c r="F350" s="189">
        <f aca="true" t="shared" si="164" ref="F350:G351">F351</f>
        <v>416.2</v>
      </c>
      <c r="G350" s="189">
        <f t="shared" si="164"/>
        <v>424.5</v>
      </c>
    </row>
    <row r="351" spans="1:7" ht="63">
      <c r="A351" s="183" t="s">
        <v>65</v>
      </c>
      <c r="B351" s="183" t="s">
        <v>251</v>
      </c>
      <c r="C351" s="183" t="s">
        <v>93</v>
      </c>
      <c r="D351" s="191" t="s">
        <v>419</v>
      </c>
      <c r="E351" s="189">
        <f>E352</f>
        <v>408</v>
      </c>
      <c r="F351" s="189">
        <f t="shared" si="164"/>
        <v>416.2</v>
      </c>
      <c r="G351" s="189">
        <f t="shared" si="164"/>
        <v>424.5</v>
      </c>
    </row>
    <row r="352" spans="1:7" ht="47.25">
      <c r="A352" s="183" t="s">
        <v>65</v>
      </c>
      <c r="B352" s="183" t="s">
        <v>251</v>
      </c>
      <c r="C352" s="183" t="s">
        <v>415</v>
      </c>
      <c r="D352" s="191" t="s">
        <v>416</v>
      </c>
      <c r="E352" s="189">
        <f>'№4'!F230</f>
        <v>408</v>
      </c>
      <c r="F352" s="189">
        <f>'№4'!G230</f>
        <v>416.2</v>
      </c>
      <c r="G352" s="189">
        <f>'№4'!H230</f>
        <v>424.5</v>
      </c>
    </row>
    <row r="353" spans="1:7" ht="31.5">
      <c r="A353" s="183" t="s">
        <v>65</v>
      </c>
      <c r="B353" s="183" t="s">
        <v>249</v>
      </c>
      <c r="C353" s="183" t="s">
        <v>93</v>
      </c>
      <c r="D353" s="191" t="s">
        <v>154</v>
      </c>
      <c r="E353" s="189">
        <f>E354+E356</f>
        <v>333.7</v>
      </c>
      <c r="F353" s="189">
        <f aca="true" t="shared" si="165" ref="F353:G353">F354+F356</f>
        <v>338</v>
      </c>
      <c r="G353" s="189">
        <f t="shared" si="165"/>
        <v>342.3</v>
      </c>
    </row>
    <row r="354" spans="1:7" ht="47.25">
      <c r="A354" s="183" t="s">
        <v>65</v>
      </c>
      <c r="B354" s="183" t="s">
        <v>253</v>
      </c>
      <c r="C354" s="183" t="s">
        <v>93</v>
      </c>
      <c r="D354" s="191" t="s">
        <v>420</v>
      </c>
      <c r="E354" s="189">
        <f>E355</f>
        <v>121</v>
      </c>
      <c r="F354" s="189">
        <f aca="true" t="shared" si="166" ref="F354:G354">F355</f>
        <v>121</v>
      </c>
      <c r="G354" s="189">
        <f t="shared" si="166"/>
        <v>121</v>
      </c>
    </row>
    <row r="355" spans="1:7" ht="31.5">
      <c r="A355" s="183" t="s">
        <v>65</v>
      </c>
      <c r="B355" s="183" t="s">
        <v>253</v>
      </c>
      <c r="C355" s="183" t="s">
        <v>100</v>
      </c>
      <c r="D355" s="191" t="s">
        <v>101</v>
      </c>
      <c r="E355" s="189">
        <f>'№4'!F233</f>
        <v>121</v>
      </c>
      <c r="F355" s="189">
        <f>'№4'!G233</f>
        <v>121</v>
      </c>
      <c r="G355" s="189">
        <f>'№4'!H233</f>
        <v>121</v>
      </c>
    </row>
    <row r="356" spans="1:7" ht="31.5">
      <c r="A356" s="183" t="s">
        <v>65</v>
      </c>
      <c r="B356" s="183" t="s">
        <v>252</v>
      </c>
      <c r="C356" s="183" t="s">
        <v>93</v>
      </c>
      <c r="D356" s="191" t="s">
        <v>196</v>
      </c>
      <c r="E356" s="189">
        <f>E357</f>
        <v>212.7</v>
      </c>
      <c r="F356" s="189">
        <f aca="true" t="shared" si="167" ref="F356:G356">F357</f>
        <v>217</v>
      </c>
      <c r="G356" s="189">
        <f t="shared" si="167"/>
        <v>221.3</v>
      </c>
    </row>
    <row r="357" spans="1:7" ht="31.5">
      <c r="A357" s="183" t="s">
        <v>65</v>
      </c>
      <c r="B357" s="183" t="s">
        <v>252</v>
      </c>
      <c r="C357" s="183" t="s">
        <v>100</v>
      </c>
      <c r="D357" s="191" t="s">
        <v>101</v>
      </c>
      <c r="E357" s="189">
        <f>'№4'!F235</f>
        <v>212.7</v>
      </c>
      <c r="F357" s="189">
        <f>'№4'!G235</f>
        <v>217</v>
      </c>
      <c r="G357" s="189">
        <f>'№4'!H235</f>
        <v>221.3</v>
      </c>
    </row>
    <row r="358" spans="1:7" ht="15.75">
      <c r="A358" s="183" t="s">
        <v>126</v>
      </c>
      <c r="B358" s="183" t="s">
        <v>93</v>
      </c>
      <c r="C358" s="183" t="s">
        <v>93</v>
      </c>
      <c r="D358" s="191" t="s">
        <v>127</v>
      </c>
      <c r="E358" s="189">
        <f>E359+E364</f>
        <v>13351.7</v>
      </c>
      <c r="F358" s="189">
        <f aca="true" t="shared" si="168" ref="F358:G358">F359+F364</f>
        <v>15492.900000000001</v>
      </c>
      <c r="G358" s="189">
        <f t="shared" si="168"/>
        <v>14422.300000000001</v>
      </c>
    </row>
    <row r="359" spans="1:7" ht="63">
      <c r="A359" s="183" t="s">
        <v>126</v>
      </c>
      <c r="B359" s="183" t="s">
        <v>280</v>
      </c>
      <c r="C359" s="183" t="s">
        <v>93</v>
      </c>
      <c r="D359" s="191" t="s">
        <v>401</v>
      </c>
      <c r="E359" s="189">
        <f>E360</f>
        <v>9069.300000000001</v>
      </c>
      <c r="F359" s="189">
        <f aca="true" t="shared" si="169" ref="F359:G360">F360</f>
        <v>9069.300000000001</v>
      </c>
      <c r="G359" s="189">
        <f t="shared" si="169"/>
        <v>9069.300000000001</v>
      </c>
    </row>
    <row r="360" spans="1:7" ht="47.25">
      <c r="A360" s="183" t="s">
        <v>126</v>
      </c>
      <c r="B360" s="183" t="s">
        <v>281</v>
      </c>
      <c r="C360" s="183" t="s">
        <v>93</v>
      </c>
      <c r="D360" s="191" t="s">
        <v>114</v>
      </c>
      <c r="E360" s="189">
        <f>E361</f>
        <v>9069.300000000001</v>
      </c>
      <c r="F360" s="189">
        <f t="shared" si="169"/>
        <v>9069.300000000001</v>
      </c>
      <c r="G360" s="189">
        <f t="shared" si="169"/>
        <v>9069.300000000001</v>
      </c>
    </row>
    <row r="361" spans="1:7" ht="94.5">
      <c r="A361" s="183" t="s">
        <v>126</v>
      </c>
      <c r="B361" s="183" t="s">
        <v>308</v>
      </c>
      <c r="C361" s="183" t="s">
        <v>93</v>
      </c>
      <c r="D361" s="191" t="s">
        <v>128</v>
      </c>
      <c r="E361" s="189">
        <f>E362+E363</f>
        <v>9069.300000000001</v>
      </c>
      <c r="F361" s="189">
        <f aca="true" t="shared" si="170" ref="F361:G361">F362+F363</f>
        <v>9069.300000000001</v>
      </c>
      <c r="G361" s="189">
        <f t="shared" si="170"/>
        <v>9069.300000000001</v>
      </c>
    </row>
    <row r="362" spans="1:7" ht="47.25">
      <c r="A362" s="183" t="s">
        <v>126</v>
      </c>
      <c r="B362" s="183" t="s">
        <v>308</v>
      </c>
      <c r="C362" s="183" t="s">
        <v>96</v>
      </c>
      <c r="D362" s="191" t="s">
        <v>344</v>
      </c>
      <c r="E362" s="189">
        <f>'№4'!F499</f>
        <v>264.2</v>
      </c>
      <c r="F362" s="189">
        <f>'№4'!G499</f>
        <v>264.2</v>
      </c>
      <c r="G362" s="189">
        <f>'№4'!H499</f>
        <v>264.2</v>
      </c>
    </row>
    <row r="363" spans="1:7" ht="31.5">
      <c r="A363" s="183" t="s">
        <v>126</v>
      </c>
      <c r="B363" s="183" t="s">
        <v>308</v>
      </c>
      <c r="C363" s="183" t="s">
        <v>100</v>
      </c>
      <c r="D363" s="191" t="s">
        <v>101</v>
      </c>
      <c r="E363" s="189">
        <f>'№4'!F500</f>
        <v>8805.1</v>
      </c>
      <c r="F363" s="189">
        <f>'№4'!G500</f>
        <v>8805.1</v>
      </c>
      <c r="G363" s="189">
        <f>'№4'!H500</f>
        <v>8805.1</v>
      </c>
    </row>
    <row r="364" spans="1:7" ht="94.5">
      <c r="A364" s="183" t="s">
        <v>126</v>
      </c>
      <c r="B364" s="183" t="s">
        <v>236</v>
      </c>
      <c r="C364" s="183" t="s">
        <v>93</v>
      </c>
      <c r="D364" s="191" t="s">
        <v>458</v>
      </c>
      <c r="E364" s="189">
        <f>E365</f>
        <v>4282.4</v>
      </c>
      <c r="F364" s="189">
        <f aca="true" t="shared" si="171" ref="F364:G366">F365</f>
        <v>6423.599999999999</v>
      </c>
      <c r="G364" s="189">
        <f t="shared" si="171"/>
        <v>5353</v>
      </c>
    </row>
    <row r="365" spans="1:7" ht="78.75">
      <c r="A365" s="183" t="s">
        <v>126</v>
      </c>
      <c r="B365" s="183" t="s">
        <v>272</v>
      </c>
      <c r="C365" s="183" t="s">
        <v>93</v>
      </c>
      <c r="D365" s="191" t="s">
        <v>459</v>
      </c>
      <c r="E365" s="189">
        <f>E366</f>
        <v>4282.4</v>
      </c>
      <c r="F365" s="189">
        <f t="shared" si="171"/>
        <v>6423.599999999999</v>
      </c>
      <c r="G365" s="189">
        <f t="shared" si="171"/>
        <v>5353</v>
      </c>
    </row>
    <row r="366" spans="1:7" ht="110.25">
      <c r="A366" s="183" t="s">
        <v>126</v>
      </c>
      <c r="B366" s="183" t="s">
        <v>318</v>
      </c>
      <c r="C366" s="183" t="s">
        <v>93</v>
      </c>
      <c r="D366" s="191" t="s">
        <v>462</v>
      </c>
      <c r="E366" s="189">
        <f>E367</f>
        <v>4282.4</v>
      </c>
      <c r="F366" s="189">
        <f t="shared" si="171"/>
        <v>6423.599999999999</v>
      </c>
      <c r="G366" s="189">
        <f t="shared" si="171"/>
        <v>5353</v>
      </c>
    </row>
    <row r="367" spans="1:7" ht="47.25">
      <c r="A367" s="183" t="s">
        <v>126</v>
      </c>
      <c r="B367" s="183" t="s">
        <v>318</v>
      </c>
      <c r="C367" s="183" t="s">
        <v>99</v>
      </c>
      <c r="D367" s="191" t="s">
        <v>392</v>
      </c>
      <c r="E367" s="189">
        <f>'№4'!F321</f>
        <v>4282.4</v>
      </c>
      <c r="F367" s="189">
        <f>'№4'!G321</f>
        <v>6423.599999999999</v>
      </c>
      <c r="G367" s="189">
        <f>'№4'!H321</f>
        <v>5353</v>
      </c>
    </row>
    <row r="368" spans="1:7" ht="15.75">
      <c r="A368" s="184" t="s">
        <v>88</v>
      </c>
      <c r="B368" s="184" t="s">
        <v>93</v>
      </c>
      <c r="C368" s="184" t="s">
        <v>93</v>
      </c>
      <c r="D368" s="202" t="s">
        <v>55</v>
      </c>
      <c r="E368" s="186">
        <f>E369+E386</f>
        <v>16821</v>
      </c>
      <c r="F368" s="186">
        <f aca="true" t="shared" si="172" ref="F368:G368">F369+F386</f>
        <v>13457.1</v>
      </c>
      <c r="G368" s="186">
        <f t="shared" si="172"/>
        <v>13503.7</v>
      </c>
    </row>
    <row r="369" spans="1:7" ht="15.75">
      <c r="A369" s="183" t="s">
        <v>141</v>
      </c>
      <c r="B369" s="183" t="s">
        <v>93</v>
      </c>
      <c r="C369" s="183" t="s">
        <v>93</v>
      </c>
      <c r="D369" s="191" t="s">
        <v>89</v>
      </c>
      <c r="E369" s="189">
        <f>E370</f>
        <v>14531.5</v>
      </c>
      <c r="F369" s="189">
        <f aca="true" t="shared" si="173" ref="F369:G370">F370</f>
        <v>11167.6</v>
      </c>
      <c r="G369" s="189">
        <f t="shared" si="173"/>
        <v>11214.2</v>
      </c>
    </row>
    <row r="370" spans="1:7" ht="63">
      <c r="A370" s="183" t="s">
        <v>141</v>
      </c>
      <c r="B370" s="183" t="s">
        <v>276</v>
      </c>
      <c r="C370" s="183" t="s">
        <v>93</v>
      </c>
      <c r="D370" s="191" t="s">
        <v>467</v>
      </c>
      <c r="E370" s="189">
        <f>E371</f>
        <v>14531.5</v>
      </c>
      <c r="F370" s="189">
        <f t="shared" si="173"/>
        <v>11167.6</v>
      </c>
      <c r="G370" s="189">
        <f t="shared" si="173"/>
        <v>11214.2</v>
      </c>
    </row>
    <row r="371" spans="1:7" ht="31.5">
      <c r="A371" s="183" t="s">
        <v>141</v>
      </c>
      <c r="B371" s="183" t="s">
        <v>277</v>
      </c>
      <c r="C371" s="183" t="s">
        <v>93</v>
      </c>
      <c r="D371" s="191" t="s">
        <v>139</v>
      </c>
      <c r="E371" s="189">
        <f>E374+E376+E380+E382+E384+E372</f>
        <v>14531.5</v>
      </c>
      <c r="F371" s="189">
        <f aca="true" t="shared" si="174" ref="F371:G371">F374+F376+F380+F382+F384+F372</f>
        <v>11167.6</v>
      </c>
      <c r="G371" s="189">
        <f t="shared" si="174"/>
        <v>11214.2</v>
      </c>
    </row>
    <row r="372" spans="1:7" ht="94.5">
      <c r="A372" s="183" t="s">
        <v>141</v>
      </c>
      <c r="B372" s="183" t="s">
        <v>868</v>
      </c>
      <c r="C372" s="183" t="s">
        <v>93</v>
      </c>
      <c r="D372" s="191" t="s">
        <v>869</v>
      </c>
      <c r="E372" s="189">
        <f>E373</f>
        <v>2467.2</v>
      </c>
      <c r="F372" s="189">
        <f aca="true" t="shared" si="175" ref="F372:G372">F373</f>
        <v>0</v>
      </c>
      <c r="G372" s="189">
        <f t="shared" si="175"/>
        <v>0</v>
      </c>
    </row>
    <row r="373" spans="1:7" ht="47.25">
      <c r="A373" s="183" t="s">
        <v>141</v>
      </c>
      <c r="B373" s="183" t="s">
        <v>868</v>
      </c>
      <c r="C373" s="183" t="s">
        <v>96</v>
      </c>
      <c r="D373" s="191" t="s">
        <v>344</v>
      </c>
      <c r="E373" s="189">
        <f>'№4'!F404</f>
        <v>2467.2</v>
      </c>
      <c r="F373" s="189">
        <f>'№4'!G404</f>
        <v>0</v>
      </c>
      <c r="G373" s="189">
        <f>'№4'!H404</f>
        <v>0</v>
      </c>
    </row>
    <row r="374" spans="1:7" ht="78.75">
      <c r="A374" s="195" t="s">
        <v>141</v>
      </c>
      <c r="B374" s="195" t="s">
        <v>290</v>
      </c>
      <c r="C374" s="24"/>
      <c r="D374" s="190" t="s">
        <v>143</v>
      </c>
      <c r="E374" s="189">
        <f>E375</f>
        <v>9799.1</v>
      </c>
      <c r="F374" s="189">
        <f aca="true" t="shared" si="176" ref="F374:G374">F375</f>
        <v>9799.1</v>
      </c>
      <c r="G374" s="189">
        <f t="shared" si="176"/>
        <v>9799.1</v>
      </c>
    </row>
    <row r="375" spans="1:7" ht="47.25">
      <c r="A375" s="195" t="s">
        <v>141</v>
      </c>
      <c r="B375" s="195" t="s">
        <v>290</v>
      </c>
      <c r="C375" s="24">
        <v>600</v>
      </c>
      <c r="D375" s="190" t="s">
        <v>117</v>
      </c>
      <c r="E375" s="189">
        <f>'№4'!F395</f>
        <v>9799.1</v>
      </c>
      <c r="F375" s="189">
        <f>'№4'!G395</f>
        <v>9799.1</v>
      </c>
      <c r="G375" s="189">
        <f>'№4'!H395</f>
        <v>9799.1</v>
      </c>
    </row>
    <row r="376" spans="1:7" ht="31.5">
      <c r="A376" s="183" t="s">
        <v>141</v>
      </c>
      <c r="B376" s="183" t="s">
        <v>289</v>
      </c>
      <c r="C376" s="183" t="s">
        <v>93</v>
      </c>
      <c r="D376" s="191" t="s">
        <v>142</v>
      </c>
      <c r="E376" s="189">
        <f>E377+E378+E379</f>
        <v>1070.4</v>
      </c>
      <c r="F376" s="189">
        <f aca="true" t="shared" si="177" ref="F376:G376">F377+F378+F379</f>
        <v>1116.6</v>
      </c>
      <c r="G376" s="189">
        <f t="shared" si="177"/>
        <v>1163.2</v>
      </c>
    </row>
    <row r="377" spans="1:7" ht="94.5">
      <c r="A377" s="183" t="s">
        <v>141</v>
      </c>
      <c r="B377" s="183" t="s">
        <v>289</v>
      </c>
      <c r="C377" s="183" t="s">
        <v>95</v>
      </c>
      <c r="D377" s="191" t="s">
        <v>3</v>
      </c>
      <c r="E377" s="189">
        <f>'№4'!F397</f>
        <v>544.5</v>
      </c>
      <c r="F377" s="189">
        <f>'№4'!G397</f>
        <v>544.5</v>
      </c>
      <c r="G377" s="189">
        <f>'№4'!H397</f>
        <v>562.1</v>
      </c>
    </row>
    <row r="378" spans="1:7" ht="47.25">
      <c r="A378" s="183" t="s">
        <v>141</v>
      </c>
      <c r="B378" s="183" t="s">
        <v>289</v>
      </c>
      <c r="C378" s="183" t="s">
        <v>96</v>
      </c>
      <c r="D378" s="191" t="s">
        <v>344</v>
      </c>
      <c r="E378" s="189">
        <f>'№4'!F398</f>
        <v>455.1</v>
      </c>
      <c r="F378" s="189">
        <f>'№4'!G398</f>
        <v>501.3</v>
      </c>
      <c r="G378" s="189">
        <f>'№4'!H398</f>
        <v>530.3</v>
      </c>
    </row>
    <row r="379" spans="1:7" ht="15.75">
      <c r="A379" s="183" t="s">
        <v>141</v>
      </c>
      <c r="B379" s="183" t="s">
        <v>289</v>
      </c>
      <c r="C379" s="183" t="s">
        <v>97</v>
      </c>
      <c r="D379" s="191" t="s">
        <v>98</v>
      </c>
      <c r="E379" s="189">
        <f>'№4'!F399</f>
        <v>70.8</v>
      </c>
      <c r="F379" s="189">
        <f>'№4'!G399</f>
        <v>70.8</v>
      </c>
      <c r="G379" s="189">
        <f>'№4'!H399</f>
        <v>70.8</v>
      </c>
    </row>
    <row r="380" spans="1:7" ht="63">
      <c r="A380" s="183" t="s">
        <v>141</v>
      </c>
      <c r="B380" s="183" t="s">
        <v>291</v>
      </c>
      <c r="C380" s="183" t="s">
        <v>93</v>
      </c>
      <c r="D380" s="191" t="s">
        <v>144</v>
      </c>
      <c r="E380" s="189">
        <f>E381</f>
        <v>251.9</v>
      </c>
      <c r="F380" s="189">
        <f aca="true" t="shared" si="178" ref="F380:G380">F381</f>
        <v>251.9</v>
      </c>
      <c r="G380" s="189">
        <f t="shared" si="178"/>
        <v>251.9</v>
      </c>
    </row>
    <row r="381" spans="1:7" ht="47.25">
      <c r="A381" s="183" t="s">
        <v>141</v>
      </c>
      <c r="B381" s="183" t="s">
        <v>291</v>
      </c>
      <c r="C381" s="183" t="s">
        <v>415</v>
      </c>
      <c r="D381" s="191" t="s">
        <v>416</v>
      </c>
      <c r="E381" s="189">
        <f>'№4'!F400</f>
        <v>251.9</v>
      </c>
      <c r="F381" s="189">
        <f>'№4'!G400</f>
        <v>251.9</v>
      </c>
      <c r="G381" s="189">
        <f>'№4'!H400</f>
        <v>251.9</v>
      </c>
    </row>
    <row r="382" spans="1:7" ht="107.45" customHeight="1">
      <c r="A382" s="183" t="s">
        <v>141</v>
      </c>
      <c r="B382" s="183" t="s">
        <v>519</v>
      </c>
      <c r="C382" s="183" t="s">
        <v>93</v>
      </c>
      <c r="D382" s="191" t="s">
        <v>864</v>
      </c>
      <c r="E382" s="189">
        <f>E383</f>
        <v>782.9</v>
      </c>
      <c r="F382" s="189">
        <f aca="true" t="shared" si="179" ref="F382:G382">F383</f>
        <v>0</v>
      </c>
      <c r="G382" s="189">
        <f t="shared" si="179"/>
        <v>0</v>
      </c>
    </row>
    <row r="383" spans="1:7" ht="47.25">
      <c r="A383" s="183" t="s">
        <v>141</v>
      </c>
      <c r="B383" s="183" t="s">
        <v>519</v>
      </c>
      <c r="C383" s="183" t="s">
        <v>96</v>
      </c>
      <c r="D383" s="191" t="s">
        <v>344</v>
      </c>
      <c r="E383" s="189">
        <f>'№4'!F405</f>
        <v>782.9</v>
      </c>
      <c r="F383" s="189">
        <f>'№4'!G405</f>
        <v>0</v>
      </c>
      <c r="G383" s="189">
        <f>'№4'!H405</f>
        <v>0</v>
      </c>
    </row>
    <row r="384" spans="1:7" ht="110.25">
      <c r="A384" s="183" t="s">
        <v>141</v>
      </c>
      <c r="B384" s="183" t="s">
        <v>488</v>
      </c>
      <c r="C384" s="183" t="s">
        <v>93</v>
      </c>
      <c r="D384" s="191" t="s">
        <v>489</v>
      </c>
      <c r="E384" s="189">
        <f>E385</f>
        <v>160</v>
      </c>
      <c r="F384" s="189">
        <f aca="true" t="shared" si="180" ref="F384:G384">F385</f>
        <v>0</v>
      </c>
      <c r="G384" s="189">
        <f t="shared" si="180"/>
        <v>0</v>
      </c>
    </row>
    <row r="385" spans="1:7" ht="47.25">
      <c r="A385" s="183" t="s">
        <v>141</v>
      </c>
      <c r="B385" s="183" t="s">
        <v>488</v>
      </c>
      <c r="C385" s="183" t="s">
        <v>415</v>
      </c>
      <c r="D385" s="191" t="s">
        <v>416</v>
      </c>
      <c r="E385" s="189">
        <f>'№4'!F407</f>
        <v>160</v>
      </c>
      <c r="F385" s="189">
        <f>'№4'!G407</f>
        <v>0</v>
      </c>
      <c r="G385" s="189">
        <f>'№4'!H407</f>
        <v>0</v>
      </c>
    </row>
    <row r="386" spans="1:7" ht="31.5">
      <c r="A386" s="183" t="s">
        <v>145</v>
      </c>
      <c r="B386" s="183" t="s">
        <v>93</v>
      </c>
      <c r="C386" s="183" t="s">
        <v>93</v>
      </c>
      <c r="D386" s="191" t="s">
        <v>0</v>
      </c>
      <c r="E386" s="189">
        <f>E387</f>
        <v>2289.5</v>
      </c>
      <c r="F386" s="189">
        <f aca="true" t="shared" si="181" ref="F386:G388">F387</f>
        <v>2289.5</v>
      </c>
      <c r="G386" s="189">
        <f t="shared" si="181"/>
        <v>2289.5</v>
      </c>
    </row>
    <row r="387" spans="1:7" ht="63">
      <c r="A387" s="183" t="s">
        <v>145</v>
      </c>
      <c r="B387" s="183" t="s">
        <v>276</v>
      </c>
      <c r="C387" s="183" t="s">
        <v>93</v>
      </c>
      <c r="D387" s="191" t="s">
        <v>467</v>
      </c>
      <c r="E387" s="189">
        <f>E388</f>
        <v>2289.5</v>
      </c>
      <c r="F387" s="189">
        <f t="shared" si="181"/>
        <v>2289.5</v>
      </c>
      <c r="G387" s="189">
        <f t="shared" si="181"/>
        <v>2289.5</v>
      </c>
    </row>
    <row r="388" spans="1:7" ht="15.75">
      <c r="A388" s="183" t="s">
        <v>145</v>
      </c>
      <c r="B388" s="183" t="s">
        <v>292</v>
      </c>
      <c r="C388" s="183" t="s">
        <v>93</v>
      </c>
      <c r="D388" s="191" t="s">
        <v>2</v>
      </c>
      <c r="E388" s="189">
        <f>E389</f>
        <v>2289.5</v>
      </c>
      <c r="F388" s="189">
        <f t="shared" si="181"/>
        <v>2289.5</v>
      </c>
      <c r="G388" s="189">
        <f t="shared" si="181"/>
        <v>2289.5</v>
      </c>
    </row>
    <row r="389" spans="1:7" ht="110.25">
      <c r="A389" s="183" t="s">
        <v>145</v>
      </c>
      <c r="B389" s="183" t="s">
        <v>293</v>
      </c>
      <c r="C389" s="183" t="s">
        <v>93</v>
      </c>
      <c r="D389" s="191" t="s">
        <v>345</v>
      </c>
      <c r="E389" s="189">
        <f>E390+E391+E392</f>
        <v>2289.5</v>
      </c>
      <c r="F389" s="189">
        <f aca="true" t="shared" si="182" ref="F389:G389">F390+F391+F392</f>
        <v>2289.5</v>
      </c>
      <c r="G389" s="189">
        <f t="shared" si="182"/>
        <v>2289.5</v>
      </c>
    </row>
    <row r="390" spans="1:7" ht="94.5">
      <c r="A390" s="183" t="s">
        <v>145</v>
      </c>
      <c r="B390" s="183" t="s">
        <v>293</v>
      </c>
      <c r="C390" s="183" t="s">
        <v>95</v>
      </c>
      <c r="D390" s="191" t="s">
        <v>3</v>
      </c>
      <c r="E390" s="189">
        <f>'№4'!F414</f>
        <v>2035.7</v>
      </c>
      <c r="F390" s="189">
        <f>'№4'!G414</f>
        <v>2035.7</v>
      </c>
      <c r="G390" s="189">
        <f>'№4'!H414</f>
        <v>2035.7</v>
      </c>
    </row>
    <row r="391" spans="1:7" ht="47.25">
      <c r="A391" s="183" t="s">
        <v>145</v>
      </c>
      <c r="B391" s="183" t="s">
        <v>293</v>
      </c>
      <c r="C391" s="183" t="s">
        <v>96</v>
      </c>
      <c r="D391" s="191" t="s">
        <v>344</v>
      </c>
      <c r="E391" s="189">
        <f>'№4'!F415</f>
        <v>253.2</v>
      </c>
      <c r="F391" s="189">
        <f>'№4'!G415</f>
        <v>253.2</v>
      </c>
      <c r="G391" s="189">
        <f>'№4'!H415</f>
        <v>253.2</v>
      </c>
    </row>
    <row r="392" spans="1:7" ht="15.75">
      <c r="A392" s="183" t="s">
        <v>145</v>
      </c>
      <c r="B392" s="183" t="s">
        <v>293</v>
      </c>
      <c r="C392" s="183" t="s">
        <v>97</v>
      </c>
      <c r="D392" s="191" t="s">
        <v>98</v>
      </c>
      <c r="E392" s="189">
        <f>'№4'!F416</f>
        <v>0.6</v>
      </c>
      <c r="F392" s="189">
        <f>'№4'!G416</f>
        <v>0.6</v>
      </c>
      <c r="G392" s="189">
        <f>'№4'!H416</f>
        <v>0.6</v>
      </c>
    </row>
    <row r="393" spans="1:7" ht="15.75">
      <c r="A393" s="184" t="s">
        <v>334</v>
      </c>
      <c r="B393" s="184" t="s">
        <v>93</v>
      </c>
      <c r="C393" s="184" t="s">
        <v>93</v>
      </c>
      <c r="D393" s="202" t="s">
        <v>90</v>
      </c>
      <c r="E393" s="186">
        <f>E394</f>
        <v>2554.5</v>
      </c>
      <c r="F393" s="186">
        <f aca="true" t="shared" si="183" ref="F393:G393">F394</f>
        <v>2110</v>
      </c>
      <c r="G393" s="186">
        <f t="shared" si="183"/>
        <v>2152.2</v>
      </c>
    </row>
    <row r="394" spans="1:7" ht="31.5">
      <c r="A394" s="183" t="s">
        <v>91</v>
      </c>
      <c r="B394" s="183" t="s">
        <v>93</v>
      </c>
      <c r="C394" s="183" t="s">
        <v>93</v>
      </c>
      <c r="D394" s="191" t="s">
        <v>92</v>
      </c>
      <c r="E394" s="189">
        <f>E395</f>
        <v>2554.5</v>
      </c>
      <c r="F394" s="189">
        <f aca="true" t="shared" si="184" ref="F394:G395">F395</f>
        <v>2110</v>
      </c>
      <c r="G394" s="189">
        <f t="shared" si="184"/>
        <v>2152.2</v>
      </c>
    </row>
    <row r="395" spans="1:7" ht="63">
      <c r="A395" s="183" t="s">
        <v>91</v>
      </c>
      <c r="B395" s="183" t="s">
        <v>200</v>
      </c>
      <c r="C395" s="183" t="s">
        <v>93</v>
      </c>
      <c r="D395" s="191" t="s">
        <v>341</v>
      </c>
      <c r="E395" s="189">
        <f>E396</f>
        <v>2554.5</v>
      </c>
      <c r="F395" s="189">
        <f t="shared" si="184"/>
        <v>2110</v>
      </c>
      <c r="G395" s="189">
        <f t="shared" si="184"/>
        <v>2152.2</v>
      </c>
    </row>
    <row r="396" spans="1:7" ht="94.5">
      <c r="A396" s="183" t="s">
        <v>91</v>
      </c>
      <c r="B396" s="183" t="s">
        <v>213</v>
      </c>
      <c r="C396" s="183" t="s">
        <v>93</v>
      </c>
      <c r="D396" s="191" t="s">
        <v>155</v>
      </c>
      <c r="E396" s="189">
        <f>E399+E401+E403+E397</f>
        <v>2554.5</v>
      </c>
      <c r="F396" s="189">
        <f aca="true" t="shared" si="185" ref="F396:G396">F399+F401+F403+F397</f>
        <v>2110</v>
      </c>
      <c r="G396" s="189">
        <f t="shared" si="185"/>
        <v>2152.2</v>
      </c>
    </row>
    <row r="397" spans="1:7" ht="126">
      <c r="A397" s="192" t="s">
        <v>91</v>
      </c>
      <c r="B397" s="195" t="s">
        <v>832</v>
      </c>
      <c r="C397" s="24"/>
      <c r="D397" s="190" t="s">
        <v>833</v>
      </c>
      <c r="E397" s="189">
        <f>E398</f>
        <v>485.9</v>
      </c>
      <c r="F397" s="189">
        <f aca="true" t="shared" si="186" ref="F397:G397">F398</f>
        <v>0</v>
      </c>
      <c r="G397" s="189">
        <f t="shared" si="186"/>
        <v>0</v>
      </c>
    </row>
    <row r="398" spans="1:7" ht="15.75">
      <c r="A398" s="192" t="s">
        <v>91</v>
      </c>
      <c r="B398" s="195" t="s">
        <v>832</v>
      </c>
      <c r="C398" s="24" t="s">
        <v>97</v>
      </c>
      <c r="D398" s="190" t="s">
        <v>98</v>
      </c>
      <c r="E398" s="189">
        <f>'№4'!F244</f>
        <v>485.9</v>
      </c>
      <c r="F398" s="189">
        <f>'№4'!G244</f>
        <v>0</v>
      </c>
      <c r="G398" s="189">
        <f>'№4'!H244</f>
        <v>0</v>
      </c>
    </row>
    <row r="399" spans="1:7" ht="141.75">
      <c r="A399" s="183" t="s">
        <v>91</v>
      </c>
      <c r="B399" s="183" t="s">
        <v>254</v>
      </c>
      <c r="C399" s="183" t="s">
        <v>93</v>
      </c>
      <c r="D399" s="191" t="s">
        <v>425</v>
      </c>
      <c r="E399" s="189">
        <f>E400</f>
        <v>942.5</v>
      </c>
      <c r="F399" s="189">
        <f aca="true" t="shared" si="187" ref="F399:G399">F400</f>
        <v>961.4</v>
      </c>
      <c r="G399" s="189">
        <f t="shared" si="187"/>
        <v>980.6</v>
      </c>
    </row>
    <row r="400" spans="1:7" ht="15.75">
      <c r="A400" s="183" t="s">
        <v>91</v>
      </c>
      <c r="B400" s="183" t="s">
        <v>254</v>
      </c>
      <c r="C400" s="183" t="s">
        <v>97</v>
      </c>
      <c r="D400" s="191" t="s">
        <v>98</v>
      </c>
      <c r="E400" s="189">
        <f>'№4'!F246</f>
        <v>942.5</v>
      </c>
      <c r="F400" s="189">
        <f>'№4'!G246</f>
        <v>961.4</v>
      </c>
      <c r="G400" s="189">
        <f>'№4'!H246</f>
        <v>980.6</v>
      </c>
    </row>
    <row r="401" spans="1:7" ht="142.15" customHeight="1">
      <c r="A401" s="183" t="s">
        <v>91</v>
      </c>
      <c r="B401" s="183" t="s">
        <v>255</v>
      </c>
      <c r="C401" s="183" t="s">
        <v>93</v>
      </c>
      <c r="D401" s="191" t="s">
        <v>193</v>
      </c>
      <c r="E401" s="189">
        <f>E402</f>
        <v>489.6</v>
      </c>
      <c r="F401" s="189">
        <f aca="true" t="shared" si="188" ref="F401:G401">F402</f>
        <v>499.4</v>
      </c>
      <c r="G401" s="189">
        <f t="shared" si="188"/>
        <v>509.4</v>
      </c>
    </row>
    <row r="402" spans="1:7" ht="15.75">
      <c r="A402" s="183" t="s">
        <v>91</v>
      </c>
      <c r="B402" s="183" t="s">
        <v>255</v>
      </c>
      <c r="C402" s="183" t="s">
        <v>97</v>
      </c>
      <c r="D402" s="191" t="s">
        <v>98</v>
      </c>
      <c r="E402" s="189">
        <f>'№4'!F247</f>
        <v>489.6</v>
      </c>
      <c r="F402" s="189">
        <f>'№4'!G247</f>
        <v>499.4</v>
      </c>
      <c r="G402" s="189">
        <f>'№4'!H247</f>
        <v>509.4</v>
      </c>
    </row>
    <row r="403" spans="1:7" ht="110.25">
      <c r="A403" s="183" t="s">
        <v>91</v>
      </c>
      <c r="B403" s="183" t="s">
        <v>426</v>
      </c>
      <c r="C403" s="183" t="s">
        <v>93</v>
      </c>
      <c r="D403" s="191" t="s">
        <v>427</v>
      </c>
      <c r="E403" s="189">
        <f>E404</f>
        <v>636.5</v>
      </c>
      <c r="F403" s="189">
        <f aca="true" t="shared" si="189" ref="F403:G403">F404</f>
        <v>649.2</v>
      </c>
      <c r="G403" s="189">
        <f t="shared" si="189"/>
        <v>662.2</v>
      </c>
    </row>
    <row r="404" spans="1:7" ht="15.75">
      <c r="A404" s="183" t="s">
        <v>91</v>
      </c>
      <c r="B404" s="183" t="s">
        <v>426</v>
      </c>
      <c r="C404" s="183" t="s">
        <v>97</v>
      </c>
      <c r="D404" s="191" t="s">
        <v>98</v>
      </c>
      <c r="E404" s="189">
        <f>'№4'!F249</f>
        <v>636.5</v>
      </c>
      <c r="F404" s="189">
        <f>'№4'!G249</f>
        <v>649.2</v>
      </c>
      <c r="G404" s="189">
        <f>'№4'!H249</f>
        <v>662.2</v>
      </c>
    </row>
    <row r="405" spans="1:7" ht="31.5">
      <c r="A405" s="184" t="s">
        <v>335</v>
      </c>
      <c r="B405" s="184" t="s">
        <v>93</v>
      </c>
      <c r="C405" s="184" t="s">
        <v>93</v>
      </c>
      <c r="D405" s="202" t="s">
        <v>509</v>
      </c>
      <c r="E405" s="186">
        <f>E406</f>
        <v>700</v>
      </c>
      <c r="F405" s="186">
        <f aca="true" t="shared" si="190" ref="F405:G409">F406</f>
        <v>237.3</v>
      </c>
      <c r="G405" s="186">
        <f t="shared" si="190"/>
        <v>0</v>
      </c>
    </row>
    <row r="406" spans="1:7" ht="31.5">
      <c r="A406" s="183" t="s">
        <v>336</v>
      </c>
      <c r="B406" s="183" t="s">
        <v>93</v>
      </c>
      <c r="C406" s="183" t="s">
        <v>93</v>
      </c>
      <c r="D406" s="191" t="s">
        <v>337</v>
      </c>
      <c r="E406" s="189">
        <f>E407</f>
        <v>700</v>
      </c>
      <c r="F406" s="189">
        <f t="shared" si="190"/>
        <v>237.3</v>
      </c>
      <c r="G406" s="189">
        <f t="shared" si="190"/>
        <v>0</v>
      </c>
    </row>
    <row r="407" spans="1:7" ht="63">
      <c r="A407" s="183" t="s">
        <v>336</v>
      </c>
      <c r="B407" s="183" t="s">
        <v>256</v>
      </c>
      <c r="C407" s="183" t="s">
        <v>93</v>
      </c>
      <c r="D407" s="191" t="s">
        <v>428</v>
      </c>
      <c r="E407" s="189">
        <f>E408</f>
        <v>700</v>
      </c>
      <c r="F407" s="189">
        <f t="shared" si="190"/>
        <v>237.3</v>
      </c>
      <c r="G407" s="189">
        <f t="shared" si="190"/>
        <v>0</v>
      </c>
    </row>
    <row r="408" spans="1:7" ht="63">
      <c r="A408" s="183" t="s">
        <v>336</v>
      </c>
      <c r="B408" s="183" t="s">
        <v>442</v>
      </c>
      <c r="C408" s="183" t="s">
        <v>93</v>
      </c>
      <c r="D408" s="191" t="s">
        <v>443</v>
      </c>
      <c r="E408" s="189">
        <f>E409</f>
        <v>700</v>
      </c>
      <c r="F408" s="189">
        <f t="shared" si="190"/>
        <v>237.3</v>
      </c>
      <c r="G408" s="189">
        <f t="shared" si="190"/>
        <v>0</v>
      </c>
    </row>
    <row r="409" spans="1:7" ht="15.75">
      <c r="A409" s="183" t="s">
        <v>336</v>
      </c>
      <c r="B409" s="183" t="s">
        <v>446</v>
      </c>
      <c r="C409" s="183" t="s">
        <v>93</v>
      </c>
      <c r="D409" s="191" t="s">
        <v>447</v>
      </c>
      <c r="E409" s="189">
        <f>E410</f>
        <v>700</v>
      </c>
      <c r="F409" s="189">
        <f t="shared" si="190"/>
        <v>237.3</v>
      </c>
      <c r="G409" s="189">
        <f t="shared" si="190"/>
        <v>0</v>
      </c>
    </row>
    <row r="410" spans="1:7" ht="31.5">
      <c r="A410" s="183" t="s">
        <v>336</v>
      </c>
      <c r="B410" s="183" t="s">
        <v>446</v>
      </c>
      <c r="C410" s="183" t="s">
        <v>448</v>
      </c>
      <c r="D410" s="191" t="s">
        <v>449</v>
      </c>
      <c r="E410" s="189">
        <f>'№4'!F286</f>
        <v>700</v>
      </c>
      <c r="F410" s="189">
        <f>'№4'!G286</f>
        <v>237.3</v>
      </c>
      <c r="G410" s="189">
        <f>'№4'!H286</f>
        <v>0</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9" r:id="rId1"/>
  <headerFooter>
    <oddFooter>&amp;C&amp;Ф</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81"/>
  <sheetViews>
    <sheetView workbookViewId="0" topLeftCell="A1">
      <selection activeCell="A2" sqref="A2:G2"/>
    </sheetView>
  </sheetViews>
  <sheetFormatPr defaultColWidth="8.875" defaultRowHeight="12.75"/>
  <cols>
    <col min="1" max="1" width="9.00390625" style="116" customWidth="1"/>
    <col min="2" max="2" width="5.75390625" style="116" customWidth="1"/>
    <col min="3" max="3" width="8.75390625" style="116" customWidth="1"/>
    <col min="4" max="4" width="52.875" style="116" customWidth="1"/>
    <col min="5" max="5" width="11.75390625" style="116" customWidth="1"/>
    <col min="6" max="6" width="11.25390625" style="116" customWidth="1"/>
    <col min="7" max="7" width="12.75390625" style="116" customWidth="1"/>
    <col min="8" max="16384" width="8.875" style="116" customWidth="1"/>
  </cols>
  <sheetData>
    <row r="1" spans="1:7" ht="51.6" customHeight="1">
      <c r="A1" s="157" t="s">
        <v>878</v>
      </c>
      <c r="B1" s="157"/>
      <c r="C1" s="157"/>
      <c r="D1" s="157"/>
      <c r="E1" s="157"/>
      <c r="F1" s="157"/>
      <c r="G1" s="157"/>
    </row>
    <row r="2" spans="1:7" ht="63" customHeight="1">
      <c r="A2" s="158" t="s">
        <v>500</v>
      </c>
      <c r="B2" s="158"/>
      <c r="C2" s="158"/>
      <c r="D2" s="158"/>
      <c r="E2" s="158"/>
      <c r="F2" s="158"/>
      <c r="G2" s="158"/>
    </row>
    <row r="3" spans="1:7" ht="20.65" customHeight="1">
      <c r="A3" s="159" t="s">
        <v>181</v>
      </c>
      <c r="B3" s="159" t="s">
        <v>180</v>
      </c>
      <c r="C3" s="159" t="s">
        <v>21</v>
      </c>
      <c r="D3" s="159" t="s">
        <v>24</v>
      </c>
      <c r="E3" s="159" t="s">
        <v>311</v>
      </c>
      <c r="F3" s="159"/>
      <c r="G3" s="159"/>
    </row>
    <row r="4" spans="1:7" ht="19.5" customHeight="1">
      <c r="A4" s="159" t="s">
        <v>93</v>
      </c>
      <c r="B4" s="159" t="s">
        <v>93</v>
      </c>
      <c r="C4" s="159" t="s">
        <v>93</v>
      </c>
      <c r="D4" s="159" t="s">
        <v>93</v>
      </c>
      <c r="E4" s="159" t="s">
        <v>320</v>
      </c>
      <c r="F4" s="159" t="s">
        <v>330</v>
      </c>
      <c r="G4" s="159"/>
    </row>
    <row r="5" spans="1:7" ht="22.9" customHeight="1">
      <c r="A5" s="159" t="s">
        <v>93</v>
      </c>
      <c r="B5" s="159" t="s">
        <v>93</v>
      </c>
      <c r="C5" s="159" t="s">
        <v>93</v>
      </c>
      <c r="D5" s="159" t="s">
        <v>93</v>
      </c>
      <c r="E5" s="159" t="s">
        <v>320</v>
      </c>
      <c r="F5" s="117" t="s">
        <v>321</v>
      </c>
      <c r="G5" s="117" t="s">
        <v>322</v>
      </c>
    </row>
    <row r="6" spans="1:7" ht="20.85" customHeight="1">
      <c r="A6" s="117" t="s">
        <v>6</v>
      </c>
      <c r="B6" s="117" t="s">
        <v>104</v>
      </c>
      <c r="C6" s="117" t="s">
        <v>105</v>
      </c>
      <c r="D6" s="117" t="s">
        <v>106</v>
      </c>
      <c r="E6" s="117" t="s">
        <v>107</v>
      </c>
      <c r="F6" s="117" t="s">
        <v>108</v>
      </c>
      <c r="G6" s="117" t="s">
        <v>339</v>
      </c>
    </row>
    <row r="7" spans="1:7" ht="21" customHeight="1">
      <c r="A7" s="117" t="s">
        <v>93</v>
      </c>
      <c r="B7" s="117" t="s">
        <v>93</v>
      </c>
      <c r="C7" s="117" t="s">
        <v>93</v>
      </c>
      <c r="D7" s="118" t="s">
        <v>1</v>
      </c>
      <c r="E7" s="119">
        <f>E8+E17+E20+E25+E30+E35+E40+E45+E60+E65+E74</f>
        <v>747835.9</v>
      </c>
      <c r="F7" s="119">
        <f aca="true" t="shared" si="0" ref="F7:G7">F8+F17+F20+F25+F30+F35+F40+F45+F60+F65+F74</f>
        <v>624418.9</v>
      </c>
      <c r="G7" s="119">
        <f t="shared" si="0"/>
        <v>598970.5</v>
      </c>
    </row>
    <row r="8" spans="1:7" ht="66">
      <c r="A8" s="120" t="s">
        <v>182</v>
      </c>
      <c r="B8" s="121" t="s">
        <v>93</v>
      </c>
      <c r="C8" s="121" t="s">
        <v>93</v>
      </c>
      <c r="D8" s="121" t="s">
        <v>401</v>
      </c>
      <c r="E8" s="119">
        <f>E9+E11+E13+E15</f>
        <v>436772.1</v>
      </c>
      <c r="F8" s="119">
        <f aca="true" t="shared" si="1" ref="F8:G8">F9+F11+F13+F15</f>
        <v>420175.60000000003</v>
      </c>
      <c r="G8" s="119">
        <f t="shared" si="1"/>
        <v>415317.39999999997</v>
      </c>
    </row>
    <row r="9" spans="1:7" ht="49.5">
      <c r="A9" s="117" t="s">
        <v>182</v>
      </c>
      <c r="B9" s="117" t="s">
        <v>6</v>
      </c>
      <c r="C9" s="122" t="s">
        <v>93</v>
      </c>
      <c r="D9" s="123" t="s">
        <v>114</v>
      </c>
      <c r="E9" s="124">
        <f>E10</f>
        <v>416359.7</v>
      </c>
      <c r="F9" s="124">
        <f aca="true" t="shared" si="2" ref="F9:G9">F10</f>
        <v>400906.9</v>
      </c>
      <c r="G9" s="124">
        <f t="shared" si="2"/>
        <v>396035.6</v>
      </c>
    </row>
    <row r="10" spans="1:7" ht="33">
      <c r="A10" s="117" t="s">
        <v>182</v>
      </c>
      <c r="B10" s="117" t="s">
        <v>6</v>
      </c>
      <c r="C10" s="117" t="s">
        <v>14</v>
      </c>
      <c r="D10" s="84" t="s">
        <v>529</v>
      </c>
      <c r="E10" s="124">
        <f>'№7'!D9</f>
        <v>416359.7</v>
      </c>
      <c r="F10" s="124">
        <f>'№7'!E9</f>
        <v>400906.9</v>
      </c>
      <c r="G10" s="124">
        <f>'№7'!F9</f>
        <v>396035.6</v>
      </c>
    </row>
    <row r="11" spans="1:7" ht="66">
      <c r="A11" s="117" t="s">
        <v>182</v>
      </c>
      <c r="B11" s="117" t="s">
        <v>104</v>
      </c>
      <c r="C11" s="122" t="s">
        <v>93</v>
      </c>
      <c r="D11" s="123" t="s">
        <v>472</v>
      </c>
      <c r="E11" s="124">
        <f>E12</f>
        <v>5413.6</v>
      </c>
      <c r="F11" s="124">
        <f aca="true" t="shared" si="3" ref="F11:G11">F12</f>
        <v>5340.5</v>
      </c>
      <c r="G11" s="124">
        <f t="shared" si="3"/>
        <v>5353.599999999999</v>
      </c>
    </row>
    <row r="12" spans="1:7" ht="49.5">
      <c r="A12" s="117" t="s">
        <v>182</v>
      </c>
      <c r="B12" s="117" t="s">
        <v>104</v>
      </c>
      <c r="C12" s="117" t="s">
        <v>7</v>
      </c>
      <c r="D12" s="123" t="s">
        <v>11</v>
      </c>
      <c r="E12" s="124">
        <f>'№7'!D57</f>
        <v>5413.6</v>
      </c>
      <c r="F12" s="124">
        <f>'№7'!E57</f>
        <v>5340.5</v>
      </c>
      <c r="G12" s="124">
        <f>'№7'!F57</f>
        <v>5353.599999999999</v>
      </c>
    </row>
    <row r="13" spans="1:7" ht="99">
      <c r="A13" s="117" t="s">
        <v>182</v>
      </c>
      <c r="B13" s="117" t="s">
        <v>105</v>
      </c>
      <c r="C13" s="122" t="s">
        <v>93</v>
      </c>
      <c r="D13" s="123" t="s">
        <v>403</v>
      </c>
      <c r="E13" s="124">
        <f>E14</f>
        <v>1070.6</v>
      </c>
      <c r="F13" s="124">
        <f aca="true" t="shared" si="4" ref="F13:G13">F14</f>
        <v>0</v>
      </c>
      <c r="G13" s="124">
        <f t="shared" si="4"/>
        <v>0</v>
      </c>
    </row>
    <row r="14" spans="1:7" ht="33">
      <c r="A14" s="117" t="s">
        <v>182</v>
      </c>
      <c r="B14" s="117" t="s">
        <v>105</v>
      </c>
      <c r="C14" s="117" t="s">
        <v>25</v>
      </c>
      <c r="D14" s="123" t="s">
        <v>112</v>
      </c>
      <c r="E14" s="124">
        <f>'№7'!D74</f>
        <v>1070.6</v>
      </c>
      <c r="F14" s="124">
        <f>'№7'!E74</f>
        <v>0</v>
      </c>
      <c r="G14" s="124">
        <f>'№7'!F74</f>
        <v>0</v>
      </c>
    </row>
    <row r="15" spans="1:7" ht="12.75">
      <c r="A15" s="117" t="s">
        <v>182</v>
      </c>
      <c r="B15" s="117" t="s">
        <v>109</v>
      </c>
      <c r="C15" s="122" t="s">
        <v>93</v>
      </c>
      <c r="D15" s="123" t="s">
        <v>2</v>
      </c>
      <c r="E15" s="124">
        <f>E16</f>
        <v>13928.199999999999</v>
      </c>
      <c r="F15" s="124">
        <f aca="true" t="shared" si="5" ref="F15:G15">F16</f>
        <v>13928.199999999999</v>
      </c>
      <c r="G15" s="124">
        <f t="shared" si="5"/>
        <v>13928.199999999999</v>
      </c>
    </row>
    <row r="16" spans="1:7" ht="33">
      <c r="A16" s="117" t="s">
        <v>182</v>
      </c>
      <c r="B16" s="117" t="s">
        <v>109</v>
      </c>
      <c r="C16" s="117" t="s">
        <v>14</v>
      </c>
      <c r="D16" s="84" t="s">
        <v>529</v>
      </c>
      <c r="E16" s="124">
        <f>'№7'!D77</f>
        <v>13928.199999999999</v>
      </c>
      <c r="F16" s="124">
        <f>'№7'!E77</f>
        <v>13928.199999999999</v>
      </c>
      <c r="G16" s="124">
        <f>'№7'!F77</f>
        <v>13928.199999999999</v>
      </c>
    </row>
    <row r="17" spans="1:7" ht="66">
      <c r="A17" s="120" t="s">
        <v>183</v>
      </c>
      <c r="B17" s="121" t="s">
        <v>93</v>
      </c>
      <c r="C17" s="121" t="s">
        <v>93</v>
      </c>
      <c r="D17" s="121" t="s">
        <v>407</v>
      </c>
      <c r="E17" s="119">
        <f>E18</f>
        <v>38507.3</v>
      </c>
      <c r="F17" s="119">
        <f aca="true" t="shared" si="6" ref="F17:G18">F18</f>
        <v>37917.5</v>
      </c>
      <c r="G17" s="119">
        <f t="shared" si="6"/>
        <v>37929.59999999999</v>
      </c>
    </row>
    <row r="18" spans="1:7" ht="49.5">
      <c r="A18" s="117" t="s">
        <v>183</v>
      </c>
      <c r="B18" s="117" t="s">
        <v>6</v>
      </c>
      <c r="C18" s="122" t="s">
        <v>93</v>
      </c>
      <c r="D18" s="123" t="s">
        <v>151</v>
      </c>
      <c r="E18" s="124">
        <f>E19</f>
        <v>38507.3</v>
      </c>
      <c r="F18" s="124">
        <f t="shared" si="6"/>
        <v>37917.5</v>
      </c>
      <c r="G18" s="124">
        <f t="shared" si="6"/>
        <v>37929.59999999999</v>
      </c>
    </row>
    <row r="19" spans="1:7" ht="33">
      <c r="A19" s="117" t="s">
        <v>183</v>
      </c>
      <c r="B19" s="117" t="s">
        <v>6</v>
      </c>
      <c r="C19" s="117" t="s">
        <v>25</v>
      </c>
      <c r="D19" s="123" t="s">
        <v>112</v>
      </c>
      <c r="E19" s="124">
        <f>'№7'!D85</f>
        <v>38507.3</v>
      </c>
      <c r="F19" s="124">
        <f>'№7'!E85</f>
        <v>37917.5</v>
      </c>
      <c r="G19" s="124">
        <f>'№7'!F85</f>
        <v>37929.59999999999</v>
      </c>
    </row>
    <row r="20" spans="1:7" ht="66">
      <c r="A20" s="120" t="s">
        <v>184</v>
      </c>
      <c r="B20" s="121" t="s">
        <v>93</v>
      </c>
      <c r="C20" s="121" t="s">
        <v>93</v>
      </c>
      <c r="D20" s="121" t="s">
        <v>467</v>
      </c>
      <c r="E20" s="119">
        <f>E21+E23</f>
        <v>29949.900000000005</v>
      </c>
      <c r="F20" s="119">
        <f aca="true" t="shared" si="7" ref="F20:G20">F21+F23</f>
        <v>26510.6</v>
      </c>
      <c r="G20" s="119">
        <f t="shared" si="7"/>
        <v>26061.2</v>
      </c>
    </row>
    <row r="21" spans="1:7" ht="33">
      <c r="A21" s="117" t="s">
        <v>184</v>
      </c>
      <c r="B21" s="117" t="s">
        <v>6</v>
      </c>
      <c r="C21" s="122" t="s">
        <v>93</v>
      </c>
      <c r="D21" s="123" t="s">
        <v>139</v>
      </c>
      <c r="E21" s="124">
        <f>E22</f>
        <v>27660.400000000005</v>
      </c>
      <c r="F21" s="124">
        <f aca="true" t="shared" si="8" ref="F21:G21">F22</f>
        <v>24221.1</v>
      </c>
      <c r="G21" s="124">
        <f t="shared" si="8"/>
        <v>23771.7</v>
      </c>
    </row>
    <row r="22" spans="1:7" ht="49.5">
      <c r="A22" s="117" t="s">
        <v>184</v>
      </c>
      <c r="B22" s="117" t="s">
        <v>6</v>
      </c>
      <c r="C22" s="117" t="s">
        <v>7</v>
      </c>
      <c r="D22" s="123" t="s">
        <v>11</v>
      </c>
      <c r="E22" s="124">
        <f>'№7'!D107</f>
        <v>27660.400000000005</v>
      </c>
      <c r="F22" s="124">
        <f>'№7'!E107</f>
        <v>24221.1</v>
      </c>
      <c r="G22" s="124">
        <f>'№7'!F107</f>
        <v>23771.7</v>
      </c>
    </row>
    <row r="23" spans="1:7" ht="12.75">
      <c r="A23" s="117" t="s">
        <v>184</v>
      </c>
      <c r="B23" s="117" t="s">
        <v>109</v>
      </c>
      <c r="C23" s="122" t="s">
        <v>93</v>
      </c>
      <c r="D23" s="123" t="s">
        <v>2</v>
      </c>
      <c r="E23" s="124">
        <f>E24</f>
        <v>2289.5</v>
      </c>
      <c r="F23" s="124">
        <f aca="true" t="shared" si="9" ref="F23:G23">F24</f>
        <v>2289.5</v>
      </c>
      <c r="G23" s="124">
        <f t="shared" si="9"/>
        <v>2289.5</v>
      </c>
    </row>
    <row r="24" spans="1:7" ht="49.5">
      <c r="A24" s="117" t="s">
        <v>184</v>
      </c>
      <c r="B24" s="117" t="s">
        <v>109</v>
      </c>
      <c r="C24" s="117" t="s">
        <v>7</v>
      </c>
      <c r="D24" s="123" t="s">
        <v>11</v>
      </c>
      <c r="E24" s="124">
        <f>'№7'!D128</f>
        <v>2289.5</v>
      </c>
      <c r="F24" s="124">
        <f>'№7'!E128</f>
        <v>2289.5</v>
      </c>
      <c r="G24" s="124">
        <f>'№7'!F128</f>
        <v>2289.5</v>
      </c>
    </row>
    <row r="25" spans="1:7" ht="99">
      <c r="A25" s="120" t="s">
        <v>185</v>
      </c>
      <c r="B25" s="121" t="s">
        <v>93</v>
      </c>
      <c r="C25" s="121" t="s">
        <v>93</v>
      </c>
      <c r="D25" s="121" t="s">
        <v>458</v>
      </c>
      <c r="E25" s="119">
        <f>E26+E28</f>
        <v>7900.7</v>
      </c>
      <c r="F25" s="119">
        <f aca="true" t="shared" si="10" ref="F25:G25">F26+F28</f>
        <v>8294.4</v>
      </c>
      <c r="G25" s="119">
        <f t="shared" si="10"/>
        <v>7261.3</v>
      </c>
    </row>
    <row r="26" spans="1:7" ht="33">
      <c r="A26" s="117" t="s">
        <v>185</v>
      </c>
      <c r="B26" s="117" t="s">
        <v>104</v>
      </c>
      <c r="C26" s="122" t="s">
        <v>93</v>
      </c>
      <c r="D26" s="123" t="s">
        <v>169</v>
      </c>
      <c r="E26" s="124">
        <f>E27</f>
        <v>3618.3</v>
      </c>
      <c r="F26" s="124">
        <f aca="true" t="shared" si="11" ref="F26:G26">F27</f>
        <v>1870.8</v>
      </c>
      <c r="G26" s="124">
        <f t="shared" si="11"/>
        <v>1908.3</v>
      </c>
    </row>
    <row r="27" spans="1:7" ht="49.5">
      <c r="A27" s="117" t="s">
        <v>185</v>
      </c>
      <c r="B27" s="117" t="s">
        <v>104</v>
      </c>
      <c r="C27" s="117" t="s">
        <v>7</v>
      </c>
      <c r="D27" s="123" t="s">
        <v>11</v>
      </c>
      <c r="E27" s="124">
        <f>'№7'!D132</f>
        <v>3618.3</v>
      </c>
      <c r="F27" s="124">
        <f>'№7'!E132</f>
        <v>1870.8</v>
      </c>
      <c r="G27" s="124">
        <f>'№7'!F132</f>
        <v>1908.3</v>
      </c>
    </row>
    <row r="28" spans="1:7" ht="82.5">
      <c r="A28" s="117" t="s">
        <v>185</v>
      </c>
      <c r="B28" s="117" t="s">
        <v>105</v>
      </c>
      <c r="C28" s="122" t="s">
        <v>93</v>
      </c>
      <c r="D28" s="123" t="s">
        <v>459</v>
      </c>
      <c r="E28" s="124">
        <f>E29</f>
        <v>4282.4</v>
      </c>
      <c r="F28" s="124">
        <f aca="true" t="shared" si="12" ref="F28:G28">F29</f>
        <v>6423.599999999999</v>
      </c>
      <c r="G28" s="124">
        <f t="shared" si="12"/>
        <v>5353</v>
      </c>
    </row>
    <row r="29" spans="1:7" ht="33">
      <c r="A29" s="117" t="s">
        <v>185</v>
      </c>
      <c r="B29" s="117" t="s">
        <v>105</v>
      </c>
      <c r="C29" s="117" t="s">
        <v>58</v>
      </c>
      <c r="D29" s="123" t="s">
        <v>450</v>
      </c>
      <c r="E29" s="124">
        <f>'№7'!D139</f>
        <v>4282.4</v>
      </c>
      <c r="F29" s="124">
        <f>'№7'!E139</f>
        <v>6423.599999999999</v>
      </c>
      <c r="G29" s="124">
        <f>'№7'!F139</f>
        <v>5353</v>
      </c>
    </row>
    <row r="30" spans="1:7" ht="66">
      <c r="A30" s="120" t="s">
        <v>146</v>
      </c>
      <c r="B30" s="121" t="s">
        <v>93</v>
      </c>
      <c r="C30" s="121" t="s">
        <v>93</v>
      </c>
      <c r="D30" s="121" t="s">
        <v>362</v>
      </c>
      <c r="E30" s="119">
        <f>E31+E33</f>
        <v>34230.899999999994</v>
      </c>
      <c r="F30" s="119">
        <f aca="true" t="shared" si="13" ref="F30:G30">F31+F33</f>
        <v>23756.6</v>
      </c>
      <c r="G30" s="119">
        <f t="shared" si="13"/>
        <v>15049.099999999999</v>
      </c>
    </row>
    <row r="31" spans="1:7" ht="49.5">
      <c r="A31" s="117" t="s">
        <v>146</v>
      </c>
      <c r="B31" s="117" t="s">
        <v>104</v>
      </c>
      <c r="C31" s="122" t="s">
        <v>93</v>
      </c>
      <c r="D31" s="123" t="s">
        <v>387</v>
      </c>
      <c r="E31" s="124">
        <f>E32</f>
        <v>12893.7</v>
      </c>
      <c r="F31" s="124">
        <f aca="true" t="shared" si="14" ref="F31:G31">F32</f>
        <v>9000</v>
      </c>
      <c r="G31" s="124">
        <f t="shared" si="14"/>
        <v>0</v>
      </c>
    </row>
    <row r="32" spans="1:7" ht="33">
      <c r="A32" s="117" t="s">
        <v>146</v>
      </c>
      <c r="B32" s="117" t="s">
        <v>104</v>
      </c>
      <c r="C32" s="117" t="s">
        <v>25</v>
      </c>
      <c r="D32" s="123" t="s">
        <v>112</v>
      </c>
      <c r="E32" s="124">
        <f>'№7'!D141</f>
        <v>12893.7</v>
      </c>
      <c r="F32" s="124">
        <f>'№7'!E141</f>
        <v>9000</v>
      </c>
      <c r="G32" s="124">
        <f>'№7'!F141</f>
        <v>0</v>
      </c>
    </row>
    <row r="33" spans="1:7" ht="49.5">
      <c r="A33" s="117" t="s">
        <v>146</v>
      </c>
      <c r="B33" s="117" t="s">
        <v>106</v>
      </c>
      <c r="C33" s="122" t="s">
        <v>93</v>
      </c>
      <c r="D33" s="123" t="s">
        <v>171</v>
      </c>
      <c r="E33" s="124">
        <f>E34</f>
        <v>21337.199999999997</v>
      </c>
      <c r="F33" s="124">
        <f aca="true" t="shared" si="15" ref="F33:G33">F34</f>
        <v>14756.599999999999</v>
      </c>
      <c r="G33" s="124">
        <f t="shared" si="15"/>
        <v>15049.099999999999</v>
      </c>
    </row>
    <row r="34" spans="1:7" ht="33">
      <c r="A34" s="117" t="s">
        <v>146</v>
      </c>
      <c r="B34" s="117" t="s">
        <v>106</v>
      </c>
      <c r="C34" s="117" t="s">
        <v>25</v>
      </c>
      <c r="D34" s="123" t="s">
        <v>112</v>
      </c>
      <c r="E34" s="124">
        <f>'№7'!D148</f>
        <v>21337.199999999997</v>
      </c>
      <c r="F34" s="124">
        <f>'№7'!E148</f>
        <v>14756.599999999999</v>
      </c>
      <c r="G34" s="124">
        <f>'№7'!F148</f>
        <v>15049.099999999999</v>
      </c>
    </row>
    <row r="35" spans="1:7" ht="82.5">
      <c r="A35" s="120" t="s">
        <v>186</v>
      </c>
      <c r="B35" s="121" t="s">
        <v>93</v>
      </c>
      <c r="C35" s="121" t="s">
        <v>93</v>
      </c>
      <c r="D35" s="121" t="s">
        <v>365</v>
      </c>
      <c r="E35" s="119">
        <f>E36+E38</f>
        <v>117406.29999999999</v>
      </c>
      <c r="F35" s="119">
        <f aca="true" t="shared" si="16" ref="F35:G35">F36+F38</f>
        <v>31128.9</v>
      </c>
      <c r="G35" s="119">
        <f t="shared" si="16"/>
        <v>20859.3</v>
      </c>
    </row>
    <row r="36" spans="1:7" ht="49.5">
      <c r="A36" s="117" t="s">
        <v>186</v>
      </c>
      <c r="B36" s="117" t="s">
        <v>6</v>
      </c>
      <c r="C36" s="122" t="s">
        <v>93</v>
      </c>
      <c r="D36" s="84" t="s">
        <v>516</v>
      </c>
      <c r="E36" s="124">
        <f>E37</f>
        <v>113906.29999999999</v>
      </c>
      <c r="F36" s="124">
        <f aca="true" t="shared" si="17" ref="F36:G36">F37</f>
        <v>27628.9</v>
      </c>
      <c r="G36" s="124">
        <f t="shared" si="17"/>
        <v>20859.3</v>
      </c>
    </row>
    <row r="37" spans="1:7" ht="33">
      <c r="A37" s="117" t="s">
        <v>186</v>
      </c>
      <c r="B37" s="117" t="s">
        <v>6</v>
      </c>
      <c r="C37" s="117" t="s">
        <v>25</v>
      </c>
      <c r="D37" s="123" t="s">
        <v>112</v>
      </c>
      <c r="E37" s="124">
        <f>'№7'!D172</f>
        <v>113906.29999999999</v>
      </c>
      <c r="F37" s="124">
        <f>'№7'!E172</f>
        <v>27628.9</v>
      </c>
      <c r="G37" s="124">
        <f>'№7'!F172</f>
        <v>20859.3</v>
      </c>
    </row>
    <row r="38" spans="1:7" ht="49.5">
      <c r="A38" s="117" t="s">
        <v>186</v>
      </c>
      <c r="B38" s="117" t="s">
        <v>104</v>
      </c>
      <c r="C38" s="122" t="s">
        <v>93</v>
      </c>
      <c r="D38" s="123" t="s">
        <v>373</v>
      </c>
      <c r="E38" s="124">
        <f>E39</f>
        <v>3500</v>
      </c>
      <c r="F38" s="124">
        <f aca="true" t="shared" si="18" ref="F38:G38">F39</f>
        <v>3500</v>
      </c>
      <c r="G38" s="124">
        <f t="shared" si="18"/>
        <v>0</v>
      </c>
    </row>
    <row r="39" spans="1:7" ht="33">
      <c r="A39" s="117" t="s">
        <v>186</v>
      </c>
      <c r="B39" s="117" t="s">
        <v>104</v>
      </c>
      <c r="C39" s="117" t="s">
        <v>25</v>
      </c>
      <c r="D39" s="123" t="s">
        <v>112</v>
      </c>
      <c r="E39" s="124">
        <f>'№7'!D193</f>
        <v>3500</v>
      </c>
      <c r="F39" s="124">
        <f>'№7'!E193</f>
        <v>3500</v>
      </c>
      <c r="G39" s="124">
        <f>'№7'!F193</f>
        <v>0</v>
      </c>
    </row>
    <row r="40" spans="1:7" ht="82.5">
      <c r="A40" s="120" t="s">
        <v>187</v>
      </c>
      <c r="B40" s="121" t="s">
        <v>93</v>
      </c>
      <c r="C40" s="121" t="s">
        <v>93</v>
      </c>
      <c r="D40" s="121" t="s">
        <v>377</v>
      </c>
      <c r="E40" s="119">
        <f>E41+E43</f>
        <v>691</v>
      </c>
      <c r="F40" s="119">
        <f aca="true" t="shared" si="19" ref="F40:G40">F41+F43</f>
        <v>243</v>
      </c>
      <c r="G40" s="119">
        <f t="shared" si="19"/>
        <v>247.9</v>
      </c>
    </row>
    <row r="41" spans="1:7" ht="49.5">
      <c r="A41" s="117" t="s">
        <v>187</v>
      </c>
      <c r="B41" s="117" t="s">
        <v>6</v>
      </c>
      <c r="C41" s="122" t="s">
        <v>93</v>
      </c>
      <c r="D41" s="123" t="s">
        <v>164</v>
      </c>
      <c r="E41" s="124">
        <f>E42</f>
        <v>82.5</v>
      </c>
      <c r="F41" s="124">
        <f aca="true" t="shared" si="20" ref="F41:G41">F42</f>
        <v>66.5</v>
      </c>
      <c r="G41" s="124">
        <f t="shared" si="20"/>
        <v>67.9</v>
      </c>
    </row>
    <row r="42" spans="1:7" ht="33">
      <c r="A42" s="117" t="s">
        <v>187</v>
      </c>
      <c r="B42" s="117" t="s">
        <v>6</v>
      </c>
      <c r="C42" s="117" t="s">
        <v>25</v>
      </c>
      <c r="D42" s="123" t="s">
        <v>112</v>
      </c>
      <c r="E42" s="124">
        <f>'№7'!D197</f>
        <v>82.5</v>
      </c>
      <c r="F42" s="124">
        <f>'№7'!E197</f>
        <v>66.5</v>
      </c>
      <c r="G42" s="124">
        <f>'№7'!F197</f>
        <v>67.9</v>
      </c>
    </row>
    <row r="43" spans="1:7" ht="33">
      <c r="A43" s="117" t="s">
        <v>187</v>
      </c>
      <c r="B43" s="117" t="s">
        <v>104</v>
      </c>
      <c r="C43" s="122" t="s">
        <v>93</v>
      </c>
      <c r="D43" s="123" t="s">
        <v>166</v>
      </c>
      <c r="E43" s="124">
        <f>E44</f>
        <v>608.5</v>
      </c>
      <c r="F43" s="124">
        <f aca="true" t="shared" si="21" ref="F43:G43">F44</f>
        <v>176.5</v>
      </c>
      <c r="G43" s="124">
        <f t="shared" si="21"/>
        <v>180</v>
      </c>
    </row>
    <row r="44" spans="1:7" ht="33">
      <c r="A44" s="117" t="s">
        <v>187</v>
      </c>
      <c r="B44" s="117" t="s">
        <v>104</v>
      </c>
      <c r="C44" s="117" t="s">
        <v>25</v>
      </c>
      <c r="D44" s="123" t="s">
        <v>112</v>
      </c>
      <c r="E44" s="124">
        <f>'№7'!D204</f>
        <v>608.5</v>
      </c>
      <c r="F44" s="124">
        <f>'№7'!E204</f>
        <v>176.5</v>
      </c>
      <c r="G44" s="124">
        <f>'№7'!F204</f>
        <v>180</v>
      </c>
    </row>
    <row r="45" spans="1:7" ht="66">
      <c r="A45" s="120" t="s">
        <v>133</v>
      </c>
      <c r="B45" s="121" t="s">
        <v>93</v>
      </c>
      <c r="C45" s="121" t="s">
        <v>93</v>
      </c>
      <c r="D45" s="121" t="s">
        <v>341</v>
      </c>
      <c r="E45" s="119">
        <f>E46+E48+E50+E52+E54+E56+E58</f>
        <v>51917.899999999994</v>
      </c>
      <c r="F45" s="119">
        <f aca="true" t="shared" si="22" ref="F45:G45">F46+F48+F50+F52+F54+F56+F58</f>
        <v>50827</v>
      </c>
      <c r="G45" s="119">
        <f t="shared" si="22"/>
        <v>50893.5</v>
      </c>
    </row>
    <row r="46" spans="1:7" ht="82.5">
      <c r="A46" s="117" t="s">
        <v>133</v>
      </c>
      <c r="B46" s="117" t="s">
        <v>6</v>
      </c>
      <c r="C46" s="122" t="s">
        <v>93</v>
      </c>
      <c r="D46" s="123" t="s">
        <v>347</v>
      </c>
      <c r="E46" s="124">
        <f>E47</f>
        <v>969.7</v>
      </c>
      <c r="F46" s="124">
        <f aca="true" t="shared" si="23" ref="F46:G46">F47</f>
        <v>421.9</v>
      </c>
      <c r="G46" s="124">
        <f t="shared" si="23"/>
        <v>428.5</v>
      </c>
    </row>
    <row r="47" spans="1:7" ht="33">
      <c r="A47" s="117" t="s">
        <v>133</v>
      </c>
      <c r="B47" s="117" t="s">
        <v>6</v>
      </c>
      <c r="C47" s="117" t="s">
        <v>25</v>
      </c>
      <c r="D47" s="123" t="s">
        <v>112</v>
      </c>
      <c r="E47" s="124">
        <f>'№7'!D210</f>
        <v>969.7</v>
      </c>
      <c r="F47" s="124">
        <f>'№7'!E210</f>
        <v>421.9</v>
      </c>
      <c r="G47" s="124">
        <f>'№7'!F210</f>
        <v>428.5</v>
      </c>
    </row>
    <row r="48" spans="1:7" ht="115.5">
      <c r="A48" s="117" t="s">
        <v>133</v>
      </c>
      <c r="B48" s="117" t="s">
        <v>104</v>
      </c>
      <c r="C48" s="122" t="s">
        <v>93</v>
      </c>
      <c r="D48" s="123" t="s">
        <v>158</v>
      </c>
      <c r="E48" s="124">
        <f>E49</f>
        <v>76.5</v>
      </c>
      <c r="F48" s="124">
        <f aca="true" t="shared" si="24" ref="F48:G48">F49</f>
        <v>78</v>
      </c>
      <c r="G48" s="124">
        <f t="shared" si="24"/>
        <v>79.5</v>
      </c>
    </row>
    <row r="49" spans="1:7" ht="33">
      <c r="A49" s="117" t="s">
        <v>133</v>
      </c>
      <c r="B49" s="117" t="s">
        <v>104</v>
      </c>
      <c r="C49" s="117" t="s">
        <v>25</v>
      </c>
      <c r="D49" s="123" t="s">
        <v>112</v>
      </c>
      <c r="E49" s="124">
        <f>'№7'!D215</f>
        <v>76.5</v>
      </c>
      <c r="F49" s="124">
        <f>'№7'!E215</f>
        <v>78</v>
      </c>
      <c r="G49" s="124">
        <f>'№7'!F215</f>
        <v>79.5</v>
      </c>
    </row>
    <row r="50" spans="1:7" ht="33">
      <c r="A50" s="117" t="s">
        <v>133</v>
      </c>
      <c r="B50" s="117" t="s">
        <v>105</v>
      </c>
      <c r="C50" s="122" t="s">
        <v>93</v>
      </c>
      <c r="D50" s="123" t="s">
        <v>161</v>
      </c>
      <c r="E50" s="124">
        <f>E51</f>
        <v>107.1</v>
      </c>
      <c r="F50" s="124">
        <f aca="true" t="shared" si="25" ref="F50:G50">F51</f>
        <v>109.2</v>
      </c>
      <c r="G50" s="124">
        <f t="shared" si="25"/>
        <v>111.4</v>
      </c>
    </row>
    <row r="51" spans="1:7" ht="33">
      <c r="A51" s="117" t="s">
        <v>133</v>
      </c>
      <c r="B51" s="117" t="s">
        <v>105</v>
      </c>
      <c r="C51" s="117" t="s">
        <v>25</v>
      </c>
      <c r="D51" s="123" t="s">
        <v>112</v>
      </c>
      <c r="E51" s="124">
        <f>'№7'!D220</f>
        <v>107.1</v>
      </c>
      <c r="F51" s="124">
        <f>'№7'!E220</f>
        <v>109.2</v>
      </c>
      <c r="G51" s="124">
        <f>'№7'!F220</f>
        <v>111.4</v>
      </c>
    </row>
    <row r="52" spans="1:7" ht="49.5">
      <c r="A52" s="117" t="s">
        <v>133</v>
      </c>
      <c r="B52" s="117">
        <v>4</v>
      </c>
      <c r="C52" s="122" t="s">
        <v>93</v>
      </c>
      <c r="D52" s="123" t="s">
        <v>162</v>
      </c>
      <c r="E52" s="124">
        <f>E53</f>
        <v>6535</v>
      </c>
      <c r="F52" s="124">
        <f aca="true" t="shared" si="26" ref="F52:G52">F53</f>
        <v>6535</v>
      </c>
      <c r="G52" s="124">
        <f t="shared" si="26"/>
        <v>6535</v>
      </c>
    </row>
    <row r="53" spans="1:7" ht="33">
      <c r="A53" s="117" t="s">
        <v>133</v>
      </c>
      <c r="B53" s="117">
        <v>4</v>
      </c>
      <c r="C53" s="117" t="s">
        <v>25</v>
      </c>
      <c r="D53" s="123" t="s">
        <v>112</v>
      </c>
      <c r="E53" s="124">
        <f>'№7'!D223</f>
        <v>6535</v>
      </c>
      <c r="F53" s="124">
        <f>'№7'!E223</f>
        <v>6535</v>
      </c>
      <c r="G53" s="124">
        <f>'№7'!F223</f>
        <v>6535</v>
      </c>
    </row>
    <row r="54" spans="1:7" ht="66">
      <c r="A54" s="117" t="s">
        <v>133</v>
      </c>
      <c r="B54" s="117" t="s">
        <v>107</v>
      </c>
      <c r="C54" s="122" t="s">
        <v>93</v>
      </c>
      <c r="D54" s="123" t="s">
        <v>155</v>
      </c>
      <c r="E54" s="124">
        <f>E55</f>
        <v>3024.7</v>
      </c>
      <c r="F54" s="124">
        <f aca="true" t="shared" si="27" ref="F54:G54">F55</f>
        <v>2588.6</v>
      </c>
      <c r="G54" s="124">
        <f t="shared" si="27"/>
        <v>2640.7999999999997</v>
      </c>
    </row>
    <row r="55" spans="1:7" ht="33">
      <c r="A55" s="117" t="s">
        <v>133</v>
      </c>
      <c r="B55" s="117" t="s">
        <v>107</v>
      </c>
      <c r="C55" s="117" t="s">
        <v>25</v>
      </c>
      <c r="D55" s="123" t="s">
        <v>112</v>
      </c>
      <c r="E55" s="124">
        <f>'№7'!D226</f>
        <v>3024.7</v>
      </c>
      <c r="F55" s="124">
        <f>'№7'!E226</f>
        <v>2588.6</v>
      </c>
      <c r="G55" s="124">
        <f>'№7'!F226</f>
        <v>2640.7999999999997</v>
      </c>
    </row>
    <row r="56" spans="1:7" ht="33">
      <c r="A56" s="117" t="s">
        <v>133</v>
      </c>
      <c r="B56" s="117" t="s">
        <v>108</v>
      </c>
      <c r="C56" s="122" t="s">
        <v>93</v>
      </c>
      <c r="D56" s="123" t="s">
        <v>154</v>
      </c>
      <c r="E56" s="124">
        <f>E57</f>
        <v>2107.2</v>
      </c>
      <c r="F56" s="124">
        <f aca="true" t="shared" si="28" ref="F56:G56">F57</f>
        <v>2111.5</v>
      </c>
      <c r="G56" s="124">
        <f t="shared" si="28"/>
        <v>2115.8</v>
      </c>
    </row>
    <row r="57" spans="1:7" ht="33">
      <c r="A57" s="117" t="s">
        <v>133</v>
      </c>
      <c r="B57" s="117" t="s">
        <v>108</v>
      </c>
      <c r="C57" s="117" t="s">
        <v>25</v>
      </c>
      <c r="D57" s="123" t="s">
        <v>112</v>
      </c>
      <c r="E57" s="124">
        <f>'№7'!D239</f>
        <v>2107.2</v>
      </c>
      <c r="F57" s="124">
        <f>'№7'!E239</f>
        <v>2111.5</v>
      </c>
      <c r="G57" s="124">
        <f>'№7'!F239</f>
        <v>2115.8</v>
      </c>
    </row>
    <row r="58" spans="1:7" ht="12.75">
      <c r="A58" s="117" t="s">
        <v>133</v>
      </c>
      <c r="B58" s="117" t="s">
        <v>109</v>
      </c>
      <c r="C58" s="122" t="s">
        <v>93</v>
      </c>
      <c r="D58" s="123" t="s">
        <v>2</v>
      </c>
      <c r="E58" s="124">
        <f>E59</f>
        <v>39097.7</v>
      </c>
      <c r="F58" s="124">
        <f aca="true" t="shared" si="29" ref="F58:G58">F59</f>
        <v>38982.8</v>
      </c>
      <c r="G58" s="124">
        <f t="shared" si="29"/>
        <v>38982.5</v>
      </c>
    </row>
    <row r="59" spans="1:7" ht="33">
      <c r="A59" s="117" t="s">
        <v>133</v>
      </c>
      <c r="B59" s="117" t="s">
        <v>109</v>
      </c>
      <c r="C59" s="117" t="s">
        <v>25</v>
      </c>
      <c r="D59" s="123" t="s">
        <v>112</v>
      </c>
      <c r="E59" s="124">
        <f>'№7'!D246</f>
        <v>39097.7</v>
      </c>
      <c r="F59" s="124">
        <f>'№7'!E246</f>
        <v>38982.8</v>
      </c>
      <c r="G59" s="124">
        <f>'№7'!F246</f>
        <v>38982.5</v>
      </c>
    </row>
    <row r="60" spans="1:7" ht="82.5">
      <c r="A60" s="120" t="s">
        <v>188</v>
      </c>
      <c r="B60" s="121" t="s">
        <v>93</v>
      </c>
      <c r="C60" s="121" t="s">
        <v>93</v>
      </c>
      <c r="D60" s="121" t="s">
        <v>451</v>
      </c>
      <c r="E60" s="119">
        <f>E61+E63</f>
        <v>12210</v>
      </c>
      <c r="F60" s="119">
        <f aca="true" t="shared" si="30" ref="F60:G60">F61+F63</f>
        <v>10037.4</v>
      </c>
      <c r="G60" s="119">
        <f t="shared" si="30"/>
        <v>10037.4</v>
      </c>
    </row>
    <row r="61" spans="1:7" ht="49.5">
      <c r="A61" s="117" t="s">
        <v>188</v>
      </c>
      <c r="B61" s="117" t="s">
        <v>6</v>
      </c>
      <c r="C61" s="122" t="s">
        <v>93</v>
      </c>
      <c r="D61" s="123" t="s">
        <v>147</v>
      </c>
      <c r="E61" s="124">
        <f>E62</f>
        <v>6436.500000000001</v>
      </c>
      <c r="F61" s="124">
        <f aca="true" t="shared" si="31" ref="F61:G61">F62</f>
        <v>4263.9</v>
      </c>
      <c r="G61" s="124">
        <f t="shared" si="31"/>
        <v>4263.9</v>
      </c>
    </row>
    <row r="62" spans="1:7" ht="49.5">
      <c r="A62" s="117" t="s">
        <v>188</v>
      </c>
      <c r="B62" s="117" t="s">
        <v>6</v>
      </c>
      <c r="C62" s="117" t="s">
        <v>58</v>
      </c>
      <c r="D62" s="84" t="s">
        <v>785</v>
      </c>
      <c r="E62" s="124">
        <f>'№7'!D262</f>
        <v>6436.500000000001</v>
      </c>
      <c r="F62" s="124">
        <f>'№7'!E262</f>
        <v>4263.9</v>
      </c>
      <c r="G62" s="124">
        <f>'№7'!F262</f>
        <v>4263.9</v>
      </c>
    </row>
    <row r="63" spans="1:7" ht="12.75">
      <c r="A63" s="117" t="s">
        <v>188</v>
      </c>
      <c r="B63" s="117" t="s">
        <v>109</v>
      </c>
      <c r="C63" s="122" t="s">
        <v>93</v>
      </c>
      <c r="D63" s="123" t="s">
        <v>2</v>
      </c>
      <c r="E63" s="124">
        <f>E64</f>
        <v>5773.5</v>
      </c>
      <c r="F63" s="124">
        <f aca="true" t="shared" si="32" ref="F63:G63">F64</f>
        <v>5773.5</v>
      </c>
      <c r="G63" s="124">
        <f t="shared" si="32"/>
        <v>5773.5</v>
      </c>
    </row>
    <row r="64" spans="1:7" ht="49.5">
      <c r="A64" s="117" t="s">
        <v>188</v>
      </c>
      <c r="B64" s="117" t="s">
        <v>109</v>
      </c>
      <c r="C64" s="117" t="s">
        <v>58</v>
      </c>
      <c r="D64" s="84" t="s">
        <v>785</v>
      </c>
      <c r="E64" s="124">
        <f>'№7'!D271</f>
        <v>5773.5</v>
      </c>
      <c r="F64" s="124">
        <f>'№7'!E271</f>
        <v>5773.5</v>
      </c>
      <c r="G64" s="124">
        <f>'№7'!F271</f>
        <v>5773.5</v>
      </c>
    </row>
    <row r="65" spans="1:7" ht="66">
      <c r="A65" s="120" t="s">
        <v>110</v>
      </c>
      <c r="B65" s="121" t="s">
        <v>93</v>
      </c>
      <c r="C65" s="121" t="s">
        <v>93</v>
      </c>
      <c r="D65" s="121" t="s">
        <v>428</v>
      </c>
      <c r="E65" s="119">
        <f>E66+E68+E70+E72</f>
        <v>11362.5</v>
      </c>
      <c r="F65" s="119">
        <f aca="true" t="shared" si="33" ref="F65:G65">F66+F68+F70+F72</f>
        <v>10922.6</v>
      </c>
      <c r="G65" s="119">
        <f t="shared" si="33"/>
        <v>10708.5</v>
      </c>
    </row>
    <row r="66" spans="1:7" ht="33">
      <c r="A66" s="117" t="s">
        <v>110</v>
      </c>
      <c r="B66" s="117" t="s">
        <v>6</v>
      </c>
      <c r="C66" s="122" t="s">
        <v>93</v>
      </c>
      <c r="D66" s="123" t="s">
        <v>433</v>
      </c>
      <c r="E66" s="124">
        <f>E67</f>
        <v>1114.7</v>
      </c>
      <c r="F66" s="124">
        <f aca="true" t="shared" si="34" ref="F66:G66">F67</f>
        <v>1133.8</v>
      </c>
      <c r="G66" s="124">
        <f t="shared" si="34"/>
        <v>1156</v>
      </c>
    </row>
    <row r="67" spans="1:7" ht="33">
      <c r="A67" s="117" t="s">
        <v>110</v>
      </c>
      <c r="B67" s="117" t="s">
        <v>6</v>
      </c>
      <c r="C67" s="117" t="s">
        <v>60</v>
      </c>
      <c r="D67" s="84" t="s">
        <v>861</v>
      </c>
      <c r="E67" s="124">
        <f>'№7'!D275</f>
        <v>1114.7</v>
      </c>
      <c r="F67" s="124">
        <f>'№7'!E275</f>
        <v>1133.8</v>
      </c>
      <c r="G67" s="124">
        <f>'№7'!F275</f>
        <v>1156</v>
      </c>
    </row>
    <row r="68" spans="1:7" ht="66">
      <c r="A68" s="117" t="s">
        <v>110</v>
      </c>
      <c r="B68" s="117" t="s">
        <v>104</v>
      </c>
      <c r="C68" s="122" t="s">
        <v>93</v>
      </c>
      <c r="D68" s="123" t="s">
        <v>443</v>
      </c>
      <c r="E68" s="124">
        <f>E69</f>
        <v>700</v>
      </c>
      <c r="F68" s="124">
        <f aca="true" t="shared" si="35" ref="F68:G68">F69</f>
        <v>237.3</v>
      </c>
      <c r="G68" s="124">
        <f t="shared" si="35"/>
        <v>0</v>
      </c>
    </row>
    <row r="69" spans="1:7" ht="33">
      <c r="A69" s="117" t="s">
        <v>110</v>
      </c>
      <c r="B69" s="117" t="s">
        <v>104</v>
      </c>
      <c r="C69" s="117" t="s">
        <v>60</v>
      </c>
      <c r="D69" s="84" t="s">
        <v>861</v>
      </c>
      <c r="E69" s="124">
        <f>'№7'!D278</f>
        <v>700</v>
      </c>
      <c r="F69" s="124">
        <f>'№7'!E278</f>
        <v>237.3</v>
      </c>
      <c r="G69" s="124">
        <f>'№7'!F278</f>
        <v>0</v>
      </c>
    </row>
    <row r="70" spans="1:7" ht="33">
      <c r="A70" s="117" t="s">
        <v>110</v>
      </c>
      <c r="B70" s="117" t="s">
        <v>105</v>
      </c>
      <c r="C70" s="122" t="s">
        <v>93</v>
      </c>
      <c r="D70" s="123" t="s">
        <v>130</v>
      </c>
      <c r="E70" s="124">
        <f>E71</f>
        <v>26.3</v>
      </c>
      <c r="F70" s="124">
        <f aca="true" t="shared" si="36" ref="F70:G70">F71</f>
        <v>30</v>
      </c>
      <c r="G70" s="124">
        <f t="shared" si="36"/>
        <v>31</v>
      </c>
    </row>
    <row r="71" spans="1:7" ht="33">
      <c r="A71" s="117" t="s">
        <v>110</v>
      </c>
      <c r="B71" s="117" t="s">
        <v>105</v>
      </c>
      <c r="C71" s="117" t="s">
        <v>60</v>
      </c>
      <c r="D71" s="84" t="s">
        <v>861</v>
      </c>
      <c r="E71" s="124">
        <f>'№7'!D281</f>
        <v>26.3</v>
      </c>
      <c r="F71" s="124">
        <f>'№7'!E281</f>
        <v>30</v>
      </c>
      <c r="G71" s="124">
        <f>'№7'!F281</f>
        <v>31</v>
      </c>
    </row>
    <row r="72" spans="1:7" ht="12.75">
      <c r="A72" s="117" t="s">
        <v>110</v>
      </c>
      <c r="B72" s="117" t="s">
        <v>109</v>
      </c>
      <c r="C72" s="122" t="s">
        <v>93</v>
      </c>
      <c r="D72" s="123" t="s">
        <v>2</v>
      </c>
      <c r="E72" s="124">
        <f>E73</f>
        <v>9521.5</v>
      </c>
      <c r="F72" s="124">
        <f aca="true" t="shared" si="37" ref="F72:G72">F73</f>
        <v>9521.5</v>
      </c>
      <c r="G72" s="124">
        <f t="shared" si="37"/>
        <v>9521.5</v>
      </c>
    </row>
    <row r="73" spans="1:7" ht="33">
      <c r="A73" s="117" t="s">
        <v>110</v>
      </c>
      <c r="B73" s="117" t="s">
        <v>109</v>
      </c>
      <c r="C73" s="117" t="s">
        <v>60</v>
      </c>
      <c r="D73" s="84" t="s">
        <v>861</v>
      </c>
      <c r="E73" s="124">
        <f>'№7'!D284</f>
        <v>9521.5</v>
      </c>
      <c r="F73" s="124">
        <f>'№7'!E284</f>
        <v>9521.5</v>
      </c>
      <c r="G73" s="124">
        <f>'№7'!F284</f>
        <v>9521.5</v>
      </c>
    </row>
    <row r="74" spans="1:7" ht="33">
      <c r="A74" s="120" t="s">
        <v>189</v>
      </c>
      <c r="B74" s="121" t="s">
        <v>93</v>
      </c>
      <c r="C74" s="121" t="s">
        <v>93</v>
      </c>
      <c r="D74" s="121" t="s">
        <v>431</v>
      </c>
      <c r="E74" s="119">
        <f>E75+E77+E80</f>
        <v>6887.3</v>
      </c>
      <c r="F74" s="119">
        <f>F75+F77+F80</f>
        <v>4605.3</v>
      </c>
      <c r="G74" s="119">
        <f>G75+G77+G80</f>
        <v>4605.3</v>
      </c>
    </row>
    <row r="75" spans="1:7" ht="12.75">
      <c r="A75" s="117" t="s">
        <v>189</v>
      </c>
      <c r="B75" s="117" t="s">
        <v>104</v>
      </c>
      <c r="C75" s="122" t="s">
        <v>93</v>
      </c>
      <c r="D75" s="123" t="s">
        <v>13</v>
      </c>
      <c r="E75" s="124">
        <f>E76</f>
        <v>2000</v>
      </c>
      <c r="F75" s="124">
        <f aca="true" t="shared" si="38" ref="F75:G75">F76</f>
        <v>500</v>
      </c>
      <c r="G75" s="124">
        <f t="shared" si="38"/>
        <v>500</v>
      </c>
    </row>
    <row r="76" spans="1:7" ht="33">
      <c r="A76" s="117" t="s">
        <v>189</v>
      </c>
      <c r="B76" s="117" t="s">
        <v>104</v>
      </c>
      <c r="C76" s="117" t="s">
        <v>60</v>
      </c>
      <c r="D76" s="84" t="s">
        <v>861</v>
      </c>
      <c r="E76" s="124">
        <f>'№7'!D289</f>
        <v>2000</v>
      </c>
      <c r="F76" s="124">
        <f>'№7'!E289</f>
        <v>500</v>
      </c>
      <c r="G76" s="124">
        <f>'№7'!F289</f>
        <v>500</v>
      </c>
    </row>
    <row r="77" spans="1:7" ht="49.5">
      <c r="A77" s="117" t="s">
        <v>189</v>
      </c>
      <c r="B77" s="117" t="s">
        <v>106</v>
      </c>
      <c r="C77" s="122" t="s">
        <v>93</v>
      </c>
      <c r="D77" s="123" t="s">
        <v>439</v>
      </c>
      <c r="E77" s="124">
        <f>E78+E79</f>
        <v>782</v>
      </c>
      <c r="F77" s="124">
        <f aca="true" t="shared" si="39" ref="F77:G77">F78+F79</f>
        <v>0</v>
      </c>
      <c r="G77" s="124">
        <f t="shared" si="39"/>
        <v>0</v>
      </c>
    </row>
    <row r="78" spans="1:7" ht="33">
      <c r="A78" s="117" t="s">
        <v>189</v>
      </c>
      <c r="B78" s="117" t="s">
        <v>106</v>
      </c>
      <c r="C78" s="117" t="s">
        <v>25</v>
      </c>
      <c r="D78" s="123" t="s">
        <v>112</v>
      </c>
      <c r="E78" s="124">
        <f>'№7'!D292+'№7'!D294</f>
        <v>282</v>
      </c>
      <c r="F78" s="124">
        <f>'№7'!E291</f>
        <v>0</v>
      </c>
      <c r="G78" s="124">
        <f>'№7'!F291</f>
        <v>0</v>
      </c>
    </row>
    <row r="79" spans="1:7" ht="33">
      <c r="A79" s="117" t="s">
        <v>189</v>
      </c>
      <c r="B79" s="117" t="s">
        <v>106</v>
      </c>
      <c r="C79" s="117" t="s">
        <v>60</v>
      </c>
      <c r="D79" s="84" t="s">
        <v>861</v>
      </c>
      <c r="E79" s="124">
        <f>'№7'!D297</f>
        <v>500</v>
      </c>
      <c r="F79" s="124">
        <f>'№7'!E297</f>
        <v>0</v>
      </c>
      <c r="G79" s="124">
        <f>'№7'!F297</f>
        <v>0</v>
      </c>
    </row>
    <row r="80" spans="1:7" ht="49.5">
      <c r="A80" s="117" t="s">
        <v>189</v>
      </c>
      <c r="B80" s="117" t="s">
        <v>109</v>
      </c>
      <c r="C80" s="122" t="s">
        <v>93</v>
      </c>
      <c r="D80" s="123" t="s">
        <v>5</v>
      </c>
      <c r="E80" s="124">
        <f>E81</f>
        <v>4105.3</v>
      </c>
      <c r="F80" s="124">
        <f aca="true" t="shared" si="40" ref="F80:G80">F81</f>
        <v>4105.3</v>
      </c>
      <c r="G80" s="124">
        <f t="shared" si="40"/>
        <v>4105.3</v>
      </c>
    </row>
    <row r="81" spans="1:7" ht="12.75">
      <c r="A81" s="117" t="s">
        <v>189</v>
      </c>
      <c r="B81" s="117" t="s">
        <v>109</v>
      </c>
      <c r="C81" s="117" t="s">
        <v>19</v>
      </c>
      <c r="D81" s="123" t="s">
        <v>4</v>
      </c>
      <c r="E81" s="124">
        <f>'№7'!D298</f>
        <v>4105.3</v>
      </c>
      <c r="F81" s="124">
        <f>'№7'!E298</f>
        <v>4105.3</v>
      </c>
      <c r="G81" s="124">
        <f>'№7'!F298</f>
        <v>4105.3</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304"/>
  <sheetViews>
    <sheetView workbookViewId="0" topLeftCell="A1">
      <selection activeCell="I11" sqref="I11"/>
    </sheetView>
  </sheetViews>
  <sheetFormatPr defaultColWidth="8.875" defaultRowHeight="12.75"/>
  <cols>
    <col min="1" max="1" width="15.00390625" style="116" customWidth="1"/>
    <col min="2" max="2" width="8.75390625" style="116" customWidth="1"/>
    <col min="3" max="3" width="54.625" style="116" customWidth="1"/>
    <col min="4" max="4" width="12.25390625" style="116" customWidth="1"/>
    <col min="5" max="5" width="13.125" style="116" customWidth="1"/>
    <col min="6" max="6" width="12.75390625" style="116" customWidth="1"/>
    <col min="7" max="16384" width="8.875" style="116" customWidth="1"/>
  </cols>
  <sheetData>
    <row r="1" spans="1:6" ht="51.6" customHeight="1">
      <c r="A1" s="157" t="s">
        <v>879</v>
      </c>
      <c r="B1" s="157"/>
      <c r="C1" s="157"/>
      <c r="D1" s="157"/>
      <c r="E1" s="157"/>
      <c r="F1" s="157"/>
    </row>
    <row r="2" spans="1:6" ht="66.75" customHeight="1">
      <c r="A2" s="158" t="s">
        <v>501</v>
      </c>
      <c r="B2" s="158"/>
      <c r="C2" s="158"/>
      <c r="D2" s="158"/>
      <c r="E2" s="158"/>
      <c r="F2" s="158"/>
    </row>
    <row r="3" spans="1:6" ht="12.75">
      <c r="A3" s="203" t="s">
        <v>22</v>
      </c>
      <c r="B3" s="203" t="s">
        <v>21</v>
      </c>
      <c r="C3" s="203" t="s">
        <v>24</v>
      </c>
      <c r="D3" s="203" t="s">
        <v>311</v>
      </c>
      <c r="E3" s="203"/>
      <c r="F3" s="203"/>
    </row>
    <row r="4" spans="1:6" ht="12.75">
      <c r="A4" s="203" t="s">
        <v>93</v>
      </c>
      <c r="B4" s="203" t="s">
        <v>93</v>
      </c>
      <c r="C4" s="203" t="s">
        <v>93</v>
      </c>
      <c r="D4" s="203" t="s">
        <v>320</v>
      </c>
      <c r="E4" s="203" t="s">
        <v>330</v>
      </c>
      <c r="F4" s="203"/>
    </row>
    <row r="5" spans="1:6" ht="12.75">
      <c r="A5" s="203" t="s">
        <v>93</v>
      </c>
      <c r="B5" s="203" t="s">
        <v>93</v>
      </c>
      <c r="C5" s="203" t="s">
        <v>93</v>
      </c>
      <c r="D5" s="203" t="s">
        <v>93</v>
      </c>
      <c r="E5" s="204" t="s">
        <v>321</v>
      </c>
      <c r="F5" s="204" t="s">
        <v>322</v>
      </c>
    </row>
    <row r="6" spans="1:6" ht="12.75">
      <c r="A6" s="204" t="s">
        <v>6</v>
      </c>
      <c r="B6" s="204" t="s">
        <v>104</v>
      </c>
      <c r="C6" s="204" t="s">
        <v>105</v>
      </c>
      <c r="D6" s="204" t="s">
        <v>106</v>
      </c>
      <c r="E6" s="204" t="s">
        <v>107</v>
      </c>
      <c r="F6" s="204" t="s">
        <v>108</v>
      </c>
    </row>
    <row r="7" spans="1:6" ht="12.75">
      <c r="A7" s="205" t="s">
        <v>93</v>
      </c>
      <c r="B7" s="205" t="s">
        <v>93</v>
      </c>
      <c r="C7" s="206" t="s">
        <v>1</v>
      </c>
      <c r="D7" s="207">
        <f>D8+D84+D106+D131+D140+D171+D196+D209+D261+D274+D287</f>
        <v>747835.9</v>
      </c>
      <c r="E7" s="207">
        <f>E8+E84+E106+E131+E140+E171+E196+E209+E261+E274+E287</f>
        <v>624418.9</v>
      </c>
      <c r="F7" s="207">
        <f>F8+F84+F106+F131+F140+F171+F196+F209+F261+F274+F287</f>
        <v>598970.5</v>
      </c>
    </row>
    <row r="8" spans="1:6" ht="47.25">
      <c r="A8" s="205" t="s">
        <v>280</v>
      </c>
      <c r="B8" s="205" t="s">
        <v>93</v>
      </c>
      <c r="C8" s="206" t="s">
        <v>401</v>
      </c>
      <c r="D8" s="207">
        <f>D9+D57+D74+D77</f>
        <v>436772.1</v>
      </c>
      <c r="E8" s="207">
        <f>E9+E57+E74+E77</f>
        <v>420175.60000000003</v>
      </c>
      <c r="F8" s="207">
        <f>F9+F57+F74+F77</f>
        <v>415317.39999999997</v>
      </c>
    </row>
    <row r="9" spans="1:6" ht="47.25">
      <c r="A9" s="205" t="s">
        <v>281</v>
      </c>
      <c r="B9" s="205" t="s">
        <v>93</v>
      </c>
      <c r="C9" s="206" t="s">
        <v>114</v>
      </c>
      <c r="D9" s="207">
        <f>D10+D12+D14+D16+D18+D31+D33+D35+D41+D43+D45+D51+D53+D47+D20+D55+D39+D49+D37+D22+D29+D24+D27</f>
        <v>416359.7</v>
      </c>
      <c r="E9" s="207">
        <f aca="true" t="shared" si="0" ref="E9:F9">E10+E12+E14+E16+E18+E31+E33+E35+E41+E43+E45+E51+E53+E47+E20+E55+E39+E49+E37+E22+E29+E24+E27</f>
        <v>400906.9</v>
      </c>
      <c r="F9" s="207">
        <f t="shared" si="0"/>
        <v>396035.6</v>
      </c>
    </row>
    <row r="10" spans="1:6" ht="85.15" customHeight="1">
      <c r="A10" s="204" t="s">
        <v>308</v>
      </c>
      <c r="B10" s="208" t="s">
        <v>93</v>
      </c>
      <c r="C10" s="209" t="s">
        <v>128</v>
      </c>
      <c r="D10" s="210">
        <f>D11</f>
        <v>9069.300000000001</v>
      </c>
      <c r="E10" s="210">
        <f aca="true" t="shared" si="1" ref="E10:F10">E11</f>
        <v>9069.300000000001</v>
      </c>
      <c r="F10" s="210">
        <f t="shared" si="1"/>
        <v>9069.300000000001</v>
      </c>
    </row>
    <row r="11" spans="1:6" ht="31.5">
      <c r="A11" s="204" t="s">
        <v>308</v>
      </c>
      <c r="B11" s="204" t="s">
        <v>14</v>
      </c>
      <c r="C11" s="191" t="s">
        <v>529</v>
      </c>
      <c r="D11" s="210">
        <f>'№4'!F498</f>
        <v>9069.300000000001</v>
      </c>
      <c r="E11" s="210">
        <f>'№4'!G498</f>
        <v>9069.300000000001</v>
      </c>
      <c r="F11" s="210">
        <f>'№4'!H498</f>
        <v>9069.300000000001</v>
      </c>
    </row>
    <row r="12" spans="1:6" ht="63">
      <c r="A12" s="193" t="s">
        <v>297</v>
      </c>
      <c r="B12" s="193"/>
      <c r="C12" s="190" t="s">
        <v>116</v>
      </c>
      <c r="D12" s="210">
        <f>D13</f>
        <v>86119</v>
      </c>
      <c r="E12" s="210">
        <f aca="true" t="shared" si="2" ref="E12:F12">E13</f>
        <v>86119</v>
      </c>
      <c r="F12" s="210">
        <f t="shared" si="2"/>
        <v>86119</v>
      </c>
    </row>
    <row r="13" spans="1:6" ht="31.5">
      <c r="A13" s="193" t="s">
        <v>297</v>
      </c>
      <c r="B13" s="204" t="s">
        <v>14</v>
      </c>
      <c r="C13" s="191" t="s">
        <v>529</v>
      </c>
      <c r="D13" s="210">
        <f>'№4'!F423</f>
        <v>86119</v>
      </c>
      <c r="E13" s="210">
        <f>'№4'!G423</f>
        <v>86119</v>
      </c>
      <c r="F13" s="210">
        <f>'№4'!H423</f>
        <v>86119</v>
      </c>
    </row>
    <row r="14" spans="1:6" ht="63">
      <c r="A14" s="193" t="s">
        <v>294</v>
      </c>
      <c r="B14" s="193"/>
      <c r="C14" s="200" t="s">
        <v>115</v>
      </c>
      <c r="D14" s="210">
        <f>D15</f>
        <v>68391.1</v>
      </c>
      <c r="E14" s="210">
        <f aca="true" t="shared" si="3" ref="E14:F14">E15</f>
        <v>68391.1</v>
      </c>
      <c r="F14" s="210">
        <f t="shared" si="3"/>
        <v>68391.1</v>
      </c>
    </row>
    <row r="15" spans="1:6" ht="31.5">
      <c r="A15" s="193" t="s">
        <v>294</v>
      </c>
      <c r="B15" s="204" t="s">
        <v>14</v>
      </c>
      <c r="C15" s="191" t="s">
        <v>529</v>
      </c>
      <c r="D15" s="210">
        <f>'№4'!F425</f>
        <v>68391.1</v>
      </c>
      <c r="E15" s="210">
        <f>'№4'!G425</f>
        <v>68391.1</v>
      </c>
      <c r="F15" s="210">
        <f>'№4'!H425</f>
        <v>68391.1</v>
      </c>
    </row>
    <row r="16" spans="1:6" ht="47.25">
      <c r="A16" s="204" t="s">
        <v>295</v>
      </c>
      <c r="B16" s="208" t="s">
        <v>93</v>
      </c>
      <c r="C16" s="209" t="s">
        <v>493</v>
      </c>
      <c r="D16" s="210">
        <f>D17</f>
        <v>2625.1</v>
      </c>
      <c r="E16" s="210">
        <f aca="true" t="shared" si="4" ref="E16:F16">E17</f>
        <v>556.7</v>
      </c>
      <c r="F16" s="210">
        <f t="shared" si="4"/>
        <v>0</v>
      </c>
    </row>
    <row r="17" spans="1:6" ht="31.5">
      <c r="A17" s="204" t="s">
        <v>295</v>
      </c>
      <c r="B17" s="204" t="s">
        <v>14</v>
      </c>
      <c r="C17" s="191" t="s">
        <v>529</v>
      </c>
      <c r="D17" s="210">
        <f>'№4'!F427</f>
        <v>2625.1</v>
      </c>
      <c r="E17" s="210">
        <f>'№4'!G427</f>
        <v>556.7</v>
      </c>
      <c r="F17" s="210">
        <f>'№4'!H427</f>
        <v>0</v>
      </c>
    </row>
    <row r="18" spans="1:6" ht="47.25">
      <c r="A18" s="204" t="s">
        <v>296</v>
      </c>
      <c r="B18" s="208" t="s">
        <v>93</v>
      </c>
      <c r="C18" s="209" t="s">
        <v>121</v>
      </c>
      <c r="D18" s="210">
        <f>D19</f>
        <v>1685.5</v>
      </c>
      <c r="E18" s="210">
        <f aca="true" t="shared" si="5" ref="E18:F18">E19</f>
        <v>3488.7</v>
      </c>
      <c r="F18" s="210">
        <f t="shared" si="5"/>
        <v>0</v>
      </c>
    </row>
    <row r="19" spans="1:6" ht="31.5">
      <c r="A19" s="204" t="s">
        <v>296</v>
      </c>
      <c r="B19" s="204" t="s">
        <v>14</v>
      </c>
      <c r="C19" s="191" t="s">
        <v>529</v>
      </c>
      <c r="D19" s="210">
        <f>'№4'!F430</f>
        <v>1685.5</v>
      </c>
      <c r="E19" s="210">
        <f>'№4'!G430</f>
        <v>3488.7</v>
      </c>
      <c r="F19" s="210">
        <f>'№4'!H430</f>
        <v>0</v>
      </c>
    </row>
    <row r="20" spans="1:6" ht="78.75">
      <c r="A20" s="183" t="s">
        <v>788</v>
      </c>
      <c r="B20" s="183" t="s">
        <v>93</v>
      </c>
      <c r="C20" s="191" t="s">
        <v>789</v>
      </c>
      <c r="D20" s="210">
        <f>D21</f>
        <v>90.3</v>
      </c>
      <c r="E20" s="210">
        <f aca="true" t="shared" si="6" ref="E20:F20">E21</f>
        <v>0</v>
      </c>
      <c r="F20" s="210">
        <f t="shared" si="6"/>
        <v>0</v>
      </c>
    </row>
    <row r="21" spans="1:6" ht="31.5">
      <c r="A21" s="183" t="s">
        <v>788</v>
      </c>
      <c r="B21" s="204" t="s">
        <v>14</v>
      </c>
      <c r="C21" s="191" t="s">
        <v>529</v>
      </c>
      <c r="D21" s="210">
        <f>'№4'!F432</f>
        <v>90.3</v>
      </c>
      <c r="E21" s="210">
        <f>'№4'!G432</f>
        <v>0</v>
      </c>
      <c r="F21" s="210">
        <f>'№4'!H432</f>
        <v>0</v>
      </c>
    </row>
    <row r="22" spans="1:6" ht="63">
      <c r="A22" s="193" t="s">
        <v>820</v>
      </c>
      <c r="B22" s="193"/>
      <c r="C22" s="188" t="s">
        <v>821</v>
      </c>
      <c r="D22" s="210">
        <f>D23</f>
        <v>4212.5</v>
      </c>
      <c r="E22" s="210">
        <f aca="true" t="shared" si="7" ref="E22:F22">E23</f>
        <v>0</v>
      </c>
      <c r="F22" s="210">
        <f t="shared" si="7"/>
        <v>0</v>
      </c>
    </row>
    <row r="23" spans="1:6" ht="31.5">
      <c r="A23" s="193" t="s">
        <v>820</v>
      </c>
      <c r="B23" s="204" t="s">
        <v>14</v>
      </c>
      <c r="C23" s="191" t="s">
        <v>529</v>
      </c>
      <c r="D23" s="210">
        <f>'№4'!F438</f>
        <v>4212.5</v>
      </c>
      <c r="E23" s="210">
        <f>'№4'!G438</f>
        <v>0</v>
      </c>
      <c r="F23" s="210">
        <f>'№4'!H438</f>
        <v>0</v>
      </c>
    </row>
    <row r="24" spans="1:6" ht="31.5">
      <c r="A24" s="195" t="s">
        <v>828</v>
      </c>
      <c r="B24" s="24"/>
      <c r="C24" s="190" t="s">
        <v>831</v>
      </c>
      <c r="D24" s="210">
        <f>D25+D26</f>
        <v>2975.2</v>
      </c>
      <c r="E24" s="210">
        <f aca="true" t="shared" si="8" ref="E24:F24">E25+E26</f>
        <v>0</v>
      </c>
      <c r="F24" s="210">
        <f t="shared" si="8"/>
        <v>0</v>
      </c>
    </row>
    <row r="25" spans="1:6" ht="47.25">
      <c r="A25" s="193" t="s">
        <v>828</v>
      </c>
      <c r="B25" s="193" t="s">
        <v>7</v>
      </c>
      <c r="C25" s="200" t="s">
        <v>11</v>
      </c>
      <c r="D25" s="210">
        <f>'№4'!F361</f>
        <v>236.1</v>
      </c>
      <c r="E25" s="210">
        <f>'№4'!G361</f>
        <v>0</v>
      </c>
      <c r="F25" s="210">
        <f>'№4'!H361</f>
        <v>0</v>
      </c>
    </row>
    <row r="26" spans="1:6" ht="31.5">
      <c r="A26" s="193" t="s">
        <v>828</v>
      </c>
      <c r="B26" s="193" t="s">
        <v>14</v>
      </c>
      <c r="C26" s="191" t="s">
        <v>529</v>
      </c>
      <c r="D26" s="210">
        <f>'№4'!F477</f>
        <v>2739.1</v>
      </c>
      <c r="E26" s="210">
        <f>'№4'!G477</f>
        <v>0</v>
      </c>
      <c r="F26" s="210">
        <f>'№4'!H477</f>
        <v>0</v>
      </c>
    </row>
    <row r="27" spans="1:6" ht="47.25">
      <c r="A27" s="195" t="s">
        <v>829</v>
      </c>
      <c r="B27" s="24"/>
      <c r="C27" s="190" t="s">
        <v>830</v>
      </c>
      <c r="D27" s="210">
        <f>D28</f>
        <v>90.7</v>
      </c>
      <c r="E27" s="210">
        <f aca="true" t="shared" si="9" ref="E27:F27">E28</f>
        <v>0</v>
      </c>
      <c r="F27" s="210">
        <f t="shared" si="9"/>
        <v>0</v>
      </c>
    </row>
    <row r="28" spans="1:6" ht="31.5">
      <c r="A28" s="193" t="s">
        <v>829</v>
      </c>
      <c r="B28" s="193" t="s">
        <v>14</v>
      </c>
      <c r="C28" s="191" t="s">
        <v>529</v>
      </c>
      <c r="D28" s="210">
        <f>'№4'!F475</f>
        <v>90.7</v>
      </c>
      <c r="E28" s="210">
        <f>'№4'!G475</f>
        <v>0</v>
      </c>
      <c r="F28" s="210">
        <f>'№4'!H475</f>
        <v>0</v>
      </c>
    </row>
    <row r="29" spans="1:6" ht="78.75">
      <c r="A29" s="193" t="s">
        <v>825</v>
      </c>
      <c r="B29" s="193"/>
      <c r="C29" s="191" t="s">
        <v>827</v>
      </c>
      <c r="D29" s="210">
        <f>D30</f>
        <v>5153.9</v>
      </c>
      <c r="E29" s="210">
        <f aca="true" t="shared" si="10" ref="E29:F29">E30</f>
        <v>0</v>
      </c>
      <c r="F29" s="210">
        <f t="shared" si="10"/>
        <v>0</v>
      </c>
    </row>
    <row r="30" spans="1:6" ht="31.5">
      <c r="A30" s="193" t="s">
        <v>825</v>
      </c>
      <c r="B30" s="204" t="s">
        <v>14</v>
      </c>
      <c r="C30" s="191" t="s">
        <v>529</v>
      </c>
      <c r="D30" s="210">
        <f>'№4'!F440</f>
        <v>5153.9</v>
      </c>
      <c r="E30" s="210">
        <f>'№4'!G440</f>
        <v>0</v>
      </c>
      <c r="F30" s="210">
        <f>'№4'!H440</f>
        <v>0</v>
      </c>
    </row>
    <row r="31" spans="1:6" ht="110.25">
      <c r="A31" s="193" t="s">
        <v>303</v>
      </c>
      <c r="B31" s="193"/>
      <c r="C31" s="200" t="s">
        <v>129</v>
      </c>
      <c r="D31" s="210">
        <f>D32</f>
        <v>176653</v>
      </c>
      <c r="E31" s="210">
        <f aca="true" t="shared" si="11" ref="E31:F31">E32</f>
        <v>176653</v>
      </c>
      <c r="F31" s="210">
        <f t="shared" si="11"/>
        <v>176653</v>
      </c>
    </row>
    <row r="32" spans="1:6" ht="31.5">
      <c r="A32" s="193" t="s">
        <v>303</v>
      </c>
      <c r="B32" s="204" t="s">
        <v>14</v>
      </c>
      <c r="C32" s="191" t="s">
        <v>529</v>
      </c>
      <c r="D32" s="210">
        <f>'№4'!F441</f>
        <v>176653</v>
      </c>
      <c r="E32" s="210">
        <f>'№4'!G441</f>
        <v>176653</v>
      </c>
      <c r="F32" s="210">
        <f>'№4'!H441</f>
        <v>176653</v>
      </c>
    </row>
    <row r="33" spans="1:6" ht="63">
      <c r="A33" s="193" t="s">
        <v>298</v>
      </c>
      <c r="B33" s="193"/>
      <c r="C33" s="200" t="s">
        <v>118</v>
      </c>
      <c r="D33" s="210">
        <f>D34</f>
        <v>38502.6</v>
      </c>
      <c r="E33" s="210">
        <f aca="true" t="shared" si="12" ref="E33:F33">E34</f>
        <v>38502.6</v>
      </c>
      <c r="F33" s="210">
        <f t="shared" si="12"/>
        <v>38502.6</v>
      </c>
    </row>
    <row r="34" spans="1:6" ht="31.5">
      <c r="A34" s="193" t="s">
        <v>298</v>
      </c>
      <c r="B34" s="204" t="s">
        <v>14</v>
      </c>
      <c r="C34" s="191" t="s">
        <v>529</v>
      </c>
      <c r="D34" s="210">
        <f>'№4'!F443</f>
        <v>38502.6</v>
      </c>
      <c r="E34" s="210">
        <f>'№4'!G443</f>
        <v>38502.6</v>
      </c>
      <c r="F34" s="210">
        <f>'№4'!H443</f>
        <v>38502.6</v>
      </c>
    </row>
    <row r="35" spans="1:6" ht="47.25">
      <c r="A35" s="204" t="s">
        <v>301</v>
      </c>
      <c r="B35" s="208" t="s">
        <v>93</v>
      </c>
      <c r="C35" s="209" t="s">
        <v>496</v>
      </c>
      <c r="D35" s="210">
        <f>D36</f>
        <v>0</v>
      </c>
      <c r="E35" s="210">
        <f aca="true" t="shared" si="13" ref="E35:F35">E36</f>
        <v>657.2</v>
      </c>
      <c r="F35" s="210">
        <f t="shared" si="13"/>
        <v>0</v>
      </c>
    </row>
    <row r="36" spans="1:6" ht="31.5">
      <c r="A36" s="204" t="s">
        <v>301</v>
      </c>
      <c r="B36" s="204" t="s">
        <v>14</v>
      </c>
      <c r="C36" s="191" t="s">
        <v>529</v>
      </c>
      <c r="D36" s="210">
        <f>'№4'!F445</f>
        <v>0</v>
      </c>
      <c r="E36" s="210">
        <f>'№4'!G445</f>
        <v>657.2</v>
      </c>
      <c r="F36" s="210">
        <f>'№4'!H445</f>
        <v>0</v>
      </c>
    </row>
    <row r="37" spans="1:6" ht="47.25">
      <c r="A37" s="183" t="s">
        <v>809</v>
      </c>
      <c r="B37" s="183" t="s">
        <v>93</v>
      </c>
      <c r="C37" s="191" t="s">
        <v>810</v>
      </c>
      <c r="D37" s="210">
        <f>D38</f>
        <v>173.2</v>
      </c>
      <c r="E37" s="210">
        <f aca="true" t="shared" si="14" ref="E37:F37">E38</f>
        <v>0</v>
      </c>
      <c r="F37" s="210">
        <f t="shared" si="14"/>
        <v>0</v>
      </c>
    </row>
    <row r="38" spans="1:6" ht="31.5">
      <c r="A38" s="183" t="s">
        <v>809</v>
      </c>
      <c r="B38" s="204" t="s">
        <v>14</v>
      </c>
      <c r="C38" s="191" t="s">
        <v>529</v>
      </c>
      <c r="D38" s="210">
        <f>'№4'!F448</f>
        <v>173.2</v>
      </c>
      <c r="E38" s="210">
        <f>'№4'!G448</f>
        <v>0</v>
      </c>
      <c r="F38" s="210">
        <f>'№4'!H448</f>
        <v>0</v>
      </c>
    </row>
    <row r="39" spans="1:6" ht="31.5">
      <c r="A39" s="183" t="s">
        <v>790</v>
      </c>
      <c r="B39" s="183" t="s">
        <v>93</v>
      </c>
      <c r="C39" s="191" t="s">
        <v>791</v>
      </c>
      <c r="D39" s="210">
        <f>D40</f>
        <v>735.3</v>
      </c>
      <c r="E39" s="210">
        <f aca="true" t="shared" si="15" ref="E39:F39">E40</f>
        <v>0</v>
      </c>
      <c r="F39" s="210">
        <f t="shared" si="15"/>
        <v>0</v>
      </c>
    </row>
    <row r="40" spans="1:6" ht="31.5">
      <c r="A40" s="183" t="s">
        <v>790</v>
      </c>
      <c r="B40" s="204" t="s">
        <v>14</v>
      </c>
      <c r="C40" s="191" t="s">
        <v>529</v>
      </c>
      <c r="D40" s="210">
        <f>'№4'!F450</f>
        <v>735.3</v>
      </c>
      <c r="E40" s="210">
        <f>'№4'!G450</f>
        <v>0</v>
      </c>
      <c r="F40" s="210">
        <f>'№4'!H450</f>
        <v>0</v>
      </c>
    </row>
    <row r="41" spans="1:6" ht="47.25">
      <c r="A41" s="204" t="s">
        <v>302</v>
      </c>
      <c r="B41" s="208" t="s">
        <v>93</v>
      </c>
      <c r="C41" s="209" t="s">
        <v>123</v>
      </c>
      <c r="D41" s="210">
        <f>D42</f>
        <v>4414</v>
      </c>
      <c r="E41" s="210">
        <f aca="true" t="shared" si="16" ref="E41:F41">E42</f>
        <v>5313.1</v>
      </c>
      <c r="F41" s="210">
        <f t="shared" si="16"/>
        <v>5313.1</v>
      </c>
    </row>
    <row r="42" spans="1:6" ht="31.5">
      <c r="A42" s="204" t="s">
        <v>302</v>
      </c>
      <c r="B42" s="204" t="s">
        <v>14</v>
      </c>
      <c r="C42" s="191" t="s">
        <v>529</v>
      </c>
      <c r="D42" s="210">
        <f>'№4'!F451</f>
        <v>4414</v>
      </c>
      <c r="E42" s="210">
        <f>'№4'!G451</f>
        <v>5313.1</v>
      </c>
      <c r="F42" s="210">
        <f>'№4'!H451</f>
        <v>5313.1</v>
      </c>
    </row>
    <row r="43" spans="1:6" ht="31.5">
      <c r="A43" s="204" t="s">
        <v>497</v>
      </c>
      <c r="B43" s="208" t="s">
        <v>93</v>
      </c>
      <c r="C43" s="209" t="s">
        <v>195</v>
      </c>
      <c r="D43" s="210">
        <f>D44</f>
        <v>160.9</v>
      </c>
      <c r="E43" s="210">
        <f aca="true" t="shared" si="17" ref="E43:F43">E44</f>
        <v>168.7</v>
      </c>
      <c r="F43" s="210">
        <f t="shared" si="17"/>
        <v>0</v>
      </c>
    </row>
    <row r="44" spans="1:6" ht="31.5">
      <c r="A44" s="204" t="s">
        <v>497</v>
      </c>
      <c r="B44" s="204" t="s">
        <v>14</v>
      </c>
      <c r="C44" s="191" t="s">
        <v>529</v>
      </c>
      <c r="D44" s="210">
        <f>'№4'!F478</f>
        <v>160.9</v>
      </c>
      <c r="E44" s="210">
        <f>'№4'!G478</f>
        <v>168.7</v>
      </c>
      <c r="F44" s="210">
        <f>'№4'!H478</f>
        <v>0</v>
      </c>
    </row>
    <row r="45" spans="1:6" ht="47.25">
      <c r="A45" s="204" t="s">
        <v>313</v>
      </c>
      <c r="B45" s="208" t="s">
        <v>93</v>
      </c>
      <c r="C45" s="209" t="s">
        <v>122</v>
      </c>
      <c r="D45" s="210">
        <f>D46</f>
        <v>1317.8</v>
      </c>
      <c r="E45" s="210">
        <f aca="true" t="shared" si="18" ref="E45:F45">E46</f>
        <v>0</v>
      </c>
      <c r="F45" s="210">
        <f t="shared" si="18"/>
        <v>0</v>
      </c>
    </row>
    <row r="46" spans="1:6" ht="31.5">
      <c r="A46" s="204" t="s">
        <v>313</v>
      </c>
      <c r="B46" s="204" t="s">
        <v>14</v>
      </c>
      <c r="C46" s="191" t="s">
        <v>529</v>
      </c>
      <c r="D46" s="210">
        <f>'№4'!F453</f>
        <v>1317.8</v>
      </c>
      <c r="E46" s="210">
        <f>'№4'!G453</f>
        <v>0</v>
      </c>
      <c r="F46" s="210">
        <f>'№4'!H453</f>
        <v>0</v>
      </c>
    </row>
    <row r="47" spans="1:6" ht="63">
      <c r="A47" s="183" t="s">
        <v>518</v>
      </c>
      <c r="B47" s="183" t="s">
        <v>93</v>
      </c>
      <c r="C47" s="191" t="s">
        <v>517</v>
      </c>
      <c r="D47" s="210">
        <f>D48</f>
        <v>1967.3</v>
      </c>
      <c r="E47" s="210">
        <f aca="true" t="shared" si="19" ref="E47:F47">E48</f>
        <v>0</v>
      </c>
      <c r="F47" s="210">
        <f t="shared" si="19"/>
        <v>0</v>
      </c>
    </row>
    <row r="48" spans="1:6" ht="31.5">
      <c r="A48" s="183" t="s">
        <v>518</v>
      </c>
      <c r="B48" s="204" t="s">
        <v>14</v>
      </c>
      <c r="C48" s="191" t="s">
        <v>529</v>
      </c>
      <c r="D48" s="210">
        <f>'№4'!F456</f>
        <v>1967.3</v>
      </c>
      <c r="E48" s="210">
        <f>'№4'!G456</f>
        <v>0</v>
      </c>
      <c r="F48" s="210">
        <f>'№4'!H456</f>
        <v>0</v>
      </c>
    </row>
    <row r="49" spans="1:6" ht="47.25">
      <c r="A49" s="183" t="s">
        <v>794</v>
      </c>
      <c r="B49" s="183" t="s">
        <v>93</v>
      </c>
      <c r="C49" s="191" t="s">
        <v>795</v>
      </c>
      <c r="D49" s="210">
        <f>D50</f>
        <v>2.1</v>
      </c>
      <c r="E49" s="210">
        <f aca="true" t="shared" si="20" ref="E49:F49">E50</f>
        <v>0</v>
      </c>
      <c r="F49" s="210">
        <f t="shared" si="20"/>
        <v>0</v>
      </c>
    </row>
    <row r="50" spans="1:6" ht="31.5">
      <c r="A50" s="183" t="s">
        <v>794</v>
      </c>
      <c r="B50" s="204" t="s">
        <v>14</v>
      </c>
      <c r="C50" s="191" t="s">
        <v>529</v>
      </c>
      <c r="D50" s="210">
        <f>'№4'!F458</f>
        <v>2.1</v>
      </c>
      <c r="E50" s="210">
        <f>'№4'!G458</f>
        <v>0</v>
      </c>
      <c r="F50" s="210">
        <f>'№4'!H458</f>
        <v>0</v>
      </c>
    </row>
    <row r="51" spans="1:6" ht="47.25">
      <c r="A51" s="193" t="s">
        <v>299</v>
      </c>
      <c r="B51" s="193"/>
      <c r="C51" s="200" t="s">
        <v>119</v>
      </c>
      <c r="D51" s="210">
        <f>D52</f>
        <v>3705.1</v>
      </c>
      <c r="E51" s="210">
        <f aca="true" t="shared" si="21" ref="E51:F51">E52</f>
        <v>3705.1</v>
      </c>
      <c r="F51" s="210">
        <f t="shared" si="21"/>
        <v>3705.1</v>
      </c>
    </row>
    <row r="52" spans="1:6" ht="31.5">
      <c r="A52" s="193" t="s">
        <v>299</v>
      </c>
      <c r="B52" s="204" t="s">
        <v>14</v>
      </c>
      <c r="C52" s="191" t="s">
        <v>529</v>
      </c>
      <c r="D52" s="210">
        <f>'№4'!F460</f>
        <v>3705.1</v>
      </c>
      <c r="E52" s="210">
        <f>'№4'!G460</f>
        <v>3705.1</v>
      </c>
      <c r="F52" s="210">
        <f>'№4'!H460</f>
        <v>3705.1</v>
      </c>
    </row>
    <row r="53" spans="1:6" ht="63">
      <c r="A53" s="193" t="s">
        <v>300</v>
      </c>
      <c r="B53" s="193"/>
      <c r="C53" s="200" t="s">
        <v>120</v>
      </c>
      <c r="D53" s="210">
        <f>D54</f>
        <v>8282.4</v>
      </c>
      <c r="E53" s="210">
        <f aca="true" t="shared" si="22" ref="E53:F53">E54</f>
        <v>8282.4</v>
      </c>
      <c r="F53" s="210">
        <f t="shared" si="22"/>
        <v>8282.4</v>
      </c>
    </row>
    <row r="54" spans="1:6" ht="31.5">
      <c r="A54" s="193" t="s">
        <v>300</v>
      </c>
      <c r="B54" s="204" t="s">
        <v>14</v>
      </c>
      <c r="C54" s="191" t="s">
        <v>529</v>
      </c>
      <c r="D54" s="210">
        <f>'№4'!F466</f>
        <v>8282.4</v>
      </c>
      <c r="E54" s="210">
        <f>'№4'!G466</f>
        <v>8282.4</v>
      </c>
      <c r="F54" s="210">
        <f>'№4'!H466</f>
        <v>8282.4</v>
      </c>
    </row>
    <row r="55" spans="1:6" ht="63">
      <c r="A55" s="193" t="s">
        <v>792</v>
      </c>
      <c r="B55" s="193"/>
      <c r="C55" s="200" t="s">
        <v>793</v>
      </c>
      <c r="D55" s="210">
        <f>D56</f>
        <v>33.4</v>
      </c>
      <c r="E55" s="210">
        <f aca="true" t="shared" si="23" ref="E55:F55">E56</f>
        <v>0</v>
      </c>
      <c r="F55" s="210">
        <f t="shared" si="23"/>
        <v>0</v>
      </c>
    </row>
    <row r="56" spans="1:6" ht="31.5">
      <c r="A56" s="193" t="s">
        <v>792</v>
      </c>
      <c r="B56" s="204" t="s">
        <v>14</v>
      </c>
      <c r="C56" s="191" t="s">
        <v>529</v>
      </c>
      <c r="D56" s="210">
        <f>'№4'!F469</f>
        <v>33.4</v>
      </c>
      <c r="E56" s="210">
        <f>'№4'!G469</f>
        <v>0</v>
      </c>
      <c r="F56" s="210">
        <f>'№4'!H469</f>
        <v>0</v>
      </c>
    </row>
    <row r="57" spans="1:6" ht="73.15" customHeight="1">
      <c r="A57" s="205" t="s">
        <v>282</v>
      </c>
      <c r="B57" s="205" t="s">
        <v>93</v>
      </c>
      <c r="C57" s="206" t="s">
        <v>472</v>
      </c>
      <c r="D57" s="207">
        <f>D58+D60+D62+D64+D66+D68+D70+D72</f>
        <v>5413.6</v>
      </c>
      <c r="E57" s="207">
        <f aca="true" t="shared" si="24" ref="E57:F57">E58+E60+E62+E64+E66+E68+E70+E72</f>
        <v>5340.5</v>
      </c>
      <c r="F57" s="207">
        <f t="shared" si="24"/>
        <v>5353.599999999999</v>
      </c>
    </row>
    <row r="58" spans="1:6" ht="31.5">
      <c r="A58" s="193" t="s">
        <v>285</v>
      </c>
      <c r="B58" s="193"/>
      <c r="C58" s="200" t="s">
        <v>136</v>
      </c>
      <c r="D58" s="210">
        <f>D59</f>
        <v>4953.1</v>
      </c>
      <c r="E58" s="210">
        <f aca="true" t="shared" si="25" ref="E58:F58">E59</f>
        <v>4953.1</v>
      </c>
      <c r="F58" s="210">
        <f t="shared" si="25"/>
        <v>4953.1</v>
      </c>
    </row>
    <row r="59" spans="1:6" ht="47.25">
      <c r="A59" s="193" t="s">
        <v>285</v>
      </c>
      <c r="B59" s="204" t="s">
        <v>7</v>
      </c>
      <c r="C59" s="209" t="s">
        <v>11</v>
      </c>
      <c r="D59" s="210">
        <f>'№4'!F365</f>
        <v>4953.1</v>
      </c>
      <c r="E59" s="210">
        <f>'№4'!G365</f>
        <v>4953.1</v>
      </c>
      <c r="F59" s="210">
        <f>'№4'!H365</f>
        <v>4953.1</v>
      </c>
    </row>
    <row r="60" spans="1:6" ht="31.5">
      <c r="A60" s="204" t="s">
        <v>283</v>
      </c>
      <c r="B60" s="208" t="s">
        <v>93</v>
      </c>
      <c r="C60" s="209" t="s">
        <v>134</v>
      </c>
      <c r="D60" s="210">
        <f>D61</f>
        <v>19.9</v>
      </c>
      <c r="E60" s="210">
        <f aca="true" t="shared" si="26" ref="E60:F60">E61</f>
        <v>21.9</v>
      </c>
      <c r="F60" s="210">
        <f t="shared" si="26"/>
        <v>23.9</v>
      </c>
    </row>
    <row r="61" spans="1:6" ht="47.25">
      <c r="A61" s="204" t="s">
        <v>283</v>
      </c>
      <c r="B61" s="204" t="s">
        <v>7</v>
      </c>
      <c r="C61" s="209" t="s">
        <v>11</v>
      </c>
      <c r="D61" s="210">
        <f>'№4'!F367</f>
        <v>19.9</v>
      </c>
      <c r="E61" s="210">
        <f>'№4'!G367</f>
        <v>21.9</v>
      </c>
      <c r="F61" s="210">
        <f>'№4'!H367</f>
        <v>23.9</v>
      </c>
    </row>
    <row r="62" spans="1:6" ht="47.25">
      <c r="A62" s="204" t="s">
        <v>286</v>
      </c>
      <c r="B62" s="208" t="s">
        <v>93</v>
      </c>
      <c r="C62" s="209" t="s">
        <v>475</v>
      </c>
      <c r="D62" s="210">
        <f>D63</f>
        <v>256.6</v>
      </c>
      <c r="E62" s="210">
        <f aca="true" t="shared" si="27" ref="E62:F62">E63</f>
        <v>176.4</v>
      </c>
      <c r="F62" s="210">
        <f t="shared" si="27"/>
        <v>182.4</v>
      </c>
    </row>
    <row r="63" spans="1:6" ht="47.25">
      <c r="A63" s="204" t="s">
        <v>286</v>
      </c>
      <c r="B63" s="204" t="s">
        <v>7</v>
      </c>
      <c r="C63" s="209" t="s">
        <v>11</v>
      </c>
      <c r="D63" s="210">
        <f>'№4'!F343</f>
        <v>256.6</v>
      </c>
      <c r="E63" s="210">
        <f>'№4'!G343</f>
        <v>176.4</v>
      </c>
      <c r="F63" s="210">
        <f>'№4'!H343</f>
        <v>182.4</v>
      </c>
    </row>
    <row r="64" spans="1:6" ht="31.5">
      <c r="A64" s="204" t="s">
        <v>284</v>
      </c>
      <c r="B64" s="208" t="s">
        <v>93</v>
      </c>
      <c r="C64" s="209" t="s">
        <v>135</v>
      </c>
      <c r="D64" s="210">
        <f>D65</f>
        <v>13.5</v>
      </c>
      <c r="E64" s="210">
        <f>E65</f>
        <v>14</v>
      </c>
      <c r="F64" s="210">
        <f aca="true" t="shared" si="28" ref="F64">F65</f>
        <v>14.5</v>
      </c>
    </row>
    <row r="65" spans="1:6" ht="47.25">
      <c r="A65" s="204" t="s">
        <v>284</v>
      </c>
      <c r="B65" s="204" t="s">
        <v>7</v>
      </c>
      <c r="C65" s="209" t="s">
        <v>11</v>
      </c>
      <c r="D65" s="210">
        <f>'№4'!F369</f>
        <v>13.5</v>
      </c>
      <c r="E65" s="210">
        <f>'№4'!G369</f>
        <v>14</v>
      </c>
      <c r="F65" s="210">
        <f>'№4'!H369</f>
        <v>14.5</v>
      </c>
    </row>
    <row r="66" spans="1:6" ht="31.5">
      <c r="A66" s="204" t="s">
        <v>287</v>
      </c>
      <c r="B66" s="208" t="s">
        <v>93</v>
      </c>
      <c r="C66" s="209" t="s">
        <v>137</v>
      </c>
      <c r="D66" s="210">
        <f>D67</f>
        <v>47.6</v>
      </c>
      <c r="E66" s="210">
        <f aca="true" t="shared" si="29" ref="E66:F66">E67</f>
        <v>49.3</v>
      </c>
      <c r="F66" s="210">
        <f t="shared" si="29"/>
        <v>51</v>
      </c>
    </row>
    <row r="67" spans="1:6" ht="47.25">
      <c r="A67" s="204" t="s">
        <v>287</v>
      </c>
      <c r="B67" s="204" t="s">
        <v>7</v>
      </c>
      <c r="C67" s="209" t="s">
        <v>11</v>
      </c>
      <c r="D67" s="210">
        <f>'№4'!F371</f>
        <v>47.6</v>
      </c>
      <c r="E67" s="210">
        <f>'№4'!G371</f>
        <v>49.3</v>
      </c>
      <c r="F67" s="210">
        <f>'№4'!H371</f>
        <v>51</v>
      </c>
    </row>
    <row r="68" spans="1:6" ht="31.5">
      <c r="A68" s="204" t="s">
        <v>315</v>
      </c>
      <c r="B68" s="208" t="s">
        <v>93</v>
      </c>
      <c r="C68" s="209" t="s">
        <v>199</v>
      </c>
      <c r="D68" s="210">
        <f>D69</f>
        <v>21.7</v>
      </c>
      <c r="E68" s="210">
        <f aca="true" t="shared" si="30" ref="E68:F68">E69</f>
        <v>22.3</v>
      </c>
      <c r="F68" s="210">
        <f t="shared" si="30"/>
        <v>22.9</v>
      </c>
    </row>
    <row r="69" spans="1:6" ht="47.25">
      <c r="A69" s="204" t="s">
        <v>315</v>
      </c>
      <c r="B69" s="204" t="s">
        <v>7</v>
      </c>
      <c r="C69" s="209" t="s">
        <v>11</v>
      </c>
      <c r="D69" s="210">
        <f>'№4'!F373</f>
        <v>21.7</v>
      </c>
      <c r="E69" s="210">
        <f>'№4'!G373</f>
        <v>22.3</v>
      </c>
      <c r="F69" s="210">
        <f>'№4'!H373</f>
        <v>22.9</v>
      </c>
    </row>
    <row r="70" spans="1:6" ht="31.5">
      <c r="A70" s="204" t="s">
        <v>476</v>
      </c>
      <c r="B70" s="208" t="s">
        <v>93</v>
      </c>
      <c r="C70" s="209" t="s">
        <v>477</v>
      </c>
      <c r="D70" s="210">
        <f>D71</f>
        <v>36</v>
      </c>
      <c r="E70" s="210">
        <f aca="true" t="shared" si="31" ref="E70:F70">E71</f>
        <v>36</v>
      </c>
      <c r="F70" s="210">
        <f t="shared" si="31"/>
        <v>36</v>
      </c>
    </row>
    <row r="71" spans="1:6" ht="47.25">
      <c r="A71" s="204" t="s">
        <v>476</v>
      </c>
      <c r="B71" s="204" t="s">
        <v>7</v>
      </c>
      <c r="C71" s="209" t="s">
        <v>11</v>
      </c>
      <c r="D71" s="210">
        <f>'№4'!F375</f>
        <v>36</v>
      </c>
      <c r="E71" s="210">
        <f>'№4'!G375</f>
        <v>36</v>
      </c>
      <c r="F71" s="210">
        <f>'№4'!H375</f>
        <v>36</v>
      </c>
    </row>
    <row r="72" spans="1:6" ht="63">
      <c r="A72" s="204" t="s">
        <v>480</v>
      </c>
      <c r="B72" s="208" t="s">
        <v>93</v>
      </c>
      <c r="C72" s="209" t="s">
        <v>138</v>
      </c>
      <c r="D72" s="210">
        <f>D73</f>
        <v>65.2</v>
      </c>
      <c r="E72" s="210">
        <f aca="true" t="shared" si="32" ref="E72:F72">E73</f>
        <v>67.5</v>
      </c>
      <c r="F72" s="210">
        <f t="shared" si="32"/>
        <v>69.8</v>
      </c>
    </row>
    <row r="73" spans="1:6" ht="47.25">
      <c r="A73" s="204" t="s">
        <v>480</v>
      </c>
      <c r="B73" s="204" t="s">
        <v>7</v>
      </c>
      <c r="C73" s="209" t="s">
        <v>11</v>
      </c>
      <c r="D73" s="210">
        <f>'№4'!F378</f>
        <v>65.2</v>
      </c>
      <c r="E73" s="210">
        <f>'№4'!G378</f>
        <v>67.5</v>
      </c>
      <c r="F73" s="210">
        <f>'№4'!H378</f>
        <v>69.8</v>
      </c>
    </row>
    <row r="74" spans="1:6" ht="103.15" customHeight="1">
      <c r="A74" s="205" t="s">
        <v>402</v>
      </c>
      <c r="B74" s="205" t="s">
        <v>93</v>
      </c>
      <c r="C74" s="206" t="s">
        <v>403</v>
      </c>
      <c r="D74" s="207">
        <f>D75</f>
        <v>1070.6</v>
      </c>
      <c r="E74" s="207">
        <f aca="true" t="shared" si="33" ref="E74:F75">E75</f>
        <v>0</v>
      </c>
      <c r="F74" s="207">
        <f t="shared" si="33"/>
        <v>0</v>
      </c>
    </row>
    <row r="75" spans="1:6" ht="94.5">
      <c r="A75" s="204" t="s">
        <v>405</v>
      </c>
      <c r="B75" s="208" t="s">
        <v>93</v>
      </c>
      <c r="C75" s="209" t="s">
        <v>406</v>
      </c>
      <c r="D75" s="210">
        <f>D76</f>
        <v>1070.6</v>
      </c>
      <c r="E75" s="210">
        <f t="shared" si="33"/>
        <v>0</v>
      </c>
      <c r="F75" s="210">
        <f t="shared" si="33"/>
        <v>0</v>
      </c>
    </row>
    <row r="76" spans="1:6" ht="31.5">
      <c r="A76" s="204" t="s">
        <v>405</v>
      </c>
      <c r="B76" s="204" t="s">
        <v>25</v>
      </c>
      <c r="C76" s="209" t="s">
        <v>112</v>
      </c>
      <c r="D76" s="210">
        <f>'№4'!F191</f>
        <v>1070.6</v>
      </c>
      <c r="E76" s="210">
        <f>'№4'!G191</f>
        <v>0</v>
      </c>
      <c r="F76" s="210">
        <f>'№4'!H191</f>
        <v>0</v>
      </c>
    </row>
    <row r="77" spans="1:6" ht="12.75">
      <c r="A77" s="205" t="s">
        <v>304</v>
      </c>
      <c r="B77" s="205" t="s">
        <v>93</v>
      </c>
      <c r="C77" s="206" t="s">
        <v>2</v>
      </c>
      <c r="D77" s="207">
        <f>D78+D80+D82</f>
        <v>13928.199999999999</v>
      </c>
      <c r="E77" s="207">
        <f aca="true" t="shared" si="34" ref="E77:F77">E78+E80+E82</f>
        <v>13928.199999999999</v>
      </c>
      <c r="F77" s="207">
        <f t="shared" si="34"/>
        <v>13928.199999999999</v>
      </c>
    </row>
    <row r="78" spans="1:6" ht="47.25">
      <c r="A78" s="204" t="s">
        <v>306</v>
      </c>
      <c r="B78" s="208" t="s">
        <v>93</v>
      </c>
      <c r="C78" s="209" t="s">
        <v>124</v>
      </c>
      <c r="D78" s="210">
        <f>D79</f>
        <v>8749.4</v>
      </c>
      <c r="E78" s="210">
        <f aca="true" t="shared" si="35" ref="E78:F78">E79</f>
        <v>8749.4</v>
      </c>
      <c r="F78" s="210">
        <f t="shared" si="35"/>
        <v>8749.4</v>
      </c>
    </row>
    <row r="79" spans="1:6" ht="31.5">
      <c r="A79" s="204" t="s">
        <v>306</v>
      </c>
      <c r="B79" s="204" t="s">
        <v>14</v>
      </c>
      <c r="C79" s="191" t="s">
        <v>529</v>
      </c>
      <c r="D79" s="210">
        <f>'№4'!F484</f>
        <v>8749.4</v>
      </c>
      <c r="E79" s="210">
        <f>'№4'!G484</f>
        <v>8749.4</v>
      </c>
      <c r="F79" s="210">
        <f>'№4'!H484</f>
        <v>8749.4</v>
      </c>
    </row>
    <row r="80" spans="1:6" ht="59.45" customHeight="1">
      <c r="A80" s="204" t="s">
        <v>307</v>
      </c>
      <c r="B80" s="208" t="s">
        <v>93</v>
      </c>
      <c r="C80" s="209" t="s">
        <v>125</v>
      </c>
      <c r="D80" s="210">
        <f>D81</f>
        <v>3348.9</v>
      </c>
      <c r="E80" s="210">
        <f aca="true" t="shared" si="36" ref="E80:F80">E81</f>
        <v>3348.9</v>
      </c>
      <c r="F80" s="210">
        <f t="shared" si="36"/>
        <v>3348.9</v>
      </c>
    </row>
    <row r="81" spans="1:6" ht="31.5">
      <c r="A81" s="204" t="s">
        <v>307</v>
      </c>
      <c r="B81" s="204" t="s">
        <v>14</v>
      </c>
      <c r="C81" s="191" t="s">
        <v>529</v>
      </c>
      <c r="D81" s="210">
        <f>'№4'!F488</f>
        <v>3348.9</v>
      </c>
      <c r="E81" s="210">
        <f>'№4'!G488</f>
        <v>3348.9</v>
      </c>
      <c r="F81" s="210">
        <f>'№4'!H488</f>
        <v>3348.9</v>
      </c>
    </row>
    <row r="82" spans="1:6" ht="78.75">
      <c r="A82" s="204" t="s">
        <v>305</v>
      </c>
      <c r="B82" s="208" t="s">
        <v>93</v>
      </c>
      <c r="C82" s="209" t="s">
        <v>345</v>
      </c>
      <c r="D82" s="210">
        <f>D83</f>
        <v>1829.9</v>
      </c>
      <c r="E82" s="210">
        <f aca="true" t="shared" si="37" ref="E82:F82">E83</f>
        <v>1829.9</v>
      </c>
      <c r="F82" s="210">
        <f t="shared" si="37"/>
        <v>1829.9</v>
      </c>
    </row>
    <row r="83" spans="1:6" ht="31.5">
      <c r="A83" s="204" t="s">
        <v>305</v>
      </c>
      <c r="B83" s="204" t="s">
        <v>14</v>
      </c>
      <c r="C83" s="191" t="s">
        <v>529</v>
      </c>
      <c r="D83" s="210">
        <f>'№4'!F491</f>
        <v>1829.9</v>
      </c>
      <c r="E83" s="210">
        <f>'№4'!G491</f>
        <v>1829.9</v>
      </c>
      <c r="F83" s="210">
        <f>'№4'!H491</f>
        <v>1829.9</v>
      </c>
    </row>
    <row r="84" spans="1:6" ht="58.15" customHeight="1">
      <c r="A84" s="205" t="s">
        <v>242</v>
      </c>
      <c r="B84" s="205" t="s">
        <v>93</v>
      </c>
      <c r="C84" s="206" t="s">
        <v>407</v>
      </c>
      <c r="D84" s="207">
        <f>D85</f>
        <v>38507.3</v>
      </c>
      <c r="E84" s="207">
        <f aca="true" t="shared" si="38" ref="E84:F84">E85</f>
        <v>37917.5</v>
      </c>
      <c r="F84" s="207">
        <f t="shared" si="38"/>
        <v>37929.59999999999</v>
      </c>
    </row>
    <row r="85" spans="1:6" ht="47.25">
      <c r="A85" s="205" t="s">
        <v>243</v>
      </c>
      <c r="B85" s="205" t="s">
        <v>93</v>
      </c>
      <c r="C85" s="206" t="s">
        <v>151</v>
      </c>
      <c r="D85" s="207">
        <f>D86+D88+D90+D102+D92+D100+D94+D96+D98+D104</f>
        <v>38507.3</v>
      </c>
      <c r="E85" s="207">
        <f aca="true" t="shared" si="39" ref="E85:F85">E86+E88+E90+E102+E92+E100+E94+E96+E98+E104</f>
        <v>37917.5</v>
      </c>
      <c r="F85" s="207">
        <f t="shared" si="39"/>
        <v>37929.59999999999</v>
      </c>
    </row>
    <row r="86" spans="1:6" ht="31.5">
      <c r="A86" s="204" t="s">
        <v>247</v>
      </c>
      <c r="B86" s="208" t="s">
        <v>93</v>
      </c>
      <c r="C86" s="209" t="s">
        <v>410</v>
      </c>
      <c r="D86" s="210">
        <f>D87</f>
        <v>155.1</v>
      </c>
      <c r="E86" s="210">
        <f aca="true" t="shared" si="40" ref="E86:F86">E87</f>
        <v>160.6</v>
      </c>
      <c r="F86" s="210">
        <f t="shared" si="40"/>
        <v>166.1</v>
      </c>
    </row>
    <row r="87" spans="1:6" ht="31.5">
      <c r="A87" s="204" t="s">
        <v>247</v>
      </c>
      <c r="B87" s="204" t="s">
        <v>25</v>
      </c>
      <c r="C87" s="209" t="s">
        <v>112</v>
      </c>
      <c r="D87" s="210">
        <f>'№4'!F198</f>
        <v>155.1</v>
      </c>
      <c r="E87" s="210">
        <f>'№4'!G198</f>
        <v>160.6</v>
      </c>
      <c r="F87" s="210">
        <f>'№4'!H198</f>
        <v>166.1</v>
      </c>
    </row>
    <row r="88" spans="1:6" ht="47.25">
      <c r="A88" s="204" t="s">
        <v>310</v>
      </c>
      <c r="B88" s="208" t="s">
        <v>93</v>
      </c>
      <c r="C88" s="209" t="s">
        <v>152</v>
      </c>
      <c r="D88" s="210">
        <f>D89</f>
        <v>155.3</v>
      </c>
      <c r="E88" s="210">
        <f aca="true" t="shared" si="41" ref="E88:F88">E89</f>
        <v>160.7</v>
      </c>
      <c r="F88" s="210">
        <f t="shared" si="41"/>
        <v>166.2</v>
      </c>
    </row>
    <row r="89" spans="1:6" ht="31.5">
      <c r="A89" s="204" t="s">
        <v>310</v>
      </c>
      <c r="B89" s="204" t="s">
        <v>25</v>
      </c>
      <c r="C89" s="209" t="s">
        <v>112</v>
      </c>
      <c r="D89" s="210">
        <f>'№4'!F200</f>
        <v>155.3</v>
      </c>
      <c r="E89" s="210">
        <f>'№4'!G200</f>
        <v>160.7</v>
      </c>
      <c r="F89" s="210">
        <f>'№4'!H200</f>
        <v>166.2</v>
      </c>
    </row>
    <row r="90" spans="1:6" ht="31.5">
      <c r="A90" s="204" t="s">
        <v>248</v>
      </c>
      <c r="B90" s="208" t="s">
        <v>93</v>
      </c>
      <c r="C90" s="209" t="s">
        <v>411</v>
      </c>
      <c r="D90" s="210">
        <f>D91</f>
        <v>8787.4</v>
      </c>
      <c r="E90" s="210">
        <f aca="true" t="shared" si="42" ref="E90:F90">E91</f>
        <v>8787.4</v>
      </c>
      <c r="F90" s="210">
        <f t="shared" si="42"/>
        <v>8787.4</v>
      </c>
    </row>
    <row r="91" spans="1:6" ht="31.5">
      <c r="A91" s="204" t="s">
        <v>248</v>
      </c>
      <c r="B91" s="204" t="s">
        <v>25</v>
      </c>
      <c r="C91" s="209" t="s">
        <v>112</v>
      </c>
      <c r="D91" s="210">
        <f>'№4'!F202</f>
        <v>8787.4</v>
      </c>
      <c r="E91" s="210">
        <f>'№4'!G202</f>
        <v>8787.4</v>
      </c>
      <c r="F91" s="210">
        <f>'№4'!H202</f>
        <v>8787.4</v>
      </c>
    </row>
    <row r="92" spans="1:6" ht="31.5">
      <c r="A92" s="193" t="s">
        <v>245</v>
      </c>
      <c r="B92" s="193"/>
      <c r="C92" s="200" t="s">
        <v>153</v>
      </c>
      <c r="D92" s="210">
        <f>D93</f>
        <v>13331.3</v>
      </c>
      <c r="E92" s="210">
        <f aca="true" t="shared" si="43" ref="E92:F92">E93</f>
        <v>13331.3</v>
      </c>
      <c r="F92" s="210">
        <f t="shared" si="43"/>
        <v>13331.3</v>
      </c>
    </row>
    <row r="93" spans="1:6" ht="31.5">
      <c r="A93" s="193" t="s">
        <v>245</v>
      </c>
      <c r="B93" s="204" t="s">
        <v>25</v>
      </c>
      <c r="C93" s="209" t="s">
        <v>112</v>
      </c>
      <c r="D93" s="210">
        <f>'№4'!F207</f>
        <v>13331.3</v>
      </c>
      <c r="E93" s="210">
        <f>'№4'!G207</f>
        <v>13331.3</v>
      </c>
      <c r="F93" s="210">
        <f>'№4'!H207</f>
        <v>13331.3</v>
      </c>
    </row>
    <row r="94" spans="1:6" ht="63">
      <c r="A94" s="193" t="s">
        <v>811</v>
      </c>
      <c r="B94" s="24"/>
      <c r="C94" s="200" t="s">
        <v>812</v>
      </c>
      <c r="D94" s="210">
        <f>D95</f>
        <v>527</v>
      </c>
      <c r="E94" s="210">
        <f aca="true" t="shared" si="44" ref="E94:F94">E95</f>
        <v>0</v>
      </c>
      <c r="F94" s="210">
        <f t="shared" si="44"/>
        <v>0</v>
      </c>
    </row>
    <row r="95" spans="1:6" ht="31.5">
      <c r="A95" s="193" t="s">
        <v>811</v>
      </c>
      <c r="B95" s="204" t="s">
        <v>25</v>
      </c>
      <c r="C95" s="209" t="s">
        <v>112</v>
      </c>
      <c r="D95" s="210">
        <f>'№4'!F210</f>
        <v>527</v>
      </c>
      <c r="E95" s="210">
        <f>'№4'!G210</f>
        <v>0</v>
      </c>
      <c r="F95" s="210">
        <f>'№4'!H210</f>
        <v>0</v>
      </c>
    </row>
    <row r="96" spans="1:6" ht="31.5">
      <c r="A96" s="193" t="s">
        <v>813</v>
      </c>
      <c r="B96" s="24"/>
      <c r="C96" s="200" t="s">
        <v>814</v>
      </c>
      <c r="D96" s="210">
        <f>D97</f>
        <v>32</v>
      </c>
      <c r="E96" s="210">
        <f aca="true" t="shared" si="45" ref="E96:F96">E97</f>
        <v>0</v>
      </c>
      <c r="F96" s="210">
        <f t="shared" si="45"/>
        <v>0</v>
      </c>
    </row>
    <row r="97" spans="1:6" ht="31.5">
      <c r="A97" s="193" t="s">
        <v>813</v>
      </c>
      <c r="B97" s="204" t="s">
        <v>25</v>
      </c>
      <c r="C97" s="209" t="s">
        <v>112</v>
      </c>
      <c r="D97" s="210">
        <f>'№4'!F212</f>
        <v>32</v>
      </c>
      <c r="E97" s="210">
        <f>'№4'!G212</f>
        <v>0</v>
      </c>
      <c r="F97" s="210">
        <f>'№4'!H212</f>
        <v>0</v>
      </c>
    </row>
    <row r="98" spans="1:6" ht="31.5">
      <c r="A98" s="193" t="s">
        <v>815</v>
      </c>
      <c r="B98" s="24"/>
      <c r="C98" s="200" t="s">
        <v>816</v>
      </c>
      <c r="D98" s="210">
        <f>D99</f>
        <v>1</v>
      </c>
      <c r="E98" s="210">
        <f aca="true" t="shared" si="46" ref="E98:F98">E99</f>
        <v>0</v>
      </c>
      <c r="F98" s="210">
        <f t="shared" si="46"/>
        <v>0</v>
      </c>
    </row>
    <row r="99" spans="1:6" ht="31.5">
      <c r="A99" s="193" t="s">
        <v>815</v>
      </c>
      <c r="B99" s="204" t="s">
        <v>25</v>
      </c>
      <c r="C99" s="209" t="s">
        <v>112</v>
      </c>
      <c r="D99" s="210">
        <f>'№4'!F214</f>
        <v>1</v>
      </c>
      <c r="E99" s="210">
        <f>'№4'!G214</f>
        <v>0</v>
      </c>
      <c r="F99" s="210">
        <f>'№4'!H214</f>
        <v>0</v>
      </c>
    </row>
    <row r="100" spans="1:6" ht="31.5">
      <c r="A100" s="193" t="s">
        <v>244</v>
      </c>
      <c r="B100" s="193"/>
      <c r="C100" s="200" t="s">
        <v>179</v>
      </c>
      <c r="D100" s="210">
        <f>D101</f>
        <v>15444.3</v>
      </c>
      <c r="E100" s="210">
        <f aca="true" t="shared" si="47" ref="E100:F100">E101</f>
        <v>15444.3</v>
      </c>
      <c r="F100" s="210">
        <f t="shared" si="47"/>
        <v>15444.3</v>
      </c>
    </row>
    <row r="101" spans="1:6" ht="31.5">
      <c r="A101" s="193" t="s">
        <v>244</v>
      </c>
      <c r="B101" s="204" t="s">
        <v>25</v>
      </c>
      <c r="C101" s="209" t="s">
        <v>112</v>
      </c>
      <c r="D101" s="210">
        <f>'№4'!F183</f>
        <v>15444.3</v>
      </c>
      <c r="E101" s="210">
        <f>'№4'!G183</f>
        <v>15444.3</v>
      </c>
      <c r="F101" s="210">
        <f>'№4'!H183</f>
        <v>15444.3</v>
      </c>
    </row>
    <row r="102" spans="1:6" ht="67.9" customHeight="1">
      <c r="A102" s="204" t="s">
        <v>246</v>
      </c>
      <c r="B102" s="208" t="s">
        <v>93</v>
      </c>
      <c r="C102" s="209" t="s">
        <v>414</v>
      </c>
      <c r="D102" s="210">
        <f>D103</f>
        <v>32.1</v>
      </c>
      <c r="E102" s="210">
        <f aca="true" t="shared" si="48" ref="E102:F102">E103</f>
        <v>33.2</v>
      </c>
      <c r="F102" s="210">
        <f t="shared" si="48"/>
        <v>34.3</v>
      </c>
    </row>
    <row r="103" spans="1:6" ht="31.5">
      <c r="A103" s="204" t="s">
        <v>246</v>
      </c>
      <c r="B103" s="204" t="s">
        <v>25</v>
      </c>
      <c r="C103" s="209" t="s">
        <v>112</v>
      </c>
      <c r="D103" s="210">
        <f>'№4'!F216</f>
        <v>32.1</v>
      </c>
      <c r="E103" s="210">
        <f>'№4'!G216</f>
        <v>33.2</v>
      </c>
      <c r="F103" s="210">
        <f>'№4'!H216</f>
        <v>34.3</v>
      </c>
    </row>
    <row r="104" spans="1:6" ht="31.5">
      <c r="A104" s="183" t="s">
        <v>817</v>
      </c>
      <c r="B104" s="183" t="s">
        <v>93</v>
      </c>
      <c r="C104" s="191" t="s">
        <v>818</v>
      </c>
      <c r="D104" s="210">
        <f>D105</f>
        <v>41.8</v>
      </c>
      <c r="E104" s="210">
        <f aca="true" t="shared" si="49" ref="E104:F104">E105</f>
        <v>0</v>
      </c>
      <c r="F104" s="210">
        <f t="shared" si="49"/>
        <v>0</v>
      </c>
    </row>
    <row r="105" spans="1:6" ht="31.5">
      <c r="A105" s="183" t="s">
        <v>817</v>
      </c>
      <c r="B105" s="204" t="s">
        <v>25</v>
      </c>
      <c r="C105" s="209" t="s">
        <v>112</v>
      </c>
      <c r="D105" s="210">
        <f>'№4'!F186</f>
        <v>41.8</v>
      </c>
      <c r="E105" s="210">
        <f>'№4'!G186</f>
        <v>0</v>
      </c>
      <c r="F105" s="210">
        <f>'№4'!H186</f>
        <v>0</v>
      </c>
    </row>
    <row r="106" spans="1:6" ht="70.15" customHeight="1">
      <c r="A106" s="205" t="s">
        <v>276</v>
      </c>
      <c r="B106" s="205" t="s">
        <v>93</v>
      </c>
      <c r="C106" s="206" t="s">
        <v>467</v>
      </c>
      <c r="D106" s="207">
        <f>D107+D128</f>
        <v>29949.900000000005</v>
      </c>
      <c r="E106" s="207">
        <f>E107+E128</f>
        <v>26510.6</v>
      </c>
      <c r="F106" s="207">
        <f>F107+F128</f>
        <v>26061.2</v>
      </c>
    </row>
    <row r="107" spans="1:6" ht="31.5">
      <c r="A107" s="205" t="s">
        <v>277</v>
      </c>
      <c r="B107" s="205" t="s">
        <v>93</v>
      </c>
      <c r="C107" s="206" t="s">
        <v>139</v>
      </c>
      <c r="D107" s="207">
        <f>D112+D114+D118+D120+D122+D126+D110+D116+D124+D108</f>
        <v>27660.400000000005</v>
      </c>
      <c r="E107" s="207">
        <f aca="true" t="shared" si="50" ref="E107:F107">E112+E114+E118+E120+E122+E126+E110+E116+E124+E108</f>
        <v>24221.1</v>
      </c>
      <c r="F107" s="207">
        <f t="shared" si="50"/>
        <v>23771.7</v>
      </c>
    </row>
    <row r="108" spans="1:6" ht="78.75">
      <c r="A108" s="183" t="s">
        <v>868</v>
      </c>
      <c r="B108" s="183" t="s">
        <v>93</v>
      </c>
      <c r="C108" s="191" t="s">
        <v>869</v>
      </c>
      <c r="D108" s="210">
        <f>D109</f>
        <v>2467.2</v>
      </c>
      <c r="E108" s="210">
        <f aca="true" t="shared" si="51" ref="E108:F108">E109</f>
        <v>0</v>
      </c>
      <c r="F108" s="210">
        <f t="shared" si="51"/>
        <v>0</v>
      </c>
    </row>
    <row r="109" spans="1:6" ht="47.25">
      <c r="A109" s="183" t="s">
        <v>868</v>
      </c>
      <c r="B109" s="204" t="s">
        <v>7</v>
      </c>
      <c r="C109" s="209" t="s">
        <v>11</v>
      </c>
      <c r="D109" s="210">
        <f>'№4'!F404</f>
        <v>2467.2</v>
      </c>
      <c r="E109" s="210">
        <f>'№4'!G404</f>
        <v>0</v>
      </c>
      <c r="F109" s="210">
        <f>'№4'!H404</f>
        <v>0</v>
      </c>
    </row>
    <row r="110" spans="1:6" ht="47.25">
      <c r="A110" s="195" t="s">
        <v>290</v>
      </c>
      <c r="B110" s="24"/>
      <c r="C110" s="190" t="s">
        <v>143</v>
      </c>
      <c r="D110" s="210">
        <f>D111</f>
        <v>9799.1</v>
      </c>
      <c r="E110" s="210">
        <f aca="true" t="shared" si="52" ref="E110:F110">E111</f>
        <v>9799.1</v>
      </c>
      <c r="F110" s="210">
        <f t="shared" si="52"/>
        <v>9799.1</v>
      </c>
    </row>
    <row r="111" spans="1:6" ht="47.25">
      <c r="A111" s="195" t="s">
        <v>290</v>
      </c>
      <c r="B111" s="204" t="s">
        <v>7</v>
      </c>
      <c r="C111" s="209" t="s">
        <v>11</v>
      </c>
      <c r="D111" s="210">
        <f>'№4'!F394</f>
        <v>9799.1</v>
      </c>
      <c r="E111" s="210">
        <f>'№4'!G394</f>
        <v>9799.1</v>
      </c>
      <c r="F111" s="210">
        <f>'№4'!H394</f>
        <v>9799.1</v>
      </c>
    </row>
    <row r="112" spans="1:6" ht="31.5">
      <c r="A112" s="204" t="s">
        <v>289</v>
      </c>
      <c r="B112" s="208" t="s">
        <v>93</v>
      </c>
      <c r="C112" s="209" t="s">
        <v>142</v>
      </c>
      <c r="D112" s="210">
        <f>D113</f>
        <v>1070.4</v>
      </c>
      <c r="E112" s="210">
        <f aca="true" t="shared" si="53" ref="E112:F112">E113</f>
        <v>1116.6</v>
      </c>
      <c r="F112" s="210">
        <f t="shared" si="53"/>
        <v>1163.2</v>
      </c>
    </row>
    <row r="113" spans="1:6" ht="47.25">
      <c r="A113" s="204" t="s">
        <v>289</v>
      </c>
      <c r="B113" s="204" t="s">
        <v>7</v>
      </c>
      <c r="C113" s="209" t="s">
        <v>11</v>
      </c>
      <c r="D113" s="210">
        <f>'№4'!F396</f>
        <v>1070.4</v>
      </c>
      <c r="E113" s="210">
        <f>'№4'!G396</f>
        <v>1116.6</v>
      </c>
      <c r="F113" s="210">
        <f>'№4'!H396</f>
        <v>1163.2</v>
      </c>
    </row>
    <row r="114" spans="1:6" ht="63">
      <c r="A114" s="204" t="s">
        <v>291</v>
      </c>
      <c r="B114" s="208" t="s">
        <v>93</v>
      </c>
      <c r="C114" s="209" t="s">
        <v>144</v>
      </c>
      <c r="D114" s="210">
        <f>D115</f>
        <v>251.9</v>
      </c>
      <c r="E114" s="210">
        <f aca="true" t="shared" si="54" ref="E114:F114">E115</f>
        <v>251.9</v>
      </c>
      <c r="F114" s="210">
        <f t="shared" si="54"/>
        <v>251.9</v>
      </c>
    </row>
    <row r="115" spans="1:6" ht="47.25">
      <c r="A115" s="204" t="s">
        <v>291</v>
      </c>
      <c r="B115" s="204" t="s">
        <v>7</v>
      </c>
      <c r="C115" s="209" t="s">
        <v>11</v>
      </c>
      <c r="D115" s="210">
        <f>'№4'!F400</f>
        <v>251.9</v>
      </c>
      <c r="E115" s="210">
        <f>'№4'!G400</f>
        <v>251.9</v>
      </c>
      <c r="F115" s="210">
        <f>'№4'!H400</f>
        <v>251.9</v>
      </c>
    </row>
    <row r="116" spans="1:6" ht="63">
      <c r="A116" s="195" t="s">
        <v>278</v>
      </c>
      <c r="B116" s="24"/>
      <c r="C116" s="190" t="s">
        <v>140</v>
      </c>
      <c r="D116" s="210">
        <f>D117</f>
        <v>12517.9</v>
      </c>
      <c r="E116" s="210">
        <f aca="true" t="shared" si="55" ref="E116:F116">E117</f>
        <v>12517.9</v>
      </c>
      <c r="F116" s="210">
        <f t="shared" si="55"/>
        <v>12517.9</v>
      </c>
    </row>
    <row r="117" spans="1:6" ht="47.25">
      <c r="A117" s="195" t="s">
        <v>278</v>
      </c>
      <c r="B117" s="204" t="s">
        <v>7</v>
      </c>
      <c r="C117" s="209" t="s">
        <v>11</v>
      </c>
      <c r="D117" s="210">
        <f>'№4'!F349</f>
        <v>12517.9</v>
      </c>
      <c r="E117" s="210">
        <f>'№4'!G349</f>
        <v>12517.9</v>
      </c>
      <c r="F117" s="210">
        <f>'№4'!H349</f>
        <v>12517.9</v>
      </c>
    </row>
    <row r="118" spans="1:6" ht="47.25">
      <c r="A118" s="204" t="s">
        <v>279</v>
      </c>
      <c r="B118" s="208" t="s">
        <v>93</v>
      </c>
      <c r="C118" s="209" t="s">
        <v>198</v>
      </c>
      <c r="D118" s="210">
        <f>D119</f>
        <v>433.59999999999997</v>
      </c>
      <c r="E118" s="210">
        <f aca="true" t="shared" si="56" ref="E118:F118">E119</f>
        <v>391.6</v>
      </c>
      <c r="F118" s="210">
        <f t="shared" si="56"/>
        <v>0</v>
      </c>
    </row>
    <row r="119" spans="1:6" ht="47.25">
      <c r="A119" s="204" t="s">
        <v>279</v>
      </c>
      <c r="B119" s="204" t="s">
        <v>7</v>
      </c>
      <c r="C119" s="209" t="s">
        <v>11</v>
      </c>
      <c r="D119" s="210">
        <f>'№4'!F351</f>
        <v>433.59999999999997</v>
      </c>
      <c r="E119" s="210">
        <f>'№4'!G351</f>
        <v>391.6</v>
      </c>
      <c r="F119" s="210">
        <f>'№4'!H351</f>
        <v>0</v>
      </c>
    </row>
    <row r="120" spans="1:6" ht="47.25">
      <c r="A120" s="204" t="s">
        <v>470</v>
      </c>
      <c r="B120" s="208" t="s">
        <v>93</v>
      </c>
      <c r="C120" s="209" t="s">
        <v>471</v>
      </c>
      <c r="D120" s="210">
        <f>D121</f>
        <v>144</v>
      </c>
      <c r="E120" s="210">
        <f aca="true" t="shared" si="57" ref="E120:F120">E121</f>
        <v>144</v>
      </c>
      <c r="F120" s="210">
        <f t="shared" si="57"/>
        <v>39.6</v>
      </c>
    </row>
    <row r="121" spans="1:6" ht="47.25">
      <c r="A121" s="204" t="s">
        <v>470</v>
      </c>
      <c r="B121" s="204" t="s">
        <v>7</v>
      </c>
      <c r="C121" s="209" t="s">
        <v>11</v>
      </c>
      <c r="D121" s="210">
        <f>'№4'!F353</f>
        <v>144</v>
      </c>
      <c r="E121" s="210">
        <f>'№4'!G353</f>
        <v>144</v>
      </c>
      <c r="F121" s="210">
        <f>'№4'!H353</f>
        <v>39.6</v>
      </c>
    </row>
    <row r="122" spans="1:6" ht="78.75">
      <c r="A122" s="183" t="s">
        <v>519</v>
      </c>
      <c r="B122" s="183" t="s">
        <v>93</v>
      </c>
      <c r="C122" s="191" t="s">
        <v>864</v>
      </c>
      <c r="D122" s="210">
        <f>D123</f>
        <v>782.9</v>
      </c>
      <c r="E122" s="210">
        <f aca="true" t="shared" si="58" ref="E122:F122">E123</f>
        <v>0</v>
      </c>
      <c r="F122" s="210">
        <f t="shared" si="58"/>
        <v>0</v>
      </c>
    </row>
    <row r="123" spans="1:6" ht="47.25">
      <c r="A123" s="183" t="s">
        <v>519</v>
      </c>
      <c r="B123" s="204" t="s">
        <v>7</v>
      </c>
      <c r="C123" s="209" t="s">
        <v>11</v>
      </c>
      <c r="D123" s="210">
        <f>'№4'!F406</f>
        <v>782.9</v>
      </c>
      <c r="E123" s="210">
        <f>'№4'!G406</f>
        <v>0</v>
      </c>
      <c r="F123" s="210">
        <f>'№4'!H406</f>
        <v>0</v>
      </c>
    </row>
    <row r="124" spans="1:6" ht="78.75">
      <c r="A124" s="183" t="s">
        <v>521</v>
      </c>
      <c r="B124" s="183" t="s">
        <v>93</v>
      </c>
      <c r="C124" s="191" t="s">
        <v>520</v>
      </c>
      <c r="D124" s="210">
        <f>D125</f>
        <v>33.4</v>
      </c>
      <c r="E124" s="210">
        <f aca="true" t="shared" si="59" ref="E124:F124">E125</f>
        <v>0</v>
      </c>
      <c r="F124" s="210">
        <f t="shared" si="59"/>
        <v>0</v>
      </c>
    </row>
    <row r="125" spans="1:6" ht="47.25">
      <c r="A125" s="183" t="s">
        <v>521</v>
      </c>
      <c r="B125" s="204" t="s">
        <v>7</v>
      </c>
      <c r="C125" s="209" t="s">
        <v>11</v>
      </c>
      <c r="D125" s="210">
        <f>'№4'!F356</f>
        <v>33.4</v>
      </c>
      <c r="E125" s="210">
        <f>'№4'!G356</f>
        <v>0</v>
      </c>
      <c r="F125" s="210">
        <f>'№4'!H356</f>
        <v>0</v>
      </c>
    </row>
    <row r="126" spans="1:6" ht="94.5">
      <c r="A126" s="204" t="s">
        <v>488</v>
      </c>
      <c r="B126" s="208" t="s">
        <v>93</v>
      </c>
      <c r="C126" s="209" t="s">
        <v>489</v>
      </c>
      <c r="D126" s="210">
        <f>D127</f>
        <v>160</v>
      </c>
      <c r="E126" s="210">
        <f aca="true" t="shared" si="60" ref="E126:F126">E127</f>
        <v>0</v>
      </c>
      <c r="F126" s="210">
        <f t="shared" si="60"/>
        <v>0</v>
      </c>
    </row>
    <row r="127" spans="1:6" ht="47.25">
      <c r="A127" s="204" t="s">
        <v>488</v>
      </c>
      <c r="B127" s="204" t="s">
        <v>7</v>
      </c>
      <c r="C127" s="209" t="s">
        <v>11</v>
      </c>
      <c r="D127" s="210">
        <f>'№4'!F407</f>
        <v>160</v>
      </c>
      <c r="E127" s="210">
        <f>'№4'!G407</f>
        <v>0</v>
      </c>
      <c r="F127" s="210">
        <f>'№4'!H407</f>
        <v>0</v>
      </c>
    </row>
    <row r="128" spans="1:6" ht="12.75">
      <c r="A128" s="205" t="s">
        <v>292</v>
      </c>
      <c r="B128" s="205" t="s">
        <v>93</v>
      </c>
      <c r="C128" s="206" t="s">
        <v>2</v>
      </c>
      <c r="D128" s="207">
        <f>D129</f>
        <v>2289.5</v>
      </c>
      <c r="E128" s="207">
        <f aca="true" t="shared" si="61" ref="E128:F129">E129</f>
        <v>2289.5</v>
      </c>
      <c r="F128" s="207">
        <f t="shared" si="61"/>
        <v>2289.5</v>
      </c>
    </row>
    <row r="129" spans="1:6" ht="78.75">
      <c r="A129" s="204" t="s">
        <v>293</v>
      </c>
      <c r="B129" s="208" t="s">
        <v>93</v>
      </c>
      <c r="C129" s="209" t="s">
        <v>345</v>
      </c>
      <c r="D129" s="210">
        <f>D130</f>
        <v>2289.5</v>
      </c>
      <c r="E129" s="210">
        <f t="shared" si="61"/>
        <v>2289.5</v>
      </c>
      <c r="F129" s="210">
        <f t="shared" si="61"/>
        <v>2289.5</v>
      </c>
    </row>
    <row r="130" spans="1:6" ht="47.25">
      <c r="A130" s="204" t="s">
        <v>293</v>
      </c>
      <c r="B130" s="204" t="s">
        <v>7</v>
      </c>
      <c r="C130" s="209" t="s">
        <v>11</v>
      </c>
      <c r="D130" s="210">
        <f>'№4'!F413</f>
        <v>2289.5</v>
      </c>
      <c r="E130" s="210">
        <f>'№4'!G413</f>
        <v>2289.5</v>
      </c>
      <c r="F130" s="210">
        <f>'№4'!H413</f>
        <v>2289.5</v>
      </c>
    </row>
    <row r="131" spans="1:6" ht="78.75">
      <c r="A131" s="205" t="s">
        <v>236</v>
      </c>
      <c r="B131" s="205" t="s">
        <v>93</v>
      </c>
      <c r="C131" s="206" t="s">
        <v>458</v>
      </c>
      <c r="D131" s="207">
        <f>D132+D137</f>
        <v>7900.7</v>
      </c>
      <c r="E131" s="207">
        <f aca="true" t="shared" si="62" ref="E131:F131">E132+E137</f>
        <v>8294.4</v>
      </c>
      <c r="F131" s="207">
        <f t="shared" si="62"/>
        <v>7261.3</v>
      </c>
    </row>
    <row r="132" spans="1:6" ht="31.5">
      <c r="A132" s="205" t="s">
        <v>288</v>
      </c>
      <c r="B132" s="205" t="s">
        <v>93</v>
      </c>
      <c r="C132" s="206" t="s">
        <v>169</v>
      </c>
      <c r="D132" s="207">
        <f>D133+D135</f>
        <v>3618.3</v>
      </c>
      <c r="E132" s="207">
        <f aca="true" t="shared" si="63" ref="E132:F132">E133+E135</f>
        <v>1870.8</v>
      </c>
      <c r="F132" s="207">
        <f t="shared" si="63"/>
        <v>1908.3</v>
      </c>
    </row>
    <row r="133" spans="1:6" ht="37.9" customHeight="1">
      <c r="A133" s="204" t="s">
        <v>483</v>
      </c>
      <c r="B133" s="208" t="s">
        <v>93</v>
      </c>
      <c r="C133" s="209" t="s">
        <v>170</v>
      </c>
      <c r="D133" s="210">
        <f>D134</f>
        <v>1834.2</v>
      </c>
      <c r="E133" s="210">
        <f aca="true" t="shared" si="64" ref="E133:F133">E134</f>
        <v>1870.8</v>
      </c>
      <c r="F133" s="210">
        <f t="shared" si="64"/>
        <v>1908.3</v>
      </c>
    </row>
    <row r="134" spans="1:6" ht="47.25">
      <c r="A134" s="204" t="s">
        <v>483</v>
      </c>
      <c r="B134" s="204" t="s">
        <v>7</v>
      </c>
      <c r="C134" s="209" t="s">
        <v>11</v>
      </c>
      <c r="D134" s="210">
        <f>'№4'!F385</f>
        <v>1834.2</v>
      </c>
      <c r="E134" s="210">
        <f>'№4'!G385</f>
        <v>1870.8</v>
      </c>
      <c r="F134" s="210">
        <f>'№4'!H385</f>
        <v>1908.3</v>
      </c>
    </row>
    <row r="135" spans="1:6" ht="47.25">
      <c r="A135" s="183" t="s">
        <v>835</v>
      </c>
      <c r="B135" s="183" t="s">
        <v>93</v>
      </c>
      <c r="C135" s="191" t="s">
        <v>836</v>
      </c>
      <c r="D135" s="210">
        <f>D136</f>
        <v>1784.1</v>
      </c>
      <c r="E135" s="210">
        <f aca="true" t="shared" si="65" ref="E135:F135">E136</f>
        <v>0</v>
      </c>
      <c r="F135" s="210">
        <f t="shared" si="65"/>
        <v>0</v>
      </c>
    </row>
    <row r="136" spans="1:6" ht="47.25">
      <c r="A136" s="183" t="s">
        <v>835</v>
      </c>
      <c r="B136" s="204" t="s">
        <v>7</v>
      </c>
      <c r="C136" s="209" t="s">
        <v>11</v>
      </c>
      <c r="D136" s="210">
        <f>'№4'!F388</f>
        <v>1784.1</v>
      </c>
      <c r="E136" s="210">
        <f>'№4'!G388</f>
        <v>0</v>
      </c>
      <c r="F136" s="210">
        <f>'№4'!H388</f>
        <v>0</v>
      </c>
    </row>
    <row r="137" spans="1:6" ht="78.75">
      <c r="A137" s="205" t="s">
        <v>272</v>
      </c>
      <c r="B137" s="205" t="s">
        <v>93</v>
      </c>
      <c r="C137" s="206" t="s">
        <v>459</v>
      </c>
      <c r="D137" s="207">
        <f>D138</f>
        <v>4282.4</v>
      </c>
      <c r="E137" s="207">
        <f aca="true" t="shared" si="66" ref="E137:F137">E138</f>
        <v>6423.599999999999</v>
      </c>
      <c r="F137" s="207">
        <f t="shared" si="66"/>
        <v>5353</v>
      </c>
    </row>
    <row r="138" spans="1:6" ht="94.5">
      <c r="A138" s="204" t="s">
        <v>318</v>
      </c>
      <c r="B138" s="208" t="s">
        <v>93</v>
      </c>
      <c r="C138" s="209" t="s">
        <v>462</v>
      </c>
      <c r="D138" s="210">
        <f>D139</f>
        <v>4282.4</v>
      </c>
      <c r="E138" s="210">
        <f aca="true" t="shared" si="67" ref="E138:F138">E139</f>
        <v>6423.599999999999</v>
      </c>
      <c r="F138" s="210">
        <f t="shared" si="67"/>
        <v>5353</v>
      </c>
    </row>
    <row r="139" spans="1:6" ht="47.25">
      <c r="A139" s="204" t="s">
        <v>318</v>
      </c>
      <c r="B139" s="204" t="s">
        <v>58</v>
      </c>
      <c r="C139" s="191" t="s">
        <v>785</v>
      </c>
      <c r="D139" s="210">
        <f>'№4'!F321</f>
        <v>4282.4</v>
      </c>
      <c r="E139" s="210">
        <f>'№4'!G321</f>
        <v>6423.599999999999</v>
      </c>
      <c r="F139" s="210">
        <f>'№4'!H321</f>
        <v>5353</v>
      </c>
    </row>
    <row r="140" spans="1:6" ht="70.15" customHeight="1">
      <c r="A140" s="205" t="s">
        <v>219</v>
      </c>
      <c r="B140" s="205" t="s">
        <v>93</v>
      </c>
      <c r="C140" s="206" t="s">
        <v>362</v>
      </c>
      <c r="D140" s="207">
        <f>D141+D148</f>
        <v>34230.899999999994</v>
      </c>
      <c r="E140" s="207">
        <f aca="true" t="shared" si="68" ref="E140:F140">E141+E148</f>
        <v>23756.6</v>
      </c>
      <c r="F140" s="207">
        <f t="shared" si="68"/>
        <v>15049.099999999999</v>
      </c>
    </row>
    <row r="141" spans="1:6" ht="47.25">
      <c r="A141" s="205" t="s">
        <v>386</v>
      </c>
      <c r="B141" s="205" t="s">
        <v>93</v>
      </c>
      <c r="C141" s="206" t="s">
        <v>387</v>
      </c>
      <c r="D141" s="207">
        <f>D142+D146+D144</f>
        <v>12893.7</v>
      </c>
      <c r="E141" s="207">
        <f aca="true" t="shared" si="69" ref="E141:F141">E142+E146+E144</f>
        <v>9000</v>
      </c>
      <c r="F141" s="207">
        <f t="shared" si="69"/>
        <v>0</v>
      </c>
    </row>
    <row r="142" spans="1:6" ht="47.25">
      <c r="A142" s="204" t="s">
        <v>390</v>
      </c>
      <c r="B142" s="208" t="s">
        <v>93</v>
      </c>
      <c r="C142" s="209" t="s">
        <v>391</v>
      </c>
      <c r="D142" s="210">
        <f>D143</f>
        <v>1445.7000000000007</v>
      </c>
      <c r="E142" s="210">
        <f aca="true" t="shared" si="70" ref="E142:F142">E143</f>
        <v>9000</v>
      </c>
      <c r="F142" s="210">
        <f t="shared" si="70"/>
        <v>0</v>
      </c>
    </row>
    <row r="143" spans="1:6" ht="31.5">
      <c r="A143" s="204" t="s">
        <v>390</v>
      </c>
      <c r="B143" s="204" t="s">
        <v>25</v>
      </c>
      <c r="C143" s="209" t="s">
        <v>112</v>
      </c>
      <c r="D143" s="210">
        <f>'№4'!F147</f>
        <v>1445.7000000000007</v>
      </c>
      <c r="E143" s="210">
        <f>'№4'!G147</f>
        <v>9000</v>
      </c>
      <c r="F143" s="210">
        <f>'№4'!H147</f>
        <v>0</v>
      </c>
    </row>
    <row r="144" spans="1:6" ht="31.5">
      <c r="A144" s="183" t="s">
        <v>514</v>
      </c>
      <c r="B144" s="183" t="s">
        <v>93</v>
      </c>
      <c r="C144" s="191" t="s">
        <v>515</v>
      </c>
      <c r="D144" s="210">
        <f>D145</f>
        <v>198</v>
      </c>
      <c r="E144" s="210">
        <f aca="true" t="shared" si="71" ref="E144:F144">E145</f>
        <v>0</v>
      </c>
      <c r="F144" s="210">
        <f t="shared" si="71"/>
        <v>0</v>
      </c>
    </row>
    <row r="145" spans="1:6" ht="31.5">
      <c r="A145" s="183" t="s">
        <v>514</v>
      </c>
      <c r="B145" s="204" t="s">
        <v>25</v>
      </c>
      <c r="C145" s="209" t="s">
        <v>112</v>
      </c>
      <c r="D145" s="210">
        <f>'№4'!F150</f>
        <v>198</v>
      </c>
      <c r="E145" s="210">
        <f>'№4'!G150</f>
        <v>0</v>
      </c>
      <c r="F145" s="210">
        <f>'№4'!H150</f>
        <v>0</v>
      </c>
    </row>
    <row r="146" spans="1:6" ht="12.75">
      <c r="A146" s="204" t="s">
        <v>393</v>
      </c>
      <c r="B146" s="208" t="s">
        <v>93</v>
      </c>
      <c r="C146" s="209" t="s">
        <v>394</v>
      </c>
      <c r="D146" s="210">
        <f>D147</f>
        <v>11250</v>
      </c>
      <c r="E146" s="210">
        <f aca="true" t="shared" si="72" ref="E146:F146">E147</f>
        <v>0</v>
      </c>
      <c r="F146" s="210">
        <f t="shared" si="72"/>
        <v>0</v>
      </c>
    </row>
    <row r="147" spans="1:6" ht="31.5">
      <c r="A147" s="204" t="s">
        <v>393</v>
      </c>
      <c r="B147" s="204" t="s">
        <v>25</v>
      </c>
      <c r="C147" s="209" t="s">
        <v>112</v>
      </c>
      <c r="D147" s="210">
        <f>'№4'!F151</f>
        <v>11250</v>
      </c>
      <c r="E147" s="210">
        <f>'№4'!G151</f>
        <v>0</v>
      </c>
      <c r="F147" s="210">
        <f>'№4'!H151</f>
        <v>0</v>
      </c>
    </row>
    <row r="148" spans="1:6" ht="54" customHeight="1">
      <c r="A148" s="205" t="s">
        <v>220</v>
      </c>
      <c r="B148" s="205" t="s">
        <v>93</v>
      </c>
      <c r="C148" s="206" t="s">
        <v>171</v>
      </c>
      <c r="D148" s="207">
        <f>D151+D153+D155+D157+D161+D163+D167+D169+D149+D165+D159</f>
        <v>21337.199999999997</v>
      </c>
      <c r="E148" s="207">
        <f aca="true" t="shared" si="73" ref="E148:F148">E151+E153+E155+E157+E161+E163+E167+E169+E149+E165+E159</f>
        <v>14756.599999999999</v>
      </c>
      <c r="F148" s="207">
        <f t="shared" si="73"/>
        <v>15049.099999999999</v>
      </c>
    </row>
    <row r="149" spans="1:6" ht="36" customHeight="1">
      <c r="A149" s="183" t="s">
        <v>538</v>
      </c>
      <c r="B149" s="183" t="s">
        <v>93</v>
      </c>
      <c r="C149" s="191" t="s">
        <v>539</v>
      </c>
      <c r="D149" s="210">
        <f>D150</f>
        <v>677.9</v>
      </c>
      <c r="E149" s="210">
        <f aca="true" t="shared" si="74" ref="E149:F149">E150</f>
        <v>0</v>
      </c>
      <c r="F149" s="210">
        <f t="shared" si="74"/>
        <v>0</v>
      </c>
    </row>
    <row r="150" spans="1:6" ht="37.15" customHeight="1">
      <c r="A150" s="183" t="s">
        <v>538</v>
      </c>
      <c r="B150" s="204" t="s">
        <v>25</v>
      </c>
      <c r="C150" s="209" t="s">
        <v>112</v>
      </c>
      <c r="D150" s="210">
        <f>'№4'!F157</f>
        <v>677.9</v>
      </c>
      <c r="E150" s="210">
        <f>'№4'!G157</f>
        <v>0</v>
      </c>
      <c r="F150" s="210">
        <f>'№4'!H157</f>
        <v>0</v>
      </c>
    </row>
    <row r="151" spans="1:6" ht="12.75">
      <c r="A151" s="204" t="s">
        <v>237</v>
      </c>
      <c r="B151" s="208" t="s">
        <v>93</v>
      </c>
      <c r="C151" s="209" t="s">
        <v>172</v>
      </c>
      <c r="D151" s="210">
        <f>D152</f>
        <v>11006</v>
      </c>
      <c r="E151" s="210">
        <f aca="true" t="shared" si="75" ref="E151:F151">E152</f>
        <v>11166</v>
      </c>
      <c r="F151" s="210">
        <f t="shared" si="75"/>
        <v>11250</v>
      </c>
    </row>
    <row r="152" spans="1:6" ht="31.5">
      <c r="A152" s="204" t="s">
        <v>237</v>
      </c>
      <c r="B152" s="204" t="s">
        <v>25</v>
      </c>
      <c r="C152" s="209" t="s">
        <v>112</v>
      </c>
      <c r="D152" s="210">
        <f>'№4'!F159</f>
        <v>11006</v>
      </c>
      <c r="E152" s="210">
        <f>'№4'!G159</f>
        <v>11166</v>
      </c>
      <c r="F152" s="210">
        <f>'№4'!H159</f>
        <v>11250</v>
      </c>
    </row>
    <row r="153" spans="1:6" ht="31.5">
      <c r="A153" s="204" t="s">
        <v>238</v>
      </c>
      <c r="B153" s="208" t="s">
        <v>93</v>
      </c>
      <c r="C153" s="209" t="s">
        <v>173</v>
      </c>
      <c r="D153" s="210">
        <f>D154</f>
        <v>952.2</v>
      </c>
      <c r="E153" s="210">
        <f aca="true" t="shared" si="76" ref="E153:F153">E154</f>
        <v>900</v>
      </c>
      <c r="F153" s="210">
        <f t="shared" si="76"/>
        <v>900</v>
      </c>
    </row>
    <row r="154" spans="1:6" ht="31.5">
      <c r="A154" s="204" t="s">
        <v>238</v>
      </c>
      <c r="B154" s="204" t="s">
        <v>25</v>
      </c>
      <c r="C154" s="209" t="s">
        <v>112</v>
      </c>
      <c r="D154" s="210">
        <f>'№4'!F161</f>
        <v>952.2</v>
      </c>
      <c r="E154" s="210">
        <f>'№4'!G161</f>
        <v>900</v>
      </c>
      <c r="F154" s="210">
        <f>'№4'!H161</f>
        <v>900</v>
      </c>
    </row>
    <row r="155" spans="1:6" ht="31.5">
      <c r="A155" s="204" t="s">
        <v>239</v>
      </c>
      <c r="B155" s="208" t="s">
        <v>93</v>
      </c>
      <c r="C155" s="209" t="s">
        <v>174</v>
      </c>
      <c r="D155" s="210">
        <f>D156</f>
        <v>1625.1</v>
      </c>
      <c r="E155" s="210">
        <f aca="true" t="shared" si="77" ref="E155:F155">E156</f>
        <v>1625.1</v>
      </c>
      <c r="F155" s="210">
        <f t="shared" si="77"/>
        <v>1795.4</v>
      </c>
    </row>
    <row r="156" spans="1:6" ht="31.5">
      <c r="A156" s="204" t="s">
        <v>239</v>
      </c>
      <c r="B156" s="204" t="s">
        <v>25</v>
      </c>
      <c r="C156" s="209" t="s">
        <v>112</v>
      </c>
      <c r="D156" s="210">
        <f>'№4'!F163</f>
        <v>1625.1</v>
      </c>
      <c r="E156" s="210">
        <f>'№4'!G163</f>
        <v>1625.1</v>
      </c>
      <c r="F156" s="210">
        <f>'№4'!H163</f>
        <v>1795.4</v>
      </c>
    </row>
    <row r="157" spans="1:6" ht="31.5">
      <c r="A157" s="204" t="s">
        <v>240</v>
      </c>
      <c r="B157" s="208" t="s">
        <v>93</v>
      </c>
      <c r="C157" s="209" t="s">
        <v>397</v>
      </c>
      <c r="D157" s="210">
        <f>D158</f>
        <v>145.9</v>
      </c>
      <c r="E157" s="210">
        <f aca="true" t="shared" si="78" ref="E157:F157">E158</f>
        <v>145.9</v>
      </c>
      <c r="F157" s="210">
        <f t="shared" si="78"/>
        <v>145.9</v>
      </c>
    </row>
    <row r="158" spans="1:6" ht="31.5">
      <c r="A158" s="204" t="s">
        <v>240</v>
      </c>
      <c r="B158" s="204" t="s">
        <v>25</v>
      </c>
      <c r="C158" s="209" t="s">
        <v>112</v>
      </c>
      <c r="D158" s="210">
        <f>'№4'!F165</f>
        <v>145.9</v>
      </c>
      <c r="E158" s="210">
        <f>'№4'!G165</f>
        <v>145.9</v>
      </c>
      <c r="F158" s="210">
        <f>'№4'!H165</f>
        <v>145.9</v>
      </c>
    </row>
    <row r="159" spans="1:6" ht="47.25">
      <c r="A159" s="183" t="s">
        <v>803</v>
      </c>
      <c r="B159" s="183" t="s">
        <v>93</v>
      </c>
      <c r="C159" s="191" t="s">
        <v>804</v>
      </c>
      <c r="D159" s="210">
        <f>D160</f>
        <v>258</v>
      </c>
      <c r="E159" s="210">
        <f aca="true" t="shared" si="79" ref="E159:F159">E160</f>
        <v>0</v>
      </c>
      <c r="F159" s="210">
        <f t="shared" si="79"/>
        <v>0</v>
      </c>
    </row>
    <row r="160" spans="1:6" ht="31.5">
      <c r="A160" s="183" t="s">
        <v>803</v>
      </c>
      <c r="B160" s="204" t="s">
        <v>25</v>
      </c>
      <c r="C160" s="209" t="s">
        <v>112</v>
      </c>
      <c r="D160" s="210">
        <f>'№4'!F168</f>
        <v>258</v>
      </c>
      <c r="E160" s="210">
        <f>'№4'!G168</f>
        <v>0</v>
      </c>
      <c r="F160" s="210">
        <f>'№4'!H168</f>
        <v>0</v>
      </c>
    </row>
    <row r="161" spans="1:6" ht="47.25">
      <c r="A161" s="204" t="s">
        <v>398</v>
      </c>
      <c r="B161" s="208" t="s">
        <v>93</v>
      </c>
      <c r="C161" s="209" t="s">
        <v>399</v>
      </c>
      <c r="D161" s="210">
        <f>D162</f>
        <v>4457.4</v>
      </c>
      <c r="E161" s="210">
        <f aca="true" t="shared" si="80" ref="E161:F161">E162</f>
        <v>0</v>
      </c>
      <c r="F161" s="210">
        <f t="shared" si="80"/>
        <v>0</v>
      </c>
    </row>
    <row r="162" spans="1:6" ht="31.5">
      <c r="A162" s="204" t="s">
        <v>398</v>
      </c>
      <c r="B162" s="204" t="s">
        <v>25</v>
      </c>
      <c r="C162" s="209" t="s">
        <v>112</v>
      </c>
      <c r="D162" s="210">
        <f>'№4'!F169</f>
        <v>4457.4</v>
      </c>
      <c r="E162" s="210">
        <f>'№4'!G169</f>
        <v>0</v>
      </c>
      <c r="F162" s="210">
        <f>'№4'!H169</f>
        <v>0</v>
      </c>
    </row>
    <row r="163" spans="1:6" ht="31.5">
      <c r="A163" s="204" t="s">
        <v>309</v>
      </c>
      <c r="B163" s="208" t="s">
        <v>93</v>
      </c>
      <c r="C163" s="209" t="s">
        <v>400</v>
      </c>
      <c r="D163" s="210">
        <f>D164</f>
        <v>0</v>
      </c>
      <c r="E163" s="210">
        <f aca="true" t="shared" si="81" ref="E163:F163">E164</f>
        <v>258</v>
      </c>
      <c r="F163" s="210">
        <f t="shared" si="81"/>
        <v>258</v>
      </c>
    </row>
    <row r="164" spans="1:6" ht="31.5">
      <c r="A164" s="204" t="s">
        <v>309</v>
      </c>
      <c r="B164" s="204" t="s">
        <v>25</v>
      </c>
      <c r="C164" s="209" t="s">
        <v>112</v>
      </c>
      <c r="D164" s="210">
        <f>'№4'!F171</f>
        <v>0</v>
      </c>
      <c r="E164" s="210">
        <f>'№4'!G171</f>
        <v>258</v>
      </c>
      <c r="F164" s="210">
        <f>'№4'!H171</f>
        <v>258</v>
      </c>
    </row>
    <row r="165" spans="1:6" ht="31.5">
      <c r="A165" s="183" t="s">
        <v>541</v>
      </c>
      <c r="B165" s="183" t="s">
        <v>93</v>
      </c>
      <c r="C165" s="191" t="s">
        <v>540</v>
      </c>
      <c r="D165" s="210">
        <f>D166</f>
        <v>1053.1</v>
      </c>
      <c r="E165" s="210">
        <f aca="true" t="shared" si="82" ref="E165:F165">E166</f>
        <v>0</v>
      </c>
      <c r="F165" s="210">
        <f t="shared" si="82"/>
        <v>0</v>
      </c>
    </row>
    <row r="166" spans="1:6" ht="31.5">
      <c r="A166" s="183" t="s">
        <v>541</v>
      </c>
      <c r="B166" s="204" t="s">
        <v>25</v>
      </c>
      <c r="C166" s="209" t="s">
        <v>112</v>
      </c>
      <c r="D166" s="210">
        <f>'№4'!F174</f>
        <v>1053.1</v>
      </c>
      <c r="E166" s="210">
        <f>'№4'!G174</f>
        <v>0</v>
      </c>
      <c r="F166" s="210">
        <f>'№4'!H174</f>
        <v>0</v>
      </c>
    </row>
    <row r="167" spans="1:6" ht="110.25">
      <c r="A167" s="204" t="s">
        <v>221</v>
      </c>
      <c r="B167" s="208" t="s">
        <v>93</v>
      </c>
      <c r="C167" s="209" t="s">
        <v>178</v>
      </c>
      <c r="D167" s="210">
        <f>D168</f>
        <v>395.8</v>
      </c>
      <c r="E167" s="210">
        <f aca="true" t="shared" si="83" ref="E167:F167">E168</f>
        <v>395.8</v>
      </c>
      <c r="F167" s="210">
        <f t="shared" si="83"/>
        <v>395.8</v>
      </c>
    </row>
    <row r="168" spans="1:6" ht="31.5">
      <c r="A168" s="204" t="s">
        <v>221</v>
      </c>
      <c r="B168" s="204" t="s">
        <v>25</v>
      </c>
      <c r="C168" s="209" t="s">
        <v>112</v>
      </c>
      <c r="D168" s="210">
        <f>'№4'!F92</f>
        <v>395.8</v>
      </c>
      <c r="E168" s="210">
        <f>'№4'!G92</f>
        <v>395.8</v>
      </c>
      <c r="F168" s="210">
        <f>'№4'!H92</f>
        <v>395.8</v>
      </c>
    </row>
    <row r="169" spans="1:6" ht="47.25">
      <c r="A169" s="204" t="s">
        <v>241</v>
      </c>
      <c r="B169" s="208" t="s">
        <v>93</v>
      </c>
      <c r="C169" s="209" t="s">
        <v>175</v>
      </c>
      <c r="D169" s="210">
        <f>D170</f>
        <v>765.8</v>
      </c>
      <c r="E169" s="210">
        <f aca="true" t="shared" si="84" ref="E169:F169">E170</f>
        <v>265.8</v>
      </c>
      <c r="F169" s="210">
        <f t="shared" si="84"/>
        <v>304</v>
      </c>
    </row>
    <row r="170" spans="1:6" ht="31.5">
      <c r="A170" s="204" t="s">
        <v>241</v>
      </c>
      <c r="B170" s="204" t="s">
        <v>25</v>
      </c>
      <c r="C170" s="209" t="s">
        <v>112</v>
      </c>
      <c r="D170" s="210">
        <f>'№4'!F176</f>
        <v>765.8</v>
      </c>
      <c r="E170" s="210">
        <f>'№4'!G176</f>
        <v>265.8</v>
      </c>
      <c r="F170" s="210">
        <f>'№4'!H176</f>
        <v>304</v>
      </c>
    </row>
    <row r="171" spans="1:6" ht="69.6" customHeight="1">
      <c r="A171" s="205" t="s">
        <v>222</v>
      </c>
      <c r="B171" s="205" t="s">
        <v>93</v>
      </c>
      <c r="C171" s="206" t="s">
        <v>365</v>
      </c>
      <c r="D171" s="207">
        <f>D172+D193</f>
        <v>117406.29999999999</v>
      </c>
      <c r="E171" s="207">
        <f>E172+E193</f>
        <v>31128.9</v>
      </c>
      <c r="F171" s="207">
        <f>F172+F193</f>
        <v>20859.3</v>
      </c>
    </row>
    <row r="172" spans="1:6" ht="47.25">
      <c r="A172" s="205" t="s">
        <v>223</v>
      </c>
      <c r="B172" s="205" t="s">
        <v>93</v>
      </c>
      <c r="C172" s="206" t="s">
        <v>516</v>
      </c>
      <c r="D172" s="207">
        <f>D173+D177+D179+D189+D181+D185+D187+D191+D175+D183</f>
        <v>113906.29999999999</v>
      </c>
      <c r="E172" s="207">
        <f aca="true" t="shared" si="85" ref="E172:F172">E173+E177+E179+E189+E181+E185+E187+E191+E175+E183</f>
        <v>27628.9</v>
      </c>
      <c r="F172" s="207">
        <f t="shared" si="85"/>
        <v>20859.3</v>
      </c>
    </row>
    <row r="173" spans="1:6" ht="63">
      <c r="A173" s="204" t="s">
        <v>224</v>
      </c>
      <c r="B173" s="208" t="s">
        <v>93</v>
      </c>
      <c r="C173" s="209" t="s">
        <v>368</v>
      </c>
      <c r="D173" s="210">
        <f>D174</f>
        <v>21804.7</v>
      </c>
      <c r="E173" s="210">
        <f aca="true" t="shared" si="86" ref="E173:F173">E174</f>
        <v>21054.7</v>
      </c>
      <c r="F173" s="210">
        <f t="shared" si="86"/>
        <v>20859.3</v>
      </c>
    </row>
    <row r="174" spans="1:6" ht="31.5">
      <c r="A174" s="204" t="s">
        <v>224</v>
      </c>
      <c r="B174" s="204" t="s">
        <v>25</v>
      </c>
      <c r="C174" s="209" t="s">
        <v>112</v>
      </c>
      <c r="D174" s="210">
        <f>'№4'!F98</f>
        <v>21804.7</v>
      </c>
      <c r="E174" s="210">
        <f>'№4'!G98</f>
        <v>21054.7</v>
      </c>
      <c r="F174" s="210">
        <f>'№4'!H98</f>
        <v>20859.3</v>
      </c>
    </row>
    <row r="175" spans="1:6" ht="47.25">
      <c r="A175" s="183" t="s">
        <v>839</v>
      </c>
      <c r="B175" s="183" t="s">
        <v>93</v>
      </c>
      <c r="C175" s="191" t="s">
        <v>842</v>
      </c>
      <c r="D175" s="210">
        <f>D176</f>
        <v>21150.1</v>
      </c>
      <c r="E175" s="210">
        <f aca="true" t="shared" si="87" ref="E175:F175">E176</f>
        <v>0</v>
      </c>
      <c r="F175" s="210">
        <f t="shared" si="87"/>
        <v>0</v>
      </c>
    </row>
    <row r="176" spans="1:6" ht="31.5">
      <c r="A176" s="183" t="s">
        <v>839</v>
      </c>
      <c r="B176" s="204" t="s">
        <v>25</v>
      </c>
      <c r="C176" s="209" t="s">
        <v>112</v>
      </c>
      <c r="D176" s="210">
        <f>'№4'!F101</f>
        <v>21150.1</v>
      </c>
      <c r="E176" s="210">
        <f>'№4'!G101</f>
        <v>0</v>
      </c>
      <c r="F176" s="210">
        <f>'№4'!H101</f>
        <v>0</v>
      </c>
    </row>
    <row r="177" spans="1:6" ht="47.25">
      <c r="A177" s="204" t="s">
        <v>225</v>
      </c>
      <c r="B177" s="208" t="s">
        <v>93</v>
      </c>
      <c r="C177" s="209" t="s">
        <v>197</v>
      </c>
      <c r="D177" s="210">
        <f>D178</f>
        <v>2400</v>
      </c>
      <c r="E177" s="210">
        <f aca="true" t="shared" si="88" ref="E177:F177">E178</f>
        <v>2400</v>
      </c>
      <c r="F177" s="210">
        <f t="shared" si="88"/>
        <v>0</v>
      </c>
    </row>
    <row r="178" spans="1:6" ht="31.5">
      <c r="A178" s="204" t="s">
        <v>225</v>
      </c>
      <c r="B178" s="204" t="s">
        <v>25</v>
      </c>
      <c r="C178" s="209" t="s">
        <v>112</v>
      </c>
      <c r="D178" s="210">
        <f>'№4'!F103</f>
        <v>2400</v>
      </c>
      <c r="E178" s="210">
        <f>'№4'!G103</f>
        <v>2400</v>
      </c>
      <c r="F178" s="210">
        <f>'№4'!H103</f>
        <v>0</v>
      </c>
    </row>
    <row r="179" spans="1:6" ht="47.25">
      <c r="A179" s="204" t="s">
        <v>226</v>
      </c>
      <c r="B179" s="208" t="s">
        <v>93</v>
      </c>
      <c r="C179" s="209" t="s">
        <v>371</v>
      </c>
      <c r="D179" s="210">
        <f>D180</f>
        <v>1261</v>
      </c>
      <c r="E179" s="210">
        <f aca="true" t="shared" si="89" ref="E179:F179">E180</f>
        <v>4174.2</v>
      </c>
      <c r="F179" s="210">
        <f t="shared" si="89"/>
        <v>0</v>
      </c>
    </row>
    <row r="180" spans="1:6" ht="31.5">
      <c r="A180" s="204" t="s">
        <v>226</v>
      </c>
      <c r="B180" s="204" t="s">
        <v>25</v>
      </c>
      <c r="C180" s="209" t="s">
        <v>112</v>
      </c>
      <c r="D180" s="210">
        <f>'№4'!F105</f>
        <v>1261</v>
      </c>
      <c r="E180" s="210">
        <f>'№4'!G105</f>
        <v>4174.2</v>
      </c>
      <c r="F180" s="210">
        <f>'№4'!H105</f>
        <v>0</v>
      </c>
    </row>
    <row r="181" spans="1:6" ht="63">
      <c r="A181" s="183" t="s">
        <v>523</v>
      </c>
      <c r="B181" s="183" t="s">
        <v>93</v>
      </c>
      <c r="C181" s="191" t="s">
        <v>522</v>
      </c>
      <c r="D181" s="210">
        <f>D182</f>
        <v>24151.5</v>
      </c>
      <c r="E181" s="210">
        <f aca="true" t="shared" si="90" ref="E181:F181">E182</f>
        <v>0</v>
      </c>
      <c r="F181" s="210">
        <f t="shared" si="90"/>
        <v>0</v>
      </c>
    </row>
    <row r="182" spans="1:6" ht="31.5">
      <c r="A182" s="183" t="s">
        <v>523</v>
      </c>
      <c r="B182" s="204" t="s">
        <v>25</v>
      </c>
      <c r="C182" s="209" t="s">
        <v>112</v>
      </c>
      <c r="D182" s="210">
        <f>'№4'!F108</f>
        <v>24151.5</v>
      </c>
      <c r="E182" s="210">
        <f>'№4'!G108</f>
        <v>0</v>
      </c>
      <c r="F182" s="210">
        <f>'№4'!H108</f>
        <v>0</v>
      </c>
    </row>
    <row r="183" spans="1:6" ht="78.75">
      <c r="A183" s="183" t="s">
        <v>838</v>
      </c>
      <c r="B183" s="187"/>
      <c r="C183" s="191" t="s">
        <v>841</v>
      </c>
      <c r="D183" s="210">
        <f>D184</f>
        <v>30537.6</v>
      </c>
      <c r="E183" s="210">
        <f aca="true" t="shared" si="91" ref="E183:F183">E184</f>
        <v>0</v>
      </c>
      <c r="F183" s="210">
        <f t="shared" si="91"/>
        <v>0</v>
      </c>
    </row>
    <row r="184" spans="1:6" ht="31.5">
      <c r="A184" s="183" t="s">
        <v>838</v>
      </c>
      <c r="B184" s="204" t="s">
        <v>25</v>
      </c>
      <c r="C184" s="209" t="s">
        <v>112</v>
      </c>
      <c r="D184" s="210">
        <f>'№4'!F111</f>
        <v>30537.6</v>
      </c>
      <c r="E184" s="210">
        <f>'№4'!G111</f>
        <v>0</v>
      </c>
      <c r="F184" s="210">
        <f>'№4'!H111</f>
        <v>0</v>
      </c>
    </row>
    <row r="185" spans="1:6" ht="31.5">
      <c r="A185" s="183" t="s">
        <v>544</v>
      </c>
      <c r="B185" s="187"/>
      <c r="C185" s="191" t="s">
        <v>539</v>
      </c>
      <c r="D185" s="210">
        <f>D186</f>
        <v>800</v>
      </c>
      <c r="E185" s="210">
        <f aca="true" t="shared" si="92" ref="E185:F185">E186</f>
        <v>0</v>
      </c>
      <c r="F185" s="210">
        <f t="shared" si="92"/>
        <v>0</v>
      </c>
    </row>
    <row r="186" spans="1:6" ht="31.5">
      <c r="A186" s="183" t="s">
        <v>544</v>
      </c>
      <c r="B186" s="204" t="s">
        <v>25</v>
      </c>
      <c r="C186" s="209" t="s">
        <v>112</v>
      </c>
      <c r="D186" s="210">
        <f>'№4'!F113</f>
        <v>800</v>
      </c>
      <c r="E186" s="210">
        <f>'№4'!G113</f>
        <v>0</v>
      </c>
      <c r="F186" s="210">
        <f>'№4'!H113</f>
        <v>0</v>
      </c>
    </row>
    <row r="187" spans="1:6" ht="31.5">
      <c r="A187" s="183" t="s">
        <v>543</v>
      </c>
      <c r="B187" s="187"/>
      <c r="C187" s="191" t="s">
        <v>540</v>
      </c>
      <c r="D187" s="210">
        <f>D188</f>
        <v>1172.1</v>
      </c>
      <c r="E187" s="210">
        <f aca="true" t="shared" si="93" ref="E187:F187">E188</f>
        <v>0</v>
      </c>
      <c r="F187" s="210">
        <f t="shared" si="93"/>
        <v>0</v>
      </c>
    </row>
    <row r="188" spans="1:6" ht="31.5">
      <c r="A188" s="183" t="s">
        <v>543</v>
      </c>
      <c r="B188" s="204" t="s">
        <v>25</v>
      </c>
      <c r="C188" s="209" t="s">
        <v>112</v>
      </c>
      <c r="D188" s="210">
        <f>'№4'!F115</f>
        <v>1172.1</v>
      </c>
      <c r="E188" s="210">
        <f>'№4'!G115</f>
        <v>0</v>
      </c>
      <c r="F188" s="210">
        <f>'№4'!H115</f>
        <v>0</v>
      </c>
    </row>
    <row r="189" spans="1:6" ht="105.6" customHeight="1">
      <c r="A189" s="183" t="s">
        <v>524</v>
      </c>
      <c r="B189" s="183" t="s">
        <v>93</v>
      </c>
      <c r="C189" s="191" t="s">
        <v>526</v>
      </c>
      <c r="D189" s="210">
        <f>D190</f>
        <v>10479.3</v>
      </c>
      <c r="E189" s="210">
        <f aca="true" t="shared" si="94" ref="E189:F189">E190</f>
        <v>0</v>
      </c>
      <c r="F189" s="210">
        <f t="shared" si="94"/>
        <v>0</v>
      </c>
    </row>
    <row r="190" spans="1:6" ht="31.5">
      <c r="A190" s="204" t="s">
        <v>312</v>
      </c>
      <c r="B190" s="204" t="s">
        <v>25</v>
      </c>
      <c r="C190" s="209" t="s">
        <v>112</v>
      </c>
      <c r="D190" s="210">
        <f>'№4'!F116</f>
        <v>10479.3</v>
      </c>
      <c r="E190" s="210">
        <f>'№4'!G116</f>
        <v>0</v>
      </c>
      <c r="F190" s="210">
        <f>'№4'!H116</f>
        <v>0</v>
      </c>
    </row>
    <row r="191" spans="1:6" ht="47.25">
      <c r="A191" s="195" t="s">
        <v>800</v>
      </c>
      <c r="B191" s="24"/>
      <c r="C191" s="190" t="s">
        <v>801</v>
      </c>
      <c r="D191" s="210">
        <f>D192</f>
        <v>150</v>
      </c>
      <c r="E191" s="210">
        <f aca="true" t="shared" si="95" ref="E191:F191">E192</f>
        <v>0</v>
      </c>
      <c r="F191" s="210">
        <f t="shared" si="95"/>
        <v>0</v>
      </c>
    </row>
    <row r="192" spans="1:6" ht="31.5">
      <c r="A192" s="195" t="s">
        <v>800</v>
      </c>
      <c r="B192" s="204" t="s">
        <v>25</v>
      </c>
      <c r="C192" s="209" t="s">
        <v>112</v>
      </c>
      <c r="D192" s="210">
        <f>'№4'!F120</f>
        <v>150</v>
      </c>
      <c r="E192" s="210">
        <f>'№4'!G120</f>
        <v>0</v>
      </c>
      <c r="F192" s="210">
        <f>'№4'!H120</f>
        <v>0</v>
      </c>
    </row>
    <row r="193" spans="1:6" ht="54.6" customHeight="1">
      <c r="A193" s="205" t="s">
        <v>227</v>
      </c>
      <c r="B193" s="205" t="s">
        <v>93</v>
      </c>
      <c r="C193" s="206" t="s">
        <v>373</v>
      </c>
      <c r="D193" s="207">
        <f>D194</f>
        <v>3500</v>
      </c>
      <c r="E193" s="207">
        <f aca="true" t="shared" si="96" ref="E193:F194">E194</f>
        <v>3500</v>
      </c>
      <c r="F193" s="207">
        <f t="shared" si="96"/>
        <v>0</v>
      </c>
    </row>
    <row r="194" spans="1:6" ht="37.9" customHeight="1">
      <c r="A194" s="204" t="s">
        <v>228</v>
      </c>
      <c r="B194" s="208" t="s">
        <v>93</v>
      </c>
      <c r="C194" s="209" t="s">
        <v>376</v>
      </c>
      <c r="D194" s="210">
        <f>D195</f>
        <v>3500</v>
      </c>
      <c r="E194" s="210">
        <f t="shared" si="96"/>
        <v>3500</v>
      </c>
      <c r="F194" s="210">
        <f t="shared" si="96"/>
        <v>0</v>
      </c>
    </row>
    <row r="195" spans="1:6" ht="31.5">
      <c r="A195" s="204" t="s">
        <v>228</v>
      </c>
      <c r="B195" s="204" t="s">
        <v>25</v>
      </c>
      <c r="C195" s="209" t="s">
        <v>112</v>
      </c>
      <c r="D195" s="210">
        <f>'№4'!F123</f>
        <v>3500</v>
      </c>
      <c r="E195" s="210">
        <f>'№4'!G123</f>
        <v>3500</v>
      </c>
      <c r="F195" s="210">
        <f>'№4'!H123</f>
        <v>0</v>
      </c>
    </row>
    <row r="196" spans="1:6" ht="70.9" customHeight="1">
      <c r="A196" s="205" t="s">
        <v>229</v>
      </c>
      <c r="B196" s="205" t="s">
        <v>93</v>
      </c>
      <c r="C196" s="206" t="s">
        <v>377</v>
      </c>
      <c r="D196" s="207">
        <f>D197+D204</f>
        <v>691</v>
      </c>
      <c r="E196" s="207">
        <f aca="true" t="shared" si="97" ref="E196:F196">E197+E204</f>
        <v>243</v>
      </c>
      <c r="F196" s="207">
        <f t="shared" si="97"/>
        <v>247.9</v>
      </c>
    </row>
    <row r="197" spans="1:6" ht="47.25">
      <c r="A197" s="205" t="s">
        <v>230</v>
      </c>
      <c r="B197" s="205" t="s">
        <v>93</v>
      </c>
      <c r="C197" s="206" t="s">
        <v>164</v>
      </c>
      <c r="D197" s="207">
        <f>D198+D200+D202</f>
        <v>82.5</v>
      </c>
      <c r="E197" s="207">
        <f aca="true" t="shared" si="98" ref="E197:F197">E198+E200+E202</f>
        <v>66.5</v>
      </c>
      <c r="F197" s="207">
        <f t="shared" si="98"/>
        <v>67.9</v>
      </c>
    </row>
    <row r="198" spans="1:6" ht="47.25">
      <c r="A198" s="204" t="s">
        <v>231</v>
      </c>
      <c r="B198" s="208" t="s">
        <v>93</v>
      </c>
      <c r="C198" s="209" t="s">
        <v>165</v>
      </c>
      <c r="D198" s="210">
        <f>D199</f>
        <v>27</v>
      </c>
      <c r="E198" s="210">
        <f aca="true" t="shared" si="99" ref="E198:F198">E199</f>
        <v>27.5</v>
      </c>
      <c r="F198" s="210">
        <f t="shared" si="99"/>
        <v>28.1</v>
      </c>
    </row>
    <row r="199" spans="1:6" ht="31.5">
      <c r="A199" s="204" t="s">
        <v>231</v>
      </c>
      <c r="B199" s="204" t="s">
        <v>25</v>
      </c>
      <c r="C199" s="209" t="s">
        <v>112</v>
      </c>
      <c r="D199" s="210">
        <f>'№4'!F129</f>
        <v>27</v>
      </c>
      <c r="E199" s="210">
        <f>'№4'!G129</f>
        <v>27.5</v>
      </c>
      <c r="F199" s="210">
        <f>'№4'!H129</f>
        <v>28.1</v>
      </c>
    </row>
    <row r="200" spans="1:6" ht="47.25">
      <c r="A200" s="204" t="s">
        <v>380</v>
      </c>
      <c r="B200" s="208" t="s">
        <v>93</v>
      </c>
      <c r="C200" s="191" t="s">
        <v>504</v>
      </c>
      <c r="D200" s="210">
        <f>D201</f>
        <v>50.2</v>
      </c>
      <c r="E200" s="210">
        <f aca="true" t="shared" si="100" ref="E200:F200">E201</f>
        <v>33.7</v>
      </c>
      <c r="F200" s="210">
        <f t="shared" si="100"/>
        <v>34.4</v>
      </c>
    </row>
    <row r="201" spans="1:6" ht="31.5">
      <c r="A201" s="204" t="s">
        <v>380</v>
      </c>
      <c r="B201" s="204" t="s">
        <v>25</v>
      </c>
      <c r="C201" s="209" t="s">
        <v>112</v>
      </c>
      <c r="D201" s="210">
        <f>'№4'!F131</f>
        <v>50.2</v>
      </c>
      <c r="E201" s="210">
        <f>'№4'!G131</f>
        <v>33.7</v>
      </c>
      <c r="F201" s="210">
        <f>'№4'!H131</f>
        <v>34.4</v>
      </c>
    </row>
    <row r="202" spans="1:6" ht="139.9" customHeight="1">
      <c r="A202" s="204" t="s">
        <v>232</v>
      </c>
      <c r="B202" s="208" t="s">
        <v>93</v>
      </c>
      <c r="C202" s="209" t="s">
        <v>383</v>
      </c>
      <c r="D202" s="210">
        <f>D203</f>
        <v>5.3</v>
      </c>
      <c r="E202" s="210">
        <f aca="true" t="shared" si="101" ref="E202:F202">E203</f>
        <v>5.3</v>
      </c>
      <c r="F202" s="210">
        <f t="shared" si="101"/>
        <v>5.4</v>
      </c>
    </row>
    <row r="203" spans="1:6" ht="31.5">
      <c r="A203" s="204" t="s">
        <v>232</v>
      </c>
      <c r="B203" s="204" t="s">
        <v>25</v>
      </c>
      <c r="C203" s="209" t="s">
        <v>112</v>
      </c>
      <c r="D203" s="210">
        <f>'№4'!F134</f>
        <v>5.3</v>
      </c>
      <c r="E203" s="210">
        <f>'№4'!G134</f>
        <v>5.3</v>
      </c>
      <c r="F203" s="210">
        <f>'№4'!H134</f>
        <v>5.4</v>
      </c>
    </row>
    <row r="204" spans="1:6" ht="31.5">
      <c r="A204" s="205" t="s">
        <v>233</v>
      </c>
      <c r="B204" s="205" t="s">
        <v>93</v>
      </c>
      <c r="C204" s="206" t="s">
        <v>166</v>
      </c>
      <c r="D204" s="207">
        <f>D205+D207</f>
        <v>608.5</v>
      </c>
      <c r="E204" s="207">
        <f aca="true" t="shared" si="102" ref="E204:F204">E205+E207</f>
        <v>176.5</v>
      </c>
      <c r="F204" s="207">
        <f t="shared" si="102"/>
        <v>180</v>
      </c>
    </row>
    <row r="205" spans="1:6" ht="37.9" customHeight="1">
      <c r="A205" s="204" t="s">
        <v>234</v>
      </c>
      <c r="B205" s="208" t="s">
        <v>93</v>
      </c>
      <c r="C205" s="209" t="s">
        <v>167</v>
      </c>
      <c r="D205" s="210">
        <f>D206</f>
        <v>466.2</v>
      </c>
      <c r="E205" s="210">
        <f aca="true" t="shared" si="103" ref="E205:F205">E206</f>
        <v>31.4</v>
      </c>
      <c r="F205" s="210">
        <f t="shared" si="103"/>
        <v>32</v>
      </c>
    </row>
    <row r="206" spans="1:6" ht="31.5">
      <c r="A206" s="204" t="s">
        <v>234</v>
      </c>
      <c r="B206" s="204" t="s">
        <v>25</v>
      </c>
      <c r="C206" s="209" t="s">
        <v>112</v>
      </c>
      <c r="D206" s="210">
        <f>'№4'!F138</f>
        <v>466.2</v>
      </c>
      <c r="E206" s="210">
        <f>'№4'!G138</f>
        <v>31.4</v>
      </c>
      <c r="F206" s="210">
        <f>'№4'!H138</f>
        <v>32</v>
      </c>
    </row>
    <row r="207" spans="1:6" ht="47.25">
      <c r="A207" s="204" t="s">
        <v>235</v>
      </c>
      <c r="B207" s="208" t="s">
        <v>93</v>
      </c>
      <c r="C207" s="209" t="s">
        <v>168</v>
      </c>
      <c r="D207" s="210">
        <f>D208</f>
        <v>142.3</v>
      </c>
      <c r="E207" s="210">
        <f aca="true" t="shared" si="104" ref="E207:F207">E208</f>
        <v>145.1</v>
      </c>
      <c r="F207" s="210">
        <f t="shared" si="104"/>
        <v>148</v>
      </c>
    </row>
    <row r="208" spans="1:6" ht="31.5">
      <c r="A208" s="204" t="s">
        <v>235</v>
      </c>
      <c r="B208" s="204" t="s">
        <v>25</v>
      </c>
      <c r="C208" s="209" t="s">
        <v>112</v>
      </c>
      <c r="D208" s="210">
        <f>'№4'!F140</f>
        <v>142.3</v>
      </c>
      <c r="E208" s="210">
        <f>'№4'!G140</f>
        <v>145.1</v>
      </c>
      <c r="F208" s="210">
        <f>'№4'!H140</f>
        <v>148</v>
      </c>
    </row>
    <row r="209" spans="1:6" ht="63">
      <c r="A209" s="205" t="s">
        <v>200</v>
      </c>
      <c r="B209" s="205" t="s">
        <v>93</v>
      </c>
      <c r="C209" s="206" t="s">
        <v>341</v>
      </c>
      <c r="D209" s="207">
        <f>D210+D215+D220+D226+D239+D246+D223</f>
        <v>51917.899999999994</v>
      </c>
      <c r="E209" s="207">
        <f aca="true" t="shared" si="105" ref="E209:F209">E210+E215+E220+E226+E239+E246+E223</f>
        <v>50827</v>
      </c>
      <c r="F209" s="207">
        <f t="shared" si="105"/>
        <v>50893.5</v>
      </c>
    </row>
    <row r="210" spans="1:6" ht="78.75">
      <c r="A210" s="205" t="s">
        <v>206</v>
      </c>
      <c r="B210" s="205" t="s">
        <v>93</v>
      </c>
      <c r="C210" s="206" t="s">
        <v>347</v>
      </c>
      <c r="D210" s="207">
        <f>D211+D213</f>
        <v>969.7</v>
      </c>
      <c r="E210" s="207">
        <f aca="true" t="shared" si="106" ref="E210:F210">E211+E213</f>
        <v>421.9</v>
      </c>
      <c r="F210" s="207">
        <f t="shared" si="106"/>
        <v>428.5</v>
      </c>
    </row>
    <row r="211" spans="1:6" ht="31.5">
      <c r="A211" s="204" t="s">
        <v>207</v>
      </c>
      <c r="B211" s="208" t="s">
        <v>93</v>
      </c>
      <c r="C211" s="209" t="s">
        <v>157</v>
      </c>
      <c r="D211" s="210">
        <f>D212</f>
        <v>515.4</v>
      </c>
      <c r="E211" s="210">
        <f aca="true" t="shared" si="107" ref="E211:F211">E212</f>
        <v>421.9</v>
      </c>
      <c r="F211" s="210">
        <f t="shared" si="107"/>
        <v>428.5</v>
      </c>
    </row>
    <row r="212" spans="1:6" ht="31.5">
      <c r="A212" s="204" t="s">
        <v>207</v>
      </c>
      <c r="B212" s="204" t="s">
        <v>25</v>
      </c>
      <c r="C212" s="209" t="s">
        <v>112</v>
      </c>
      <c r="D212" s="210">
        <f>'№4'!F38</f>
        <v>515.4</v>
      </c>
      <c r="E212" s="210">
        <f>'№4'!G38</f>
        <v>421.9</v>
      </c>
      <c r="F212" s="210">
        <f>'№4'!H38</f>
        <v>428.5</v>
      </c>
    </row>
    <row r="213" spans="1:6" ht="47.25">
      <c r="A213" s="204" t="s">
        <v>350</v>
      </c>
      <c r="B213" s="208" t="s">
        <v>93</v>
      </c>
      <c r="C213" s="209" t="s">
        <v>351</v>
      </c>
      <c r="D213" s="210">
        <f>D214</f>
        <v>454.30000000000007</v>
      </c>
      <c r="E213" s="210">
        <f aca="true" t="shared" si="108" ref="E213:F213">E214</f>
        <v>0</v>
      </c>
      <c r="F213" s="210">
        <f t="shared" si="108"/>
        <v>0</v>
      </c>
    </row>
    <row r="214" spans="1:6" ht="31.5">
      <c r="A214" s="204" t="s">
        <v>350</v>
      </c>
      <c r="B214" s="204" t="s">
        <v>25</v>
      </c>
      <c r="C214" s="209" t="s">
        <v>112</v>
      </c>
      <c r="D214" s="210">
        <f>'№4'!F40</f>
        <v>454.30000000000007</v>
      </c>
      <c r="E214" s="210">
        <f>'№4'!G40</f>
        <v>0</v>
      </c>
      <c r="F214" s="210">
        <f>'№4'!H40</f>
        <v>0</v>
      </c>
    </row>
    <row r="215" spans="1:6" ht="121.9" customHeight="1">
      <c r="A215" s="205" t="s">
        <v>208</v>
      </c>
      <c r="B215" s="205" t="s">
        <v>93</v>
      </c>
      <c r="C215" s="206" t="s">
        <v>158</v>
      </c>
      <c r="D215" s="207">
        <f>D216+D218</f>
        <v>76.5</v>
      </c>
      <c r="E215" s="207">
        <f aca="true" t="shared" si="109" ref="E215:F215">E216+E218</f>
        <v>78</v>
      </c>
      <c r="F215" s="207">
        <f t="shared" si="109"/>
        <v>79.5</v>
      </c>
    </row>
    <row r="216" spans="1:6" ht="53.45" customHeight="1">
      <c r="A216" s="204" t="s">
        <v>209</v>
      </c>
      <c r="B216" s="208" t="s">
        <v>93</v>
      </c>
      <c r="C216" s="209" t="s">
        <v>159</v>
      </c>
      <c r="D216" s="210">
        <f>D217</f>
        <v>51</v>
      </c>
      <c r="E216" s="210">
        <f aca="true" t="shared" si="110" ref="E216:F216">E217</f>
        <v>52</v>
      </c>
      <c r="F216" s="210">
        <f t="shared" si="110"/>
        <v>53</v>
      </c>
    </row>
    <row r="217" spans="1:6" ht="31.5">
      <c r="A217" s="204" t="s">
        <v>209</v>
      </c>
      <c r="B217" s="204" t="s">
        <v>25</v>
      </c>
      <c r="C217" s="209" t="s">
        <v>112</v>
      </c>
      <c r="D217" s="210">
        <f>'№4'!F44</f>
        <v>51</v>
      </c>
      <c r="E217" s="210">
        <f>'№4'!G44</f>
        <v>52</v>
      </c>
      <c r="F217" s="210">
        <f>'№4'!H44</f>
        <v>53</v>
      </c>
    </row>
    <row r="218" spans="1:6" ht="63">
      <c r="A218" s="204" t="s">
        <v>210</v>
      </c>
      <c r="B218" s="208" t="s">
        <v>93</v>
      </c>
      <c r="C218" s="209" t="s">
        <v>160</v>
      </c>
      <c r="D218" s="210">
        <f>D219</f>
        <v>25.5</v>
      </c>
      <c r="E218" s="210">
        <f aca="true" t="shared" si="111" ref="E218:F218">E219</f>
        <v>26</v>
      </c>
      <c r="F218" s="210">
        <f t="shared" si="111"/>
        <v>26.5</v>
      </c>
    </row>
    <row r="219" spans="1:6" ht="31.5">
      <c r="A219" s="204" t="s">
        <v>210</v>
      </c>
      <c r="B219" s="204" t="s">
        <v>25</v>
      </c>
      <c r="C219" s="209" t="s">
        <v>112</v>
      </c>
      <c r="D219" s="210">
        <f>'№4'!F47</f>
        <v>25.5</v>
      </c>
      <c r="E219" s="210">
        <f>'№4'!G47</f>
        <v>26</v>
      </c>
      <c r="F219" s="210">
        <f>'№4'!H47</f>
        <v>26.5</v>
      </c>
    </row>
    <row r="220" spans="1:6" ht="40.15" customHeight="1">
      <c r="A220" s="205" t="s">
        <v>211</v>
      </c>
      <c r="B220" s="205" t="s">
        <v>93</v>
      </c>
      <c r="C220" s="206" t="s">
        <v>161</v>
      </c>
      <c r="D220" s="207">
        <f>D221</f>
        <v>107.1</v>
      </c>
      <c r="E220" s="207">
        <f aca="true" t="shared" si="112" ref="E220:F221">E221</f>
        <v>109.2</v>
      </c>
      <c r="F220" s="207">
        <f t="shared" si="112"/>
        <v>111.4</v>
      </c>
    </row>
    <row r="221" spans="1:6" ht="31.5">
      <c r="A221" s="204" t="s">
        <v>212</v>
      </c>
      <c r="B221" s="208" t="s">
        <v>93</v>
      </c>
      <c r="C221" s="209" t="s">
        <v>358</v>
      </c>
      <c r="D221" s="210">
        <f>D222</f>
        <v>107.1</v>
      </c>
      <c r="E221" s="210">
        <f t="shared" si="112"/>
        <v>109.2</v>
      </c>
      <c r="F221" s="210">
        <f t="shared" si="112"/>
        <v>111.4</v>
      </c>
    </row>
    <row r="222" spans="1:6" ht="31.5">
      <c r="A222" s="204" t="s">
        <v>212</v>
      </c>
      <c r="B222" s="204" t="s">
        <v>25</v>
      </c>
      <c r="C222" s="209" t="s">
        <v>112</v>
      </c>
      <c r="D222" s="210">
        <f>'№4'!F51</f>
        <v>107.1</v>
      </c>
      <c r="E222" s="210">
        <f>'№4'!G51</f>
        <v>109.2</v>
      </c>
      <c r="F222" s="210">
        <f>'№4'!H51</f>
        <v>111.4</v>
      </c>
    </row>
    <row r="223" spans="1:6" ht="47.25">
      <c r="A223" s="205" t="s">
        <v>217</v>
      </c>
      <c r="B223" s="205"/>
      <c r="C223" s="206" t="s">
        <v>162</v>
      </c>
      <c r="D223" s="207">
        <f>D224</f>
        <v>6535</v>
      </c>
      <c r="E223" s="207">
        <f aca="true" t="shared" si="113" ref="E223:F224">E224</f>
        <v>6535</v>
      </c>
      <c r="F223" s="207">
        <f t="shared" si="113"/>
        <v>6535</v>
      </c>
    </row>
    <row r="224" spans="1:6" ht="47.25">
      <c r="A224" s="183" t="s">
        <v>218</v>
      </c>
      <c r="B224" s="183"/>
      <c r="C224" s="191" t="s">
        <v>163</v>
      </c>
      <c r="D224" s="210">
        <f>D225</f>
        <v>6535</v>
      </c>
      <c r="E224" s="210">
        <f t="shared" si="113"/>
        <v>6535</v>
      </c>
      <c r="F224" s="210">
        <f t="shared" si="113"/>
        <v>6535</v>
      </c>
    </row>
    <row r="225" spans="1:6" ht="31.5">
      <c r="A225" s="183" t="s">
        <v>218</v>
      </c>
      <c r="B225" s="204" t="s">
        <v>25</v>
      </c>
      <c r="C225" s="209" t="s">
        <v>112</v>
      </c>
      <c r="D225" s="210">
        <f>'№4'!F85</f>
        <v>6535</v>
      </c>
      <c r="E225" s="210">
        <f>'№4'!G85</f>
        <v>6535</v>
      </c>
      <c r="F225" s="210">
        <f>'№4'!H85</f>
        <v>6535</v>
      </c>
    </row>
    <row r="226" spans="1:6" ht="72.6" customHeight="1">
      <c r="A226" s="205" t="s">
        <v>213</v>
      </c>
      <c r="B226" s="205" t="s">
        <v>93</v>
      </c>
      <c r="C226" s="206" t="s">
        <v>155</v>
      </c>
      <c r="D226" s="207">
        <f>D229+D231+D233+D235+D237+D227</f>
        <v>3024.7</v>
      </c>
      <c r="E226" s="207">
        <f aca="true" t="shared" si="114" ref="E226:F226">E229+E231+E233+E235+E237+E227</f>
        <v>2588.6</v>
      </c>
      <c r="F226" s="207">
        <f t="shared" si="114"/>
        <v>2640.7999999999997</v>
      </c>
    </row>
    <row r="227" spans="1:6" ht="94.5">
      <c r="A227" s="195" t="s">
        <v>832</v>
      </c>
      <c r="B227" s="24"/>
      <c r="C227" s="190" t="s">
        <v>833</v>
      </c>
      <c r="D227" s="210">
        <f>D228</f>
        <v>485.9</v>
      </c>
      <c r="E227" s="210">
        <f aca="true" t="shared" si="115" ref="E227:F227">E228</f>
        <v>0</v>
      </c>
      <c r="F227" s="210">
        <f t="shared" si="115"/>
        <v>0</v>
      </c>
    </row>
    <row r="228" spans="1:6" ht="31.5">
      <c r="A228" s="195" t="s">
        <v>832</v>
      </c>
      <c r="B228" s="204" t="s">
        <v>25</v>
      </c>
      <c r="C228" s="209" t="s">
        <v>112</v>
      </c>
      <c r="D228" s="210">
        <f>'№4'!F243</f>
        <v>485.9</v>
      </c>
      <c r="E228" s="210">
        <f>'№4'!G243</f>
        <v>0</v>
      </c>
      <c r="F228" s="210">
        <f>'№4'!H243</f>
        <v>0</v>
      </c>
    </row>
    <row r="229" spans="1:6" ht="106.9" customHeight="1">
      <c r="A229" s="204" t="s">
        <v>254</v>
      </c>
      <c r="B229" s="208" t="s">
        <v>93</v>
      </c>
      <c r="C229" s="209" t="s">
        <v>425</v>
      </c>
      <c r="D229" s="210">
        <f>D230</f>
        <v>942.5</v>
      </c>
      <c r="E229" s="210">
        <f aca="true" t="shared" si="116" ref="E229:F229">E230</f>
        <v>961.4</v>
      </c>
      <c r="F229" s="210">
        <f t="shared" si="116"/>
        <v>980.6</v>
      </c>
    </row>
    <row r="230" spans="1:6" ht="31.5">
      <c r="A230" s="204" t="s">
        <v>254</v>
      </c>
      <c r="B230" s="204" t="s">
        <v>25</v>
      </c>
      <c r="C230" s="209" t="s">
        <v>112</v>
      </c>
      <c r="D230" s="210">
        <f>'№4'!F246</f>
        <v>942.5</v>
      </c>
      <c r="E230" s="210">
        <f>'№4'!G246</f>
        <v>961.4</v>
      </c>
      <c r="F230" s="210">
        <f>'№4'!H246</f>
        <v>980.6</v>
      </c>
    </row>
    <row r="231" spans="1:6" ht="104.45" customHeight="1">
      <c r="A231" s="204" t="s">
        <v>255</v>
      </c>
      <c r="B231" s="208" t="s">
        <v>93</v>
      </c>
      <c r="C231" s="209" t="s">
        <v>193</v>
      </c>
      <c r="D231" s="210">
        <f>D232</f>
        <v>489.6</v>
      </c>
      <c r="E231" s="210">
        <f aca="true" t="shared" si="117" ref="E231:F231">E232</f>
        <v>499.4</v>
      </c>
      <c r="F231" s="210">
        <f t="shared" si="117"/>
        <v>509.4</v>
      </c>
    </row>
    <row r="232" spans="1:6" ht="31.5">
      <c r="A232" s="204" t="s">
        <v>255</v>
      </c>
      <c r="B232" s="204" t="s">
        <v>25</v>
      </c>
      <c r="C232" s="209" t="s">
        <v>112</v>
      </c>
      <c r="D232" s="210">
        <f>'№4'!F247</f>
        <v>489.6</v>
      </c>
      <c r="E232" s="210">
        <f>'№4'!G247</f>
        <v>499.4</v>
      </c>
      <c r="F232" s="210">
        <f>'№4'!H247</f>
        <v>509.4</v>
      </c>
    </row>
    <row r="233" spans="1:6" ht="78.75">
      <c r="A233" s="204" t="s">
        <v>426</v>
      </c>
      <c r="B233" s="208" t="s">
        <v>93</v>
      </c>
      <c r="C233" s="209" t="s">
        <v>427</v>
      </c>
      <c r="D233" s="210">
        <f>D234</f>
        <v>636.5</v>
      </c>
      <c r="E233" s="210">
        <f aca="true" t="shared" si="118" ref="E233:F233">E234</f>
        <v>649.2</v>
      </c>
      <c r="F233" s="210">
        <f t="shared" si="118"/>
        <v>662.2</v>
      </c>
    </row>
    <row r="234" spans="1:6" ht="31.5">
      <c r="A234" s="204" t="s">
        <v>426</v>
      </c>
      <c r="B234" s="204" t="s">
        <v>25</v>
      </c>
      <c r="C234" s="209" t="s">
        <v>112</v>
      </c>
      <c r="D234" s="210">
        <f>'№4'!F249</f>
        <v>636.5</v>
      </c>
      <c r="E234" s="210">
        <f>'№4'!G249</f>
        <v>649.2</v>
      </c>
      <c r="F234" s="210">
        <f>'№4'!H249</f>
        <v>662.2</v>
      </c>
    </row>
    <row r="235" spans="1:6" ht="31.5">
      <c r="A235" s="204" t="s">
        <v>214</v>
      </c>
      <c r="B235" s="208" t="s">
        <v>93</v>
      </c>
      <c r="C235" s="209" t="s">
        <v>156</v>
      </c>
      <c r="D235" s="210">
        <f>D236</f>
        <v>62.199999999999996</v>
      </c>
      <c r="E235" s="210">
        <f aca="true" t="shared" si="119" ref="E235:F235">E236</f>
        <v>62.4</v>
      </c>
      <c r="F235" s="210">
        <f t="shared" si="119"/>
        <v>64.1</v>
      </c>
    </row>
    <row r="236" spans="1:6" ht="31.5">
      <c r="A236" s="204" t="s">
        <v>214</v>
      </c>
      <c r="B236" s="204" t="s">
        <v>25</v>
      </c>
      <c r="C236" s="209" t="s">
        <v>112</v>
      </c>
      <c r="D236" s="210">
        <f>'№4'!F55</f>
        <v>62.199999999999996</v>
      </c>
      <c r="E236" s="210">
        <f>'№4'!G55</f>
        <v>62.4</v>
      </c>
      <c r="F236" s="210">
        <f>'№4'!H55</f>
        <v>64.1</v>
      </c>
    </row>
    <row r="237" spans="1:6" ht="47.25">
      <c r="A237" s="204" t="s">
        <v>251</v>
      </c>
      <c r="B237" s="208" t="s">
        <v>93</v>
      </c>
      <c r="C237" s="209" t="s">
        <v>419</v>
      </c>
      <c r="D237" s="210">
        <f>D238</f>
        <v>408</v>
      </c>
      <c r="E237" s="210">
        <f aca="true" t="shared" si="120" ref="E237:F237">E238</f>
        <v>416.2</v>
      </c>
      <c r="F237" s="210">
        <f t="shared" si="120"/>
        <v>424.5</v>
      </c>
    </row>
    <row r="238" spans="1:6" ht="31.5">
      <c r="A238" s="204" t="s">
        <v>251</v>
      </c>
      <c r="B238" s="204" t="s">
        <v>25</v>
      </c>
      <c r="C238" s="209" t="s">
        <v>112</v>
      </c>
      <c r="D238" s="210">
        <f>'№4'!F227</f>
        <v>408</v>
      </c>
      <c r="E238" s="210">
        <f>'№4'!G227</f>
        <v>416.2</v>
      </c>
      <c r="F238" s="210">
        <f>'№4'!H227</f>
        <v>424.5</v>
      </c>
    </row>
    <row r="239" spans="1:6" ht="31.5">
      <c r="A239" s="205" t="s">
        <v>249</v>
      </c>
      <c r="B239" s="205" t="s">
        <v>93</v>
      </c>
      <c r="C239" s="206" t="s">
        <v>154</v>
      </c>
      <c r="D239" s="207">
        <f>D240+D242+D244</f>
        <v>2107.2</v>
      </c>
      <c r="E239" s="207">
        <f aca="true" t="shared" si="121" ref="E239:F239">E240+E242+E244</f>
        <v>2111.5</v>
      </c>
      <c r="F239" s="207">
        <f t="shared" si="121"/>
        <v>2115.8</v>
      </c>
    </row>
    <row r="240" spans="1:6" ht="63">
      <c r="A240" s="204" t="s">
        <v>250</v>
      </c>
      <c r="B240" s="208" t="s">
        <v>93</v>
      </c>
      <c r="C240" s="209" t="s">
        <v>94</v>
      </c>
      <c r="D240" s="210">
        <f>D241</f>
        <v>1773.5</v>
      </c>
      <c r="E240" s="210">
        <f aca="true" t="shared" si="122" ref="E240:F240">E241</f>
        <v>1773.5</v>
      </c>
      <c r="F240" s="210">
        <f t="shared" si="122"/>
        <v>1773.5</v>
      </c>
    </row>
    <row r="241" spans="1:6" ht="31.5">
      <c r="A241" s="204" t="s">
        <v>250</v>
      </c>
      <c r="B241" s="204" t="s">
        <v>25</v>
      </c>
      <c r="C241" s="209" t="s">
        <v>112</v>
      </c>
      <c r="D241" s="210">
        <f>'№4'!F223</f>
        <v>1773.5</v>
      </c>
      <c r="E241" s="210">
        <f>'№4'!G223</f>
        <v>1773.5</v>
      </c>
      <c r="F241" s="210">
        <f>'№4'!H223</f>
        <v>1773.5</v>
      </c>
    </row>
    <row r="242" spans="1:6" ht="47.25">
      <c r="A242" s="204" t="s">
        <v>253</v>
      </c>
      <c r="B242" s="208" t="s">
        <v>93</v>
      </c>
      <c r="C242" s="209" t="s">
        <v>420</v>
      </c>
      <c r="D242" s="210">
        <f>D243</f>
        <v>121</v>
      </c>
      <c r="E242" s="210">
        <f aca="true" t="shared" si="123" ref="E242:F242">E243</f>
        <v>121</v>
      </c>
      <c r="F242" s="210">
        <f t="shared" si="123"/>
        <v>121</v>
      </c>
    </row>
    <row r="243" spans="1:6" ht="31.5">
      <c r="A243" s="204" t="s">
        <v>253</v>
      </c>
      <c r="B243" s="204" t="s">
        <v>25</v>
      </c>
      <c r="C243" s="209" t="s">
        <v>112</v>
      </c>
      <c r="D243" s="210">
        <f>'№4'!F233</f>
        <v>121</v>
      </c>
      <c r="E243" s="210">
        <f>'№4'!G233</f>
        <v>121</v>
      </c>
      <c r="F243" s="210">
        <f>'№4'!H233</f>
        <v>121</v>
      </c>
    </row>
    <row r="244" spans="1:6" ht="31.5">
      <c r="A244" s="204" t="s">
        <v>252</v>
      </c>
      <c r="B244" s="208" t="s">
        <v>93</v>
      </c>
      <c r="C244" s="209" t="s">
        <v>196</v>
      </c>
      <c r="D244" s="210">
        <f>D245</f>
        <v>212.7</v>
      </c>
      <c r="E244" s="210">
        <f aca="true" t="shared" si="124" ref="E244:F244">E245</f>
        <v>217</v>
      </c>
      <c r="F244" s="210">
        <f t="shared" si="124"/>
        <v>221.3</v>
      </c>
    </row>
    <row r="245" spans="1:6" ht="31.5">
      <c r="A245" s="204" t="s">
        <v>252</v>
      </c>
      <c r="B245" s="204" t="s">
        <v>25</v>
      </c>
      <c r="C245" s="209" t="s">
        <v>112</v>
      </c>
      <c r="D245" s="210">
        <f>'№4'!F236</f>
        <v>212.7</v>
      </c>
      <c r="E245" s="210">
        <f>'№4'!G236</f>
        <v>217</v>
      </c>
      <c r="F245" s="210">
        <f>'№4'!H236</f>
        <v>221.3</v>
      </c>
    </row>
    <row r="246" spans="1:6" ht="12.75">
      <c r="A246" s="205" t="s">
        <v>201</v>
      </c>
      <c r="B246" s="205" t="s">
        <v>93</v>
      </c>
      <c r="C246" s="206" t="s">
        <v>2</v>
      </c>
      <c r="D246" s="207">
        <f>D247+D249+D253+D255+D257+D259+D251</f>
        <v>39097.7</v>
      </c>
      <c r="E246" s="207">
        <f aca="true" t="shared" si="125" ref="E246:F246">E247+E249+E253+E255+E257+E259+E251</f>
        <v>38982.8</v>
      </c>
      <c r="F246" s="207">
        <f t="shared" si="125"/>
        <v>38982.5</v>
      </c>
    </row>
    <row r="247" spans="1:6" ht="63">
      <c r="A247" s="204" t="s">
        <v>205</v>
      </c>
      <c r="B247" s="208" t="s">
        <v>93</v>
      </c>
      <c r="C247" s="209" t="s">
        <v>317</v>
      </c>
      <c r="D247" s="210">
        <f>D248</f>
        <v>650</v>
      </c>
      <c r="E247" s="210">
        <f aca="true" t="shared" si="126" ref="E247:F247">E248</f>
        <v>650</v>
      </c>
      <c r="F247" s="210">
        <f t="shared" si="126"/>
        <v>650</v>
      </c>
    </row>
    <row r="248" spans="1:6" ht="31.5">
      <c r="A248" s="204" t="s">
        <v>205</v>
      </c>
      <c r="B248" s="204" t="s">
        <v>25</v>
      </c>
      <c r="C248" s="209" t="s">
        <v>112</v>
      </c>
      <c r="D248" s="210">
        <f>'№4'!F20</f>
        <v>650</v>
      </c>
      <c r="E248" s="210">
        <f>'№4'!G20</f>
        <v>650</v>
      </c>
      <c r="F248" s="210">
        <f>'№4'!H20</f>
        <v>650</v>
      </c>
    </row>
    <row r="249" spans="1:6" ht="104.45" customHeight="1">
      <c r="A249" s="204" t="s">
        <v>215</v>
      </c>
      <c r="B249" s="208" t="s">
        <v>93</v>
      </c>
      <c r="C249" s="209" t="s">
        <v>191</v>
      </c>
      <c r="D249" s="210">
        <f>D250</f>
        <v>264</v>
      </c>
      <c r="E249" s="210">
        <f aca="true" t="shared" si="127" ref="E249:F249">E250</f>
        <v>264</v>
      </c>
      <c r="F249" s="210">
        <f t="shared" si="127"/>
        <v>264</v>
      </c>
    </row>
    <row r="250" spans="1:6" ht="31.5">
      <c r="A250" s="204" t="s">
        <v>215</v>
      </c>
      <c r="B250" s="204" t="s">
        <v>25</v>
      </c>
      <c r="C250" s="209" t="s">
        <v>112</v>
      </c>
      <c r="D250" s="210">
        <f>'№4'!F60</f>
        <v>264</v>
      </c>
      <c r="E250" s="210">
        <f>'№4'!G60</f>
        <v>264</v>
      </c>
      <c r="F250" s="210">
        <f>'№4'!H60</f>
        <v>264</v>
      </c>
    </row>
    <row r="251" spans="1:6" ht="94.5">
      <c r="A251" s="195" t="s">
        <v>822</v>
      </c>
      <c r="B251" s="24"/>
      <c r="C251" s="188" t="s">
        <v>823</v>
      </c>
      <c r="D251" s="210">
        <f>D252</f>
        <v>2.6</v>
      </c>
      <c r="E251" s="210">
        <f aca="true" t="shared" si="128" ref="E251:F251">E252</f>
        <v>0</v>
      </c>
      <c r="F251" s="210">
        <f t="shared" si="128"/>
        <v>0</v>
      </c>
    </row>
    <row r="252" spans="1:6" ht="31.5">
      <c r="A252" s="195" t="s">
        <v>822</v>
      </c>
      <c r="B252" s="204" t="s">
        <v>25</v>
      </c>
      <c r="C252" s="209" t="s">
        <v>112</v>
      </c>
      <c r="D252" s="210">
        <f>'№4'!F64</f>
        <v>2.6</v>
      </c>
      <c r="E252" s="210">
        <f>'№4'!G64</f>
        <v>0</v>
      </c>
      <c r="F252" s="210">
        <f>'№4'!H64</f>
        <v>0</v>
      </c>
    </row>
    <row r="253" spans="1:6" ht="12.75">
      <c r="A253" s="204" t="s">
        <v>202</v>
      </c>
      <c r="B253" s="208" t="s">
        <v>93</v>
      </c>
      <c r="C253" s="209" t="s">
        <v>43</v>
      </c>
      <c r="D253" s="210">
        <f>D254</f>
        <v>1479</v>
      </c>
      <c r="E253" s="210">
        <f aca="true" t="shared" si="129" ref="E253:F253">E254</f>
        <v>1479</v>
      </c>
      <c r="F253" s="210">
        <f t="shared" si="129"/>
        <v>1479</v>
      </c>
    </row>
    <row r="254" spans="1:6" ht="31.5">
      <c r="A254" s="204" t="s">
        <v>202</v>
      </c>
      <c r="B254" s="204" t="s">
        <v>25</v>
      </c>
      <c r="C254" s="209" t="s">
        <v>112</v>
      </c>
      <c r="D254" s="210">
        <f>'№4'!F14</f>
        <v>1479</v>
      </c>
      <c r="E254" s="210">
        <f>'№4'!G14</f>
        <v>1479</v>
      </c>
      <c r="F254" s="210">
        <f>'№4'!H14</f>
        <v>1479</v>
      </c>
    </row>
    <row r="255" spans="1:6" ht="78.75">
      <c r="A255" s="204" t="s">
        <v>203</v>
      </c>
      <c r="B255" s="208" t="s">
        <v>93</v>
      </c>
      <c r="C255" s="209" t="s">
        <v>345</v>
      </c>
      <c r="D255" s="210">
        <f>D256</f>
        <v>35216</v>
      </c>
      <c r="E255" s="210">
        <f aca="true" t="shared" si="130" ref="E255:F255">E256</f>
        <v>35104</v>
      </c>
      <c r="F255" s="210">
        <f t="shared" si="130"/>
        <v>35104</v>
      </c>
    </row>
    <row r="256" spans="1:6" ht="31.5">
      <c r="A256" s="204" t="s">
        <v>203</v>
      </c>
      <c r="B256" s="204" t="s">
        <v>25</v>
      </c>
      <c r="C256" s="209" t="s">
        <v>112</v>
      </c>
      <c r="D256" s="210">
        <f>'№4'!F23</f>
        <v>35216</v>
      </c>
      <c r="E256" s="210">
        <f>'№4'!G23</f>
        <v>35104</v>
      </c>
      <c r="F256" s="210">
        <f>'№4'!H23</f>
        <v>35104</v>
      </c>
    </row>
    <row r="257" spans="1:6" ht="63">
      <c r="A257" s="204" t="s">
        <v>204</v>
      </c>
      <c r="B257" s="208" t="s">
        <v>93</v>
      </c>
      <c r="C257" s="209" t="s">
        <v>346</v>
      </c>
      <c r="D257" s="210">
        <f>D258</f>
        <v>234.49999999999997</v>
      </c>
      <c r="E257" s="210">
        <f aca="true" t="shared" si="131" ref="E257:F257">E258</f>
        <v>234.49999999999997</v>
      </c>
      <c r="F257" s="210">
        <f t="shared" si="131"/>
        <v>234.49999999999997</v>
      </c>
    </row>
    <row r="258" spans="1:6" ht="31.5">
      <c r="A258" s="204" t="s">
        <v>204</v>
      </c>
      <c r="B258" s="204" t="s">
        <v>25</v>
      </c>
      <c r="C258" s="209" t="s">
        <v>112</v>
      </c>
      <c r="D258" s="210">
        <f>'№4'!F76+'№4'!F65+'№4'!F27</f>
        <v>234.49999999999997</v>
      </c>
      <c r="E258" s="210">
        <f>'№4'!G76+'№4'!G65+'№4'!G27</f>
        <v>234.49999999999997</v>
      </c>
      <c r="F258" s="210">
        <f>'№4'!H76+'№4'!H65+'№4'!H27</f>
        <v>234.49999999999997</v>
      </c>
    </row>
    <row r="259" spans="1:6" ht="47.25">
      <c r="A259" s="204" t="s">
        <v>216</v>
      </c>
      <c r="B259" s="208" t="s">
        <v>93</v>
      </c>
      <c r="C259" s="209" t="s">
        <v>361</v>
      </c>
      <c r="D259" s="210">
        <f>D260</f>
        <v>1251.6000000000001</v>
      </c>
      <c r="E259" s="210">
        <f aca="true" t="shared" si="132" ref="E259:F259">E260</f>
        <v>1251.3000000000002</v>
      </c>
      <c r="F259" s="210">
        <f t="shared" si="132"/>
        <v>1251</v>
      </c>
    </row>
    <row r="260" spans="1:6" ht="31.5">
      <c r="A260" s="204" t="s">
        <v>216</v>
      </c>
      <c r="B260" s="204" t="s">
        <v>25</v>
      </c>
      <c r="C260" s="209" t="s">
        <v>112</v>
      </c>
      <c r="D260" s="210">
        <f>'№4'!F78</f>
        <v>1251.6000000000001</v>
      </c>
      <c r="E260" s="210">
        <f>'№4'!G78</f>
        <v>1251.3000000000002</v>
      </c>
      <c r="F260" s="210">
        <f>'№4'!H78</f>
        <v>1251</v>
      </c>
    </row>
    <row r="261" spans="1:6" ht="63">
      <c r="A261" s="205" t="s">
        <v>264</v>
      </c>
      <c r="B261" s="205" t="s">
        <v>93</v>
      </c>
      <c r="C261" s="206" t="s">
        <v>451</v>
      </c>
      <c r="D261" s="207">
        <f>D262+D271</f>
        <v>12210</v>
      </c>
      <c r="E261" s="207">
        <f aca="true" t="shared" si="133" ref="E261:F261">E262+E271</f>
        <v>10037.4</v>
      </c>
      <c r="F261" s="207">
        <f t="shared" si="133"/>
        <v>10037.4</v>
      </c>
    </row>
    <row r="262" spans="1:6" ht="58.15" customHeight="1">
      <c r="A262" s="205" t="s">
        <v>265</v>
      </c>
      <c r="B262" s="205" t="s">
        <v>93</v>
      </c>
      <c r="C262" s="206" t="s">
        <v>147</v>
      </c>
      <c r="D262" s="207">
        <f>D263+D265+D267+D269</f>
        <v>6436.500000000001</v>
      </c>
      <c r="E262" s="207">
        <f aca="true" t="shared" si="134" ref="E262:F262">E263+E265+E267+E269</f>
        <v>4263.9</v>
      </c>
      <c r="F262" s="207">
        <f t="shared" si="134"/>
        <v>4263.9</v>
      </c>
    </row>
    <row r="263" spans="1:6" ht="63">
      <c r="A263" s="204" t="s">
        <v>271</v>
      </c>
      <c r="B263" s="208" t="s">
        <v>93</v>
      </c>
      <c r="C263" s="209" t="s">
        <v>194</v>
      </c>
      <c r="D263" s="210">
        <f>D264</f>
        <v>1524.6</v>
      </c>
      <c r="E263" s="210">
        <f aca="true" t="shared" si="135" ref="E263:F263">E264</f>
        <v>1435.1</v>
      </c>
      <c r="F263" s="210">
        <f t="shared" si="135"/>
        <v>1435.1</v>
      </c>
    </row>
    <row r="264" spans="1:6" ht="47.25">
      <c r="A264" s="204" t="s">
        <v>271</v>
      </c>
      <c r="B264" s="204" t="s">
        <v>58</v>
      </c>
      <c r="C264" s="191" t="s">
        <v>785</v>
      </c>
      <c r="D264" s="210">
        <f>'№4'!F314</f>
        <v>1524.6</v>
      </c>
      <c r="E264" s="210">
        <f>'№4'!G314</f>
        <v>1435.1</v>
      </c>
      <c r="F264" s="210">
        <f>'№4'!H314</f>
        <v>1435.1</v>
      </c>
    </row>
    <row r="265" spans="1:6" ht="31.5">
      <c r="A265" s="204" t="s">
        <v>267</v>
      </c>
      <c r="B265" s="208" t="s">
        <v>93</v>
      </c>
      <c r="C265" s="209" t="s">
        <v>148</v>
      </c>
      <c r="D265" s="210">
        <f>D266</f>
        <v>2915.1000000000004</v>
      </c>
      <c r="E265" s="210">
        <f aca="true" t="shared" si="136" ref="E265:F265">E266</f>
        <v>2120.8</v>
      </c>
      <c r="F265" s="210">
        <f t="shared" si="136"/>
        <v>2120.8</v>
      </c>
    </row>
    <row r="266" spans="1:6" ht="47.25">
      <c r="A266" s="204" t="s">
        <v>267</v>
      </c>
      <c r="B266" s="204" t="s">
        <v>58</v>
      </c>
      <c r="C266" s="191" t="s">
        <v>785</v>
      </c>
      <c r="D266" s="210">
        <f>'№4'!F293</f>
        <v>2915.1000000000004</v>
      </c>
      <c r="E266" s="210">
        <f>'№4'!G293</f>
        <v>2120.8</v>
      </c>
      <c r="F266" s="210">
        <f>'№4'!H293</f>
        <v>2120.8</v>
      </c>
    </row>
    <row r="267" spans="1:6" ht="47.25">
      <c r="A267" s="204" t="s">
        <v>268</v>
      </c>
      <c r="B267" s="208" t="s">
        <v>93</v>
      </c>
      <c r="C267" s="209" t="s">
        <v>454</v>
      </c>
      <c r="D267" s="210">
        <f>D268</f>
        <v>208</v>
      </c>
      <c r="E267" s="210">
        <f aca="true" t="shared" si="137" ref="E267:F267">E268</f>
        <v>208</v>
      </c>
      <c r="F267" s="210">
        <f t="shared" si="137"/>
        <v>208</v>
      </c>
    </row>
    <row r="268" spans="1:6" ht="47.25">
      <c r="A268" s="204" t="s">
        <v>268</v>
      </c>
      <c r="B268" s="204" t="s">
        <v>58</v>
      </c>
      <c r="C268" s="191" t="s">
        <v>785</v>
      </c>
      <c r="D268" s="210">
        <f>'№4'!F295</f>
        <v>208</v>
      </c>
      <c r="E268" s="210">
        <f>'№4'!G295</f>
        <v>208</v>
      </c>
      <c r="F268" s="210">
        <f>'№4'!H295</f>
        <v>208</v>
      </c>
    </row>
    <row r="269" spans="1:6" ht="31.5">
      <c r="A269" s="204" t="s">
        <v>270</v>
      </c>
      <c r="B269" s="208" t="s">
        <v>93</v>
      </c>
      <c r="C269" s="209" t="s">
        <v>149</v>
      </c>
      <c r="D269" s="210">
        <f>D270</f>
        <v>1788.8</v>
      </c>
      <c r="E269" s="210">
        <f aca="true" t="shared" si="138" ref="E269:F269">E270</f>
        <v>500</v>
      </c>
      <c r="F269" s="210">
        <f t="shared" si="138"/>
        <v>500</v>
      </c>
    </row>
    <row r="270" spans="1:6" ht="47.25">
      <c r="A270" s="204" t="s">
        <v>270</v>
      </c>
      <c r="B270" s="204" t="s">
        <v>58</v>
      </c>
      <c r="C270" s="191" t="s">
        <v>785</v>
      </c>
      <c r="D270" s="210">
        <f>'№4'!F307</f>
        <v>1788.8</v>
      </c>
      <c r="E270" s="210">
        <f>'№4'!G307</f>
        <v>500</v>
      </c>
      <c r="F270" s="210">
        <f>'№4'!H307</f>
        <v>500</v>
      </c>
    </row>
    <row r="271" spans="1:6" ht="12.75">
      <c r="A271" s="205" t="s">
        <v>269</v>
      </c>
      <c r="B271" s="205" t="s">
        <v>93</v>
      </c>
      <c r="C271" s="206" t="s">
        <v>2</v>
      </c>
      <c r="D271" s="207">
        <f>D272</f>
        <v>5773.5</v>
      </c>
      <c r="E271" s="207">
        <f aca="true" t="shared" si="139" ref="E271:F272">E272</f>
        <v>5773.5</v>
      </c>
      <c r="F271" s="207">
        <f t="shared" si="139"/>
        <v>5773.5</v>
      </c>
    </row>
    <row r="272" spans="1:6" ht="78.75">
      <c r="A272" s="204" t="s">
        <v>266</v>
      </c>
      <c r="B272" s="208" t="s">
        <v>93</v>
      </c>
      <c r="C272" s="209" t="s">
        <v>345</v>
      </c>
      <c r="D272" s="210">
        <f>D273</f>
        <v>5773.5</v>
      </c>
      <c r="E272" s="210">
        <f t="shared" si="139"/>
        <v>5773.5</v>
      </c>
      <c r="F272" s="210">
        <f t="shared" si="139"/>
        <v>5773.5</v>
      </c>
    </row>
    <row r="273" spans="1:6" ht="47.25">
      <c r="A273" s="204" t="s">
        <v>266</v>
      </c>
      <c r="B273" s="204" t="s">
        <v>58</v>
      </c>
      <c r="C273" s="191" t="s">
        <v>785</v>
      </c>
      <c r="D273" s="210">
        <f>'№4'!F299</f>
        <v>5773.5</v>
      </c>
      <c r="E273" s="210">
        <f>'№4'!G299</f>
        <v>5773.5</v>
      </c>
      <c r="F273" s="210">
        <f>'№4'!H299</f>
        <v>5773.5</v>
      </c>
    </row>
    <row r="274" spans="1:6" ht="47.25">
      <c r="A274" s="205" t="s">
        <v>256</v>
      </c>
      <c r="B274" s="205" t="s">
        <v>93</v>
      </c>
      <c r="C274" s="206" t="s">
        <v>428</v>
      </c>
      <c r="D274" s="207">
        <f>D275+D278+D281+D284</f>
        <v>11362.5</v>
      </c>
      <c r="E274" s="207">
        <f aca="true" t="shared" si="140" ref="E274:F274">E275+E278+E281+E284</f>
        <v>10922.6</v>
      </c>
      <c r="F274" s="207">
        <f t="shared" si="140"/>
        <v>10708.5</v>
      </c>
    </row>
    <row r="275" spans="1:6" ht="31.5">
      <c r="A275" s="205" t="s">
        <v>260</v>
      </c>
      <c r="B275" s="205" t="s">
        <v>93</v>
      </c>
      <c r="C275" s="206" t="s">
        <v>433</v>
      </c>
      <c r="D275" s="207">
        <f>D276</f>
        <v>1114.7</v>
      </c>
      <c r="E275" s="207">
        <f aca="true" t="shared" si="141" ref="E275:F276">E276</f>
        <v>1133.8</v>
      </c>
      <c r="F275" s="207">
        <f t="shared" si="141"/>
        <v>1156</v>
      </c>
    </row>
    <row r="276" spans="1:6" ht="63">
      <c r="A276" s="204" t="s">
        <v>261</v>
      </c>
      <c r="B276" s="208" t="s">
        <v>93</v>
      </c>
      <c r="C276" s="209" t="s">
        <v>190</v>
      </c>
      <c r="D276" s="210">
        <f>D277</f>
        <v>1114.7</v>
      </c>
      <c r="E276" s="210">
        <f t="shared" si="141"/>
        <v>1133.8</v>
      </c>
      <c r="F276" s="210">
        <f t="shared" si="141"/>
        <v>1156</v>
      </c>
    </row>
    <row r="277" spans="1:6" ht="31.5">
      <c r="A277" s="204" t="s">
        <v>261</v>
      </c>
      <c r="B277" s="204" t="s">
        <v>60</v>
      </c>
      <c r="C277" s="191" t="s">
        <v>861</v>
      </c>
      <c r="D277" s="210">
        <f>'№4'!F271</f>
        <v>1114.7</v>
      </c>
      <c r="E277" s="210">
        <f>'№4'!G271</f>
        <v>1133.8</v>
      </c>
      <c r="F277" s="210">
        <f>'№4'!H271</f>
        <v>1156</v>
      </c>
    </row>
    <row r="278" spans="1:6" ht="63">
      <c r="A278" s="205" t="s">
        <v>442</v>
      </c>
      <c r="B278" s="205" t="s">
        <v>93</v>
      </c>
      <c r="C278" s="206" t="s">
        <v>443</v>
      </c>
      <c r="D278" s="207">
        <f>D279</f>
        <v>700</v>
      </c>
      <c r="E278" s="207">
        <f aca="true" t="shared" si="142" ref="E278:F279">E279</f>
        <v>237.3</v>
      </c>
      <c r="F278" s="207">
        <f t="shared" si="142"/>
        <v>0</v>
      </c>
    </row>
    <row r="279" spans="1:6" ht="12.75">
      <c r="A279" s="204" t="s">
        <v>446</v>
      </c>
      <c r="B279" s="208" t="s">
        <v>93</v>
      </c>
      <c r="C279" s="209" t="s">
        <v>447</v>
      </c>
      <c r="D279" s="210">
        <f>D280</f>
        <v>700</v>
      </c>
      <c r="E279" s="210">
        <f t="shared" si="142"/>
        <v>237.3</v>
      </c>
      <c r="F279" s="210">
        <f t="shared" si="142"/>
        <v>0</v>
      </c>
    </row>
    <row r="280" spans="1:6" ht="31.5">
      <c r="A280" s="204" t="s">
        <v>446</v>
      </c>
      <c r="B280" s="204" t="s">
        <v>60</v>
      </c>
      <c r="C280" s="191" t="s">
        <v>861</v>
      </c>
      <c r="D280" s="210">
        <f>'№4'!F285</f>
        <v>700</v>
      </c>
      <c r="E280" s="210">
        <f>'№4'!G285</f>
        <v>237.3</v>
      </c>
      <c r="F280" s="210">
        <f>'№4'!H285</f>
        <v>0</v>
      </c>
    </row>
    <row r="281" spans="1:6" ht="31.5">
      <c r="A281" s="205" t="s">
        <v>262</v>
      </c>
      <c r="B281" s="205" t="s">
        <v>93</v>
      </c>
      <c r="C281" s="206" t="s">
        <v>130</v>
      </c>
      <c r="D281" s="207">
        <f>D282</f>
        <v>26.3</v>
      </c>
      <c r="E281" s="207">
        <f aca="true" t="shared" si="143" ref="E281:F282">E282</f>
        <v>30</v>
      </c>
      <c r="F281" s="207">
        <f t="shared" si="143"/>
        <v>31</v>
      </c>
    </row>
    <row r="282" spans="1:6" ht="52.9" customHeight="1">
      <c r="A282" s="204" t="s">
        <v>263</v>
      </c>
      <c r="B282" s="208" t="s">
        <v>93</v>
      </c>
      <c r="C282" s="209" t="s">
        <v>131</v>
      </c>
      <c r="D282" s="210">
        <f>D283</f>
        <v>26.3</v>
      </c>
      <c r="E282" s="210">
        <f t="shared" si="143"/>
        <v>30</v>
      </c>
      <c r="F282" s="210">
        <f t="shared" si="143"/>
        <v>31</v>
      </c>
    </row>
    <row r="283" spans="1:6" ht="31.5">
      <c r="A283" s="204" t="s">
        <v>263</v>
      </c>
      <c r="B283" s="204" t="s">
        <v>60</v>
      </c>
      <c r="C283" s="191" t="s">
        <v>861</v>
      </c>
      <c r="D283" s="210">
        <f>'№4'!F274</f>
        <v>26.3</v>
      </c>
      <c r="E283" s="210">
        <f>'№4'!G274</f>
        <v>30</v>
      </c>
      <c r="F283" s="210">
        <f>'№4'!H274</f>
        <v>31</v>
      </c>
    </row>
    <row r="284" spans="1:6" ht="12.75">
      <c r="A284" s="205" t="s">
        <v>257</v>
      </c>
      <c r="B284" s="205" t="s">
        <v>93</v>
      </c>
      <c r="C284" s="206" t="s">
        <v>2</v>
      </c>
      <c r="D284" s="207">
        <f>D285</f>
        <v>9521.5</v>
      </c>
      <c r="E284" s="207">
        <f aca="true" t="shared" si="144" ref="E284:F285">E285</f>
        <v>9521.5</v>
      </c>
      <c r="F284" s="207">
        <f t="shared" si="144"/>
        <v>9521.5</v>
      </c>
    </row>
    <row r="285" spans="1:6" ht="78.75">
      <c r="A285" s="204" t="s">
        <v>258</v>
      </c>
      <c r="B285" s="208" t="s">
        <v>93</v>
      </c>
      <c r="C285" s="209" t="s">
        <v>345</v>
      </c>
      <c r="D285" s="210">
        <f>D286</f>
        <v>9521.5</v>
      </c>
      <c r="E285" s="210">
        <f t="shared" si="144"/>
        <v>9521.5</v>
      </c>
      <c r="F285" s="210">
        <f t="shared" si="144"/>
        <v>9521.5</v>
      </c>
    </row>
    <row r="286" spans="1:6" ht="31.5">
      <c r="A286" s="204" t="s">
        <v>258</v>
      </c>
      <c r="B286" s="204" t="s">
        <v>60</v>
      </c>
      <c r="C286" s="191" t="s">
        <v>861</v>
      </c>
      <c r="D286" s="210">
        <f>'№4'!F257</f>
        <v>9521.5</v>
      </c>
      <c r="E286" s="210">
        <f>'№4'!G257</f>
        <v>9521.5</v>
      </c>
      <c r="F286" s="210">
        <f>'№4'!H257</f>
        <v>9521.5</v>
      </c>
    </row>
    <row r="287" spans="1:6" ht="31.5">
      <c r="A287" s="205" t="s">
        <v>314</v>
      </c>
      <c r="B287" s="205" t="s">
        <v>93</v>
      </c>
      <c r="C287" s="206" t="s">
        <v>431</v>
      </c>
      <c r="D287" s="207">
        <f>D288+D291+D298</f>
        <v>6887.3</v>
      </c>
      <c r="E287" s="207">
        <f aca="true" t="shared" si="145" ref="E287:F287">E288+E291+E298</f>
        <v>4605.3</v>
      </c>
      <c r="F287" s="207">
        <f t="shared" si="145"/>
        <v>4605.3</v>
      </c>
    </row>
    <row r="288" spans="1:6" ht="12.75">
      <c r="A288" s="205" t="s">
        <v>432</v>
      </c>
      <c r="B288" s="205" t="s">
        <v>93</v>
      </c>
      <c r="C288" s="206" t="s">
        <v>13</v>
      </c>
      <c r="D288" s="207">
        <f>D289</f>
        <v>2000</v>
      </c>
      <c r="E288" s="207">
        <f aca="true" t="shared" si="146" ref="E288:F289">E289</f>
        <v>500</v>
      </c>
      <c r="F288" s="207">
        <f t="shared" si="146"/>
        <v>500</v>
      </c>
    </row>
    <row r="289" spans="1:6" ht="31.5">
      <c r="A289" s="204" t="s">
        <v>259</v>
      </c>
      <c r="B289" s="208" t="s">
        <v>93</v>
      </c>
      <c r="C289" s="209" t="s">
        <v>132</v>
      </c>
      <c r="D289" s="210">
        <f>D290</f>
        <v>2000</v>
      </c>
      <c r="E289" s="210">
        <f t="shared" si="146"/>
        <v>500</v>
      </c>
      <c r="F289" s="210">
        <f t="shared" si="146"/>
        <v>500</v>
      </c>
    </row>
    <row r="290" spans="1:6" ht="31.5">
      <c r="A290" s="204" t="s">
        <v>259</v>
      </c>
      <c r="B290" s="204" t="s">
        <v>60</v>
      </c>
      <c r="C290" s="191" t="s">
        <v>861</v>
      </c>
      <c r="D290" s="210">
        <f>'№4'!F263</f>
        <v>2000</v>
      </c>
      <c r="E290" s="210">
        <f>'№4'!G263</f>
        <v>500</v>
      </c>
      <c r="F290" s="210">
        <f>'№4'!H263</f>
        <v>500</v>
      </c>
    </row>
    <row r="291" spans="1:6" ht="47.25">
      <c r="A291" s="205" t="s">
        <v>438</v>
      </c>
      <c r="B291" s="205" t="s">
        <v>93</v>
      </c>
      <c r="C291" s="206" t="s">
        <v>439</v>
      </c>
      <c r="D291" s="207">
        <f>D296+D292+D294</f>
        <v>782</v>
      </c>
      <c r="E291" s="207">
        <f aca="true" t="shared" si="147" ref="E291:F291">E296+E292+E294</f>
        <v>0</v>
      </c>
      <c r="F291" s="207">
        <f t="shared" si="147"/>
        <v>0</v>
      </c>
    </row>
    <row r="292" spans="1:6" ht="12.75">
      <c r="A292" s="194" t="s">
        <v>512</v>
      </c>
      <c r="B292" s="24"/>
      <c r="C292" s="190" t="s">
        <v>513</v>
      </c>
      <c r="D292" s="210">
        <f>D293</f>
        <v>2</v>
      </c>
      <c r="E292" s="210">
        <f aca="true" t="shared" si="148" ref="E292:F292">E293</f>
        <v>0</v>
      </c>
      <c r="F292" s="210">
        <f t="shared" si="148"/>
        <v>0</v>
      </c>
    </row>
    <row r="293" spans="1:6" ht="31.5">
      <c r="A293" s="194" t="s">
        <v>512</v>
      </c>
      <c r="B293" s="204" t="s">
        <v>25</v>
      </c>
      <c r="C293" s="209" t="s">
        <v>112</v>
      </c>
      <c r="D293" s="210">
        <f>'№4'!F70</f>
        <v>2</v>
      </c>
      <c r="E293" s="210">
        <f>'№4'!G70</f>
        <v>0</v>
      </c>
      <c r="F293" s="210">
        <f>'№4'!H70</f>
        <v>0</v>
      </c>
    </row>
    <row r="294" spans="1:6" ht="47.25">
      <c r="A294" s="183" t="s">
        <v>807</v>
      </c>
      <c r="B294" s="183"/>
      <c r="C294" s="191" t="s">
        <v>808</v>
      </c>
      <c r="D294" s="210">
        <f>D295</f>
        <v>280</v>
      </c>
      <c r="E294" s="210">
        <f aca="true" t="shared" si="149" ref="E294:F294">E295</f>
        <v>0</v>
      </c>
      <c r="F294" s="210">
        <f t="shared" si="149"/>
        <v>0</v>
      </c>
    </row>
    <row r="295" spans="1:6" ht="31.5">
      <c r="A295" s="183" t="s">
        <v>807</v>
      </c>
      <c r="B295" s="204" t="s">
        <v>25</v>
      </c>
      <c r="C295" s="209" t="s">
        <v>112</v>
      </c>
      <c r="D295" s="210">
        <f>'№4'!F33</f>
        <v>280</v>
      </c>
      <c r="E295" s="210">
        <f>'№4'!G33</f>
        <v>0</v>
      </c>
      <c r="F295" s="210">
        <f>'№4'!H33</f>
        <v>0</v>
      </c>
    </row>
    <row r="296" spans="1:6" ht="47.25">
      <c r="A296" s="204" t="s">
        <v>440</v>
      </c>
      <c r="B296" s="208" t="s">
        <v>93</v>
      </c>
      <c r="C296" s="209" t="s">
        <v>441</v>
      </c>
      <c r="D296" s="210">
        <f>D297</f>
        <v>500</v>
      </c>
      <c r="E296" s="210">
        <f aca="true" t="shared" si="150" ref="E296:F296">E297</f>
        <v>0</v>
      </c>
      <c r="F296" s="210">
        <f t="shared" si="150"/>
        <v>0</v>
      </c>
    </row>
    <row r="297" spans="1:6" ht="31.5">
      <c r="A297" s="204" t="s">
        <v>440</v>
      </c>
      <c r="B297" s="204" t="s">
        <v>60</v>
      </c>
      <c r="C297" s="191" t="s">
        <v>861</v>
      </c>
      <c r="D297" s="210">
        <f>'№4'!F278</f>
        <v>500</v>
      </c>
      <c r="E297" s="210">
        <f>'№4'!G278</f>
        <v>0</v>
      </c>
      <c r="F297" s="210">
        <f>'№4'!H278</f>
        <v>0</v>
      </c>
    </row>
    <row r="298" spans="1:6" ht="47.25">
      <c r="A298" s="205" t="s">
        <v>463</v>
      </c>
      <c r="B298" s="205" t="s">
        <v>93</v>
      </c>
      <c r="C298" s="206" t="s">
        <v>5</v>
      </c>
      <c r="D298" s="207">
        <f>D299+D301+D303</f>
        <v>4105.3</v>
      </c>
      <c r="E298" s="207">
        <f aca="true" t="shared" si="151" ref="E298:F298">E299+E301+E303</f>
        <v>4105.3</v>
      </c>
      <c r="F298" s="207">
        <f t="shared" si="151"/>
        <v>4105.3</v>
      </c>
    </row>
    <row r="299" spans="1:6" ht="12.75">
      <c r="A299" s="204" t="s">
        <v>273</v>
      </c>
      <c r="B299" s="208" t="s">
        <v>93</v>
      </c>
      <c r="C299" s="209" t="s">
        <v>464</v>
      </c>
      <c r="D299" s="210">
        <f>D300</f>
        <v>1208.6</v>
      </c>
      <c r="E299" s="210">
        <f aca="true" t="shared" si="152" ref="E299:F299">E300</f>
        <v>1208.6</v>
      </c>
      <c r="F299" s="210">
        <f t="shared" si="152"/>
        <v>1208.6</v>
      </c>
    </row>
    <row r="300" spans="1:6" ht="12.75">
      <c r="A300" s="204" t="s">
        <v>273</v>
      </c>
      <c r="B300" s="204" t="s">
        <v>19</v>
      </c>
      <c r="C300" s="209" t="s">
        <v>4</v>
      </c>
      <c r="D300" s="210">
        <f>'№4'!F329</f>
        <v>1208.6</v>
      </c>
      <c r="E300" s="210">
        <f>'№4'!G329</f>
        <v>1208.6</v>
      </c>
      <c r="F300" s="210">
        <f>'№4'!H329</f>
        <v>1208.6</v>
      </c>
    </row>
    <row r="301" spans="1:6" ht="47.25">
      <c r="A301" s="204" t="s">
        <v>274</v>
      </c>
      <c r="B301" s="208" t="s">
        <v>93</v>
      </c>
      <c r="C301" s="209" t="s">
        <v>465</v>
      </c>
      <c r="D301" s="210">
        <f>D302</f>
        <v>2438.1</v>
      </c>
      <c r="E301" s="210">
        <f aca="true" t="shared" si="153" ref="E301:F301">E302</f>
        <v>2438.1</v>
      </c>
      <c r="F301" s="210">
        <f t="shared" si="153"/>
        <v>2438.1</v>
      </c>
    </row>
    <row r="302" spans="1:6" ht="12.75">
      <c r="A302" s="204" t="s">
        <v>274</v>
      </c>
      <c r="B302" s="204" t="s">
        <v>19</v>
      </c>
      <c r="C302" s="209" t="s">
        <v>4</v>
      </c>
      <c r="D302" s="210">
        <f>'№4'!F330</f>
        <v>2438.1</v>
      </c>
      <c r="E302" s="210">
        <f>'№4'!G330</f>
        <v>2438.1</v>
      </c>
      <c r="F302" s="210">
        <f>'№4'!H330</f>
        <v>2438.1</v>
      </c>
    </row>
    <row r="303" spans="1:6" ht="12.75">
      <c r="A303" s="204" t="s">
        <v>275</v>
      </c>
      <c r="B303" s="208" t="s">
        <v>93</v>
      </c>
      <c r="C303" s="209" t="s">
        <v>466</v>
      </c>
      <c r="D303" s="210">
        <f>D304</f>
        <v>458.6</v>
      </c>
      <c r="E303" s="210">
        <f aca="true" t="shared" si="154" ref="E303:F303">E304</f>
        <v>458.6</v>
      </c>
      <c r="F303" s="210">
        <f t="shared" si="154"/>
        <v>458.6</v>
      </c>
    </row>
    <row r="304" spans="1:6" ht="21.6" customHeight="1">
      <c r="A304" s="204" t="s">
        <v>275</v>
      </c>
      <c r="B304" s="204" t="s">
        <v>19</v>
      </c>
      <c r="C304" s="209" t="s">
        <v>4</v>
      </c>
      <c r="D304" s="210">
        <f>'№4'!F335</f>
        <v>458.6</v>
      </c>
      <c r="E304" s="210">
        <f>'№4'!G335</f>
        <v>458.6</v>
      </c>
      <c r="F304" s="210">
        <f>'№4'!H335</f>
        <v>458.6</v>
      </c>
    </row>
  </sheetData>
  <mergeCells count="8">
    <mergeCell ref="A1:F1"/>
    <mergeCell ref="A2:F2"/>
    <mergeCell ref="A3:A5"/>
    <mergeCell ref="B3:B5"/>
    <mergeCell ref="C3:C5"/>
    <mergeCell ref="D3:F3"/>
    <mergeCell ref="D4:D5"/>
    <mergeCell ref="E4:F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N29" sqref="N29"/>
    </sheetView>
  </sheetViews>
  <sheetFormatPr defaultColWidth="9.125" defaultRowHeight="12.75"/>
  <cols>
    <col min="1" max="1" width="15.75390625" style="22" customWidth="1"/>
    <col min="2" max="2" width="6.25390625" style="22" customWidth="1"/>
    <col min="3" max="3" width="64.25390625" style="23" customWidth="1"/>
    <col min="4" max="4" width="11.00390625" style="22" customWidth="1"/>
    <col min="5" max="5" width="11.75390625" style="23" customWidth="1"/>
    <col min="6" max="6" width="10.625" style="23" customWidth="1"/>
    <col min="7" max="16384" width="9.125" style="23" customWidth="1"/>
  </cols>
  <sheetData>
    <row r="1" spans="3:6" ht="12.75">
      <c r="C1" s="160" t="s">
        <v>537</v>
      </c>
      <c r="D1" s="160"/>
      <c r="E1" s="160"/>
      <c r="F1" s="160"/>
    </row>
    <row r="2" spans="3:6" ht="12.75">
      <c r="C2" s="160" t="s">
        <v>870</v>
      </c>
      <c r="D2" s="160"/>
      <c r="E2" s="160"/>
      <c r="F2" s="160"/>
    </row>
    <row r="3" spans="3:6" ht="12.75">
      <c r="C3" s="160" t="s">
        <v>873</v>
      </c>
      <c r="D3" s="160"/>
      <c r="E3" s="160"/>
      <c r="F3" s="160"/>
    </row>
    <row r="4" spans="1:4" ht="15.6" customHeight="1">
      <c r="A4" s="161"/>
      <c r="B4" s="161"/>
      <c r="C4" s="161"/>
      <c r="D4" s="161"/>
    </row>
    <row r="5" spans="1:6" ht="69.6" customHeight="1">
      <c r="A5" s="162" t="s">
        <v>527</v>
      </c>
      <c r="B5" s="162"/>
      <c r="C5" s="162"/>
      <c r="D5" s="162"/>
      <c r="E5" s="162"/>
      <c r="F5" s="162"/>
    </row>
    <row r="6" spans="1:6" ht="33.6" customHeight="1">
      <c r="A6" s="211" t="s">
        <v>22</v>
      </c>
      <c r="B6" s="211" t="s">
        <v>21</v>
      </c>
      <c r="C6" s="211" t="s">
        <v>24</v>
      </c>
      <c r="D6" s="212" t="s">
        <v>311</v>
      </c>
      <c r="E6" s="212"/>
      <c r="F6" s="212"/>
    </row>
    <row r="7" spans="1:6" ht="33.6" customHeight="1">
      <c r="A7" s="211"/>
      <c r="B7" s="211"/>
      <c r="C7" s="211"/>
      <c r="D7" s="213" t="s">
        <v>320</v>
      </c>
      <c r="E7" s="212" t="s">
        <v>330</v>
      </c>
      <c r="F7" s="212"/>
    </row>
    <row r="8" spans="1:6" ht="12.75">
      <c r="A8" s="211"/>
      <c r="B8" s="211"/>
      <c r="C8" s="211"/>
      <c r="D8" s="213"/>
      <c r="E8" s="24" t="s">
        <v>321</v>
      </c>
      <c r="F8" s="24" t="s">
        <v>322</v>
      </c>
    </row>
    <row r="9" spans="1:6" ht="12.75">
      <c r="A9" s="24">
        <v>1</v>
      </c>
      <c r="B9" s="24">
        <v>2</v>
      </c>
      <c r="C9" s="24">
        <v>3</v>
      </c>
      <c r="D9" s="214">
        <v>4</v>
      </c>
      <c r="E9" s="215">
        <v>5</v>
      </c>
      <c r="F9" s="215">
        <v>6</v>
      </c>
    </row>
    <row r="10" spans="1:11" ht="12.75">
      <c r="A10" s="24"/>
      <c r="B10" s="24"/>
      <c r="C10" s="216" t="s">
        <v>85</v>
      </c>
      <c r="D10" s="217">
        <f>D11+D13+D15+D17+D19+D21+D23+D25+D27+D30+D32+D36+D34+D40+D42+D44+D46+D48</f>
        <v>349022.8</v>
      </c>
      <c r="E10" s="217">
        <f aca="true" t="shared" si="0" ref="E10:F10">E11+E13+E15+E17+E19+E21+E23+E25+E27+E30+E32+E36+E34+E40+E42+E44+E46+E48</f>
        <v>280825.99999999994</v>
      </c>
      <c r="F10" s="217">
        <f t="shared" si="0"/>
        <v>279755.1</v>
      </c>
      <c r="I10" s="25"/>
      <c r="J10" s="25"/>
      <c r="K10" s="25"/>
    </row>
    <row r="11" spans="1:6" ht="87" customHeight="1">
      <c r="A11" s="193"/>
      <c r="B11" s="193"/>
      <c r="C11" s="218" t="s">
        <v>528</v>
      </c>
      <c r="D11" s="219">
        <f>D12</f>
        <v>86119</v>
      </c>
      <c r="E11" s="219">
        <f aca="true" t="shared" si="1" ref="E11:F11">E12</f>
        <v>86119</v>
      </c>
      <c r="F11" s="219">
        <f t="shared" si="1"/>
        <v>86119</v>
      </c>
    </row>
    <row r="12" spans="1:6" ht="31.5">
      <c r="A12" s="193" t="s">
        <v>297</v>
      </c>
      <c r="B12" s="193" t="s">
        <v>14</v>
      </c>
      <c r="C12" s="220" t="s">
        <v>529</v>
      </c>
      <c r="D12" s="221">
        <f>'№4'!F424</f>
        <v>86119</v>
      </c>
      <c r="E12" s="221">
        <f>'№4'!G424</f>
        <v>86119</v>
      </c>
      <c r="F12" s="221">
        <f>'№4'!H424</f>
        <v>86119</v>
      </c>
    </row>
    <row r="13" spans="1:6" ht="110.25">
      <c r="A13" s="222"/>
      <c r="B13" s="222"/>
      <c r="C13" s="218" t="s">
        <v>530</v>
      </c>
      <c r="D13" s="219">
        <f>D14</f>
        <v>176653</v>
      </c>
      <c r="E13" s="219">
        <f aca="true" t="shared" si="2" ref="E13:F13">E14</f>
        <v>176653</v>
      </c>
      <c r="F13" s="219">
        <f t="shared" si="2"/>
        <v>176653</v>
      </c>
    </row>
    <row r="14" spans="1:6" ht="31.5">
      <c r="A14" s="193" t="s">
        <v>303</v>
      </c>
      <c r="B14" s="193" t="s">
        <v>14</v>
      </c>
      <c r="C14" s="190" t="s">
        <v>529</v>
      </c>
      <c r="D14" s="221">
        <f>'№4'!F441</f>
        <v>176653</v>
      </c>
      <c r="E14" s="221">
        <f>'№4'!G441</f>
        <v>176653</v>
      </c>
      <c r="F14" s="221">
        <f>'№4'!H441</f>
        <v>176653</v>
      </c>
    </row>
    <row r="15" spans="1:6" s="26" customFormat="1" ht="126">
      <c r="A15" s="222"/>
      <c r="B15" s="222"/>
      <c r="C15" s="218" t="s">
        <v>531</v>
      </c>
      <c r="D15" s="217">
        <f>D16</f>
        <v>9069.300000000001</v>
      </c>
      <c r="E15" s="217">
        <f aca="true" t="shared" si="3" ref="E15:F15">E16</f>
        <v>9069.300000000001</v>
      </c>
      <c r="F15" s="217">
        <f t="shared" si="3"/>
        <v>9069.300000000001</v>
      </c>
    </row>
    <row r="16" spans="1:6" s="26" customFormat="1" ht="37.15" customHeight="1">
      <c r="A16" s="193" t="s">
        <v>308</v>
      </c>
      <c r="B16" s="193" t="s">
        <v>14</v>
      </c>
      <c r="C16" s="220" t="s">
        <v>529</v>
      </c>
      <c r="D16" s="198">
        <f>'№4'!F497</f>
        <v>9069.300000000001</v>
      </c>
      <c r="E16" s="198">
        <f>'№4'!G497</f>
        <v>9069.300000000001</v>
      </c>
      <c r="F16" s="198">
        <f>'№4'!H497</f>
        <v>9069.300000000001</v>
      </c>
    </row>
    <row r="17" spans="1:6" s="26" customFormat="1" ht="63">
      <c r="A17" s="222"/>
      <c r="B17" s="222"/>
      <c r="C17" s="218" t="s">
        <v>532</v>
      </c>
      <c r="D17" s="217">
        <f>D18</f>
        <v>650</v>
      </c>
      <c r="E17" s="217">
        <f aca="true" t="shared" si="4" ref="E17:F17">E18</f>
        <v>650</v>
      </c>
      <c r="F17" s="217">
        <f t="shared" si="4"/>
        <v>650</v>
      </c>
    </row>
    <row r="18" spans="1:6" s="26" customFormat="1" ht="12.75">
      <c r="A18" s="193" t="s">
        <v>205</v>
      </c>
      <c r="B18" s="193" t="s">
        <v>25</v>
      </c>
      <c r="C18" s="200" t="s">
        <v>112</v>
      </c>
      <c r="D18" s="198">
        <f>'№4'!F20</f>
        <v>650</v>
      </c>
      <c r="E18" s="198">
        <f>'№4'!G20</f>
        <v>650</v>
      </c>
      <c r="F18" s="198">
        <f>'№4'!H20</f>
        <v>650</v>
      </c>
    </row>
    <row r="19" spans="1:6" s="26" customFormat="1" ht="142.9" customHeight="1">
      <c r="A19" s="193"/>
      <c r="B19" s="193"/>
      <c r="C19" s="218" t="s">
        <v>533</v>
      </c>
      <c r="D19" s="217">
        <f>D20</f>
        <v>395.8</v>
      </c>
      <c r="E19" s="217">
        <f aca="true" t="shared" si="5" ref="E19:F19">E20</f>
        <v>395.8</v>
      </c>
      <c r="F19" s="217">
        <f t="shared" si="5"/>
        <v>395.8</v>
      </c>
    </row>
    <row r="20" spans="1:6" s="26" customFormat="1" ht="28.15" customHeight="1">
      <c r="A20" s="223" t="s">
        <v>221</v>
      </c>
      <c r="B20" s="193" t="s">
        <v>25</v>
      </c>
      <c r="C20" s="200" t="s">
        <v>112</v>
      </c>
      <c r="D20" s="198">
        <f>'№4'!F93</f>
        <v>395.8</v>
      </c>
      <c r="E20" s="198">
        <f>'№4'!G93</f>
        <v>395.8</v>
      </c>
      <c r="F20" s="198">
        <f>'№4'!H93</f>
        <v>395.8</v>
      </c>
    </row>
    <row r="21" spans="1:6" s="26" customFormat="1" ht="47.25">
      <c r="A21" s="222"/>
      <c r="B21" s="222"/>
      <c r="C21" s="218" t="s">
        <v>534</v>
      </c>
      <c r="D21" s="217">
        <f>D22</f>
        <v>1251.6000000000001</v>
      </c>
      <c r="E21" s="217">
        <f aca="true" t="shared" si="6" ref="E21:F21">E22</f>
        <v>1251.3000000000002</v>
      </c>
      <c r="F21" s="217">
        <f t="shared" si="6"/>
        <v>1251</v>
      </c>
    </row>
    <row r="22" spans="1:6" s="26" customFormat="1" ht="27.6" customHeight="1">
      <c r="A22" s="223" t="s">
        <v>216</v>
      </c>
      <c r="B22" s="193" t="s">
        <v>25</v>
      </c>
      <c r="C22" s="190" t="s">
        <v>112</v>
      </c>
      <c r="D22" s="198">
        <f>'№4'!F78</f>
        <v>1251.6000000000001</v>
      </c>
      <c r="E22" s="198">
        <f>'№4'!G78</f>
        <v>1251.3000000000002</v>
      </c>
      <c r="F22" s="198">
        <f>'№4'!H78</f>
        <v>1251</v>
      </c>
    </row>
    <row r="23" spans="1:6" s="26" customFormat="1" ht="89.45" customHeight="1">
      <c r="A23" s="222"/>
      <c r="B23" s="222"/>
      <c r="C23" s="218" t="s">
        <v>535</v>
      </c>
      <c r="D23" s="217">
        <f>D24</f>
        <v>264</v>
      </c>
      <c r="E23" s="217">
        <f aca="true" t="shared" si="7" ref="E23:F23">E24</f>
        <v>264</v>
      </c>
      <c r="F23" s="217">
        <f t="shared" si="7"/>
        <v>264</v>
      </c>
    </row>
    <row r="24" spans="1:6" s="26" customFormat="1" ht="20.45" customHeight="1">
      <c r="A24" s="223" t="s">
        <v>215</v>
      </c>
      <c r="B24" s="193" t="s">
        <v>25</v>
      </c>
      <c r="C24" s="190" t="s">
        <v>112</v>
      </c>
      <c r="D24" s="198">
        <f>'№4'!F60</f>
        <v>264</v>
      </c>
      <c r="E24" s="198">
        <f>'№4'!G60</f>
        <v>264</v>
      </c>
      <c r="F24" s="198">
        <f>'№4'!H60</f>
        <v>264</v>
      </c>
    </row>
    <row r="25" spans="1:6" ht="94.5">
      <c r="A25" s="193"/>
      <c r="B25" s="193"/>
      <c r="C25" s="202" t="s">
        <v>536</v>
      </c>
      <c r="D25" s="217">
        <f>D26</f>
        <v>4282.4</v>
      </c>
      <c r="E25" s="217">
        <f>E26</f>
        <v>6423.599999999999</v>
      </c>
      <c r="F25" s="217">
        <f aca="true" t="shared" si="8" ref="F25">F26</f>
        <v>5353</v>
      </c>
    </row>
    <row r="26" spans="1:6" ht="39.6" customHeight="1">
      <c r="A26" s="193" t="s">
        <v>318</v>
      </c>
      <c r="B26" s="193" t="s">
        <v>58</v>
      </c>
      <c r="C26" s="220" t="s">
        <v>785</v>
      </c>
      <c r="D26" s="198">
        <f>'№4'!F322</f>
        <v>4282.4</v>
      </c>
      <c r="E26" s="198">
        <f>'№4'!G322</f>
        <v>6423.599999999999</v>
      </c>
      <c r="F26" s="198">
        <f>'№4'!H322</f>
        <v>5353</v>
      </c>
    </row>
    <row r="27" spans="1:6" ht="47.25">
      <c r="A27" s="194"/>
      <c r="B27" s="194"/>
      <c r="C27" s="202" t="s">
        <v>542</v>
      </c>
      <c r="D27" s="217">
        <f>D28+D29</f>
        <v>1477.9</v>
      </c>
      <c r="E27" s="217">
        <f aca="true" t="shared" si="9" ref="E27:F27">E28+E29</f>
        <v>0</v>
      </c>
      <c r="F27" s="217">
        <f t="shared" si="9"/>
        <v>0</v>
      </c>
    </row>
    <row r="28" spans="1:6" ht="12.75">
      <c r="A28" s="224" t="s">
        <v>538</v>
      </c>
      <c r="B28" s="193" t="s">
        <v>25</v>
      </c>
      <c r="C28" s="190" t="s">
        <v>112</v>
      </c>
      <c r="D28" s="194">
        <f>'№4'!F158</f>
        <v>677.9</v>
      </c>
      <c r="E28" s="225">
        <f>'№4'!G158</f>
        <v>0</v>
      </c>
      <c r="F28" s="225">
        <f>'№4'!H158</f>
        <v>0</v>
      </c>
    </row>
    <row r="29" spans="1:6" ht="12.75">
      <c r="A29" s="224" t="s">
        <v>544</v>
      </c>
      <c r="B29" s="193" t="s">
        <v>25</v>
      </c>
      <c r="C29" s="190" t="s">
        <v>112</v>
      </c>
      <c r="D29" s="225">
        <f>'№4'!F113</f>
        <v>800</v>
      </c>
      <c r="E29" s="225">
        <f>'№4'!G113</f>
        <v>0</v>
      </c>
      <c r="F29" s="225">
        <f>'№4'!H113</f>
        <v>0</v>
      </c>
    </row>
    <row r="30" spans="1:6" ht="47.25">
      <c r="A30" s="193"/>
      <c r="B30" s="193"/>
      <c r="C30" s="202" t="s">
        <v>760</v>
      </c>
      <c r="D30" s="222">
        <f>D31</f>
        <v>4212.5</v>
      </c>
      <c r="E30" s="226">
        <f aca="true" t="shared" si="10" ref="E30:F30">E31</f>
        <v>0</v>
      </c>
      <c r="F30" s="226">
        <f t="shared" si="10"/>
        <v>0</v>
      </c>
    </row>
    <row r="31" spans="1:6" ht="31.5">
      <c r="A31" s="195" t="s">
        <v>820</v>
      </c>
      <c r="B31" s="193" t="s">
        <v>14</v>
      </c>
      <c r="C31" s="190" t="s">
        <v>529</v>
      </c>
      <c r="D31" s="194">
        <f>'№4'!F437</f>
        <v>4212.5</v>
      </c>
      <c r="E31" s="225">
        <f>'№4'!G437</f>
        <v>0</v>
      </c>
      <c r="F31" s="225">
        <f>'№4'!H437</f>
        <v>0</v>
      </c>
    </row>
    <row r="32" spans="1:6" ht="110.25">
      <c r="A32" s="194"/>
      <c r="B32" s="194"/>
      <c r="C32" s="202" t="s">
        <v>824</v>
      </c>
      <c r="D32" s="226">
        <f>D33</f>
        <v>2.6</v>
      </c>
      <c r="E32" s="226">
        <f aca="true" t="shared" si="11" ref="E32:F32">E33</f>
        <v>0</v>
      </c>
      <c r="F32" s="226">
        <f t="shared" si="11"/>
        <v>0</v>
      </c>
    </row>
    <row r="33" spans="1:6" ht="12.75">
      <c r="A33" s="195" t="s">
        <v>822</v>
      </c>
      <c r="B33" s="193" t="s">
        <v>25</v>
      </c>
      <c r="C33" s="190" t="s">
        <v>112</v>
      </c>
      <c r="D33" s="194">
        <f>'№4'!F64</f>
        <v>2.6</v>
      </c>
      <c r="E33" s="225">
        <f>'№4'!G64</f>
        <v>0</v>
      </c>
      <c r="F33" s="225">
        <f>'№4'!H64</f>
        <v>0</v>
      </c>
    </row>
    <row r="34" spans="1:6" ht="42.6" customHeight="1">
      <c r="A34" s="194"/>
      <c r="B34" s="194"/>
      <c r="C34" s="202" t="s">
        <v>826</v>
      </c>
      <c r="D34" s="226">
        <f>D35</f>
        <v>5153.9</v>
      </c>
      <c r="E34" s="226">
        <f aca="true" t="shared" si="12" ref="E34:F34">E35</f>
        <v>0</v>
      </c>
      <c r="F34" s="226">
        <f t="shared" si="12"/>
        <v>0</v>
      </c>
    </row>
    <row r="35" spans="1:6" ht="31.5">
      <c r="A35" s="193" t="s">
        <v>825</v>
      </c>
      <c r="B35" s="193" t="s">
        <v>14</v>
      </c>
      <c r="C35" s="190" t="s">
        <v>529</v>
      </c>
      <c r="D35" s="225">
        <f>'№4'!F440</f>
        <v>5153.9</v>
      </c>
      <c r="E35" s="225">
        <f>'№4'!G440</f>
        <v>0</v>
      </c>
      <c r="F35" s="225">
        <f>'№4'!H440</f>
        <v>0</v>
      </c>
    </row>
    <row r="36" spans="1:6" ht="31.5">
      <c r="A36" s="193"/>
      <c r="B36" s="193"/>
      <c r="C36" s="202" t="s">
        <v>759</v>
      </c>
      <c r="D36" s="222">
        <f>D37+D38+D39</f>
        <v>3065.9</v>
      </c>
      <c r="E36" s="226">
        <f aca="true" t="shared" si="13" ref="E36:F36">E37+E38+E39</f>
        <v>0</v>
      </c>
      <c r="F36" s="226">
        <f t="shared" si="13"/>
        <v>0</v>
      </c>
    </row>
    <row r="37" spans="1:6" ht="31.5">
      <c r="A37" s="195" t="s">
        <v>828</v>
      </c>
      <c r="B37" s="193" t="s">
        <v>7</v>
      </c>
      <c r="C37" s="190" t="s">
        <v>11</v>
      </c>
      <c r="D37" s="194">
        <f>'№4'!F361</f>
        <v>236.1</v>
      </c>
      <c r="E37" s="225">
        <f>'№4'!G361</f>
        <v>0</v>
      </c>
      <c r="F37" s="225">
        <f>'№4'!H361</f>
        <v>0</v>
      </c>
    </row>
    <row r="38" spans="1:6" ht="31.5">
      <c r="A38" s="195" t="s">
        <v>829</v>
      </c>
      <c r="B38" s="193" t="s">
        <v>14</v>
      </c>
      <c r="C38" s="190" t="s">
        <v>529</v>
      </c>
      <c r="D38" s="194">
        <f>'№4'!F475</f>
        <v>90.7</v>
      </c>
      <c r="E38" s="225">
        <f>'№4'!G475</f>
        <v>0</v>
      </c>
      <c r="F38" s="225">
        <f>'№4'!H475</f>
        <v>0</v>
      </c>
    </row>
    <row r="39" spans="1:6" ht="31.5">
      <c r="A39" s="195" t="s">
        <v>828</v>
      </c>
      <c r="B39" s="193" t="s">
        <v>14</v>
      </c>
      <c r="C39" s="190" t="s">
        <v>529</v>
      </c>
      <c r="D39" s="194">
        <f>'№4'!F477</f>
        <v>2739.1</v>
      </c>
      <c r="E39" s="225">
        <f>'№4'!G477</f>
        <v>0</v>
      </c>
      <c r="F39" s="225">
        <f>'№4'!H477</f>
        <v>0</v>
      </c>
    </row>
    <row r="40" spans="1:6" ht="47.25">
      <c r="A40" s="193"/>
      <c r="B40" s="193"/>
      <c r="C40" s="202" t="s">
        <v>834</v>
      </c>
      <c r="D40" s="222">
        <f>D41</f>
        <v>485.9</v>
      </c>
      <c r="E40" s="226">
        <f aca="true" t="shared" si="14" ref="E40:F40">E41</f>
        <v>0</v>
      </c>
      <c r="F40" s="226">
        <f t="shared" si="14"/>
        <v>0</v>
      </c>
    </row>
    <row r="41" spans="1:6" ht="12.75">
      <c r="A41" s="195" t="s">
        <v>832</v>
      </c>
      <c r="B41" s="193" t="s">
        <v>25</v>
      </c>
      <c r="C41" s="190" t="s">
        <v>112</v>
      </c>
      <c r="D41" s="194">
        <f>'№4'!F244</f>
        <v>485.9</v>
      </c>
      <c r="E41" s="225">
        <f>'№4'!G244</f>
        <v>0</v>
      </c>
      <c r="F41" s="225">
        <f>'№4'!H244</f>
        <v>0</v>
      </c>
    </row>
    <row r="42" spans="1:6" ht="12.75">
      <c r="A42" s="194"/>
      <c r="B42" s="194"/>
      <c r="C42" s="202" t="s">
        <v>865</v>
      </c>
      <c r="D42" s="222">
        <f>D43</f>
        <v>1784.1</v>
      </c>
      <c r="E42" s="226">
        <f aca="true" t="shared" si="15" ref="E42:F42">E43</f>
        <v>0</v>
      </c>
      <c r="F42" s="226">
        <f t="shared" si="15"/>
        <v>0</v>
      </c>
    </row>
    <row r="43" spans="1:6" ht="31.5">
      <c r="A43" s="224" t="s">
        <v>835</v>
      </c>
      <c r="B43" s="193" t="s">
        <v>7</v>
      </c>
      <c r="C43" s="190" t="s">
        <v>11</v>
      </c>
      <c r="D43" s="194">
        <f>'№4'!F387</f>
        <v>1784.1</v>
      </c>
      <c r="E43" s="225">
        <f>'№4'!G387</f>
        <v>0</v>
      </c>
      <c r="F43" s="225">
        <f>'№4'!H387</f>
        <v>0</v>
      </c>
    </row>
    <row r="44" spans="1:6" ht="47.25">
      <c r="A44" s="194"/>
      <c r="B44" s="194"/>
      <c r="C44" s="202" t="s">
        <v>837</v>
      </c>
      <c r="D44" s="222">
        <f>D45</f>
        <v>21150.1</v>
      </c>
      <c r="E44" s="226">
        <f aca="true" t="shared" si="16" ref="E44:F44">E45</f>
        <v>0</v>
      </c>
      <c r="F44" s="226">
        <f t="shared" si="16"/>
        <v>0</v>
      </c>
    </row>
    <row r="45" spans="1:6" ht="12.75">
      <c r="A45" s="224" t="s">
        <v>839</v>
      </c>
      <c r="B45" s="193" t="s">
        <v>25</v>
      </c>
      <c r="C45" s="190" t="s">
        <v>112</v>
      </c>
      <c r="D45" s="194">
        <f>'№4'!F101</f>
        <v>21150.1</v>
      </c>
      <c r="E45" s="225">
        <f>'№4'!G101</f>
        <v>0</v>
      </c>
      <c r="F45" s="225">
        <f>'№4'!H101</f>
        <v>0</v>
      </c>
    </row>
    <row r="46" spans="1:6" ht="63">
      <c r="A46" s="194"/>
      <c r="B46" s="194"/>
      <c r="C46" s="202" t="s">
        <v>866</v>
      </c>
      <c r="D46" s="222">
        <f>D47</f>
        <v>30537.6</v>
      </c>
      <c r="E46" s="226">
        <f aca="true" t="shared" si="17" ref="E46:F46">E47</f>
        <v>0</v>
      </c>
      <c r="F46" s="226">
        <f t="shared" si="17"/>
        <v>0</v>
      </c>
    </row>
    <row r="47" spans="1:6" ht="12.75">
      <c r="A47" s="224" t="s">
        <v>838</v>
      </c>
      <c r="B47" s="193" t="s">
        <v>25</v>
      </c>
      <c r="C47" s="190" t="s">
        <v>112</v>
      </c>
      <c r="D47" s="194">
        <f>'№4'!F111</f>
        <v>30537.6</v>
      </c>
      <c r="E47" s="225">
        <f>'№4'!G111</f>
        <v>0</v>
      </c>
      <c r="F47" s="225">
        <f>'№4'!H111</f>
        <v>0</v>
      </c>
    </row>
    <row r="48" spans="1:6" ht="47.25">
      <c r="A48" s="194"/>
      <c r="B48" s="194"/>
      <c r="C48" s="202" t="s">
        <v>867</v>
      </c>
      <c r="D48" s="222">
        <f>D49</f>
        <v>2467.2</v>
      </c>
      <c r="E48" s="226">
        <f aca="true" t="shared" si="18" ref="E48:F48">E49</f>
        <v>0</v>
      </c>
      <c r="F48" s="226">
        <f t="shared" si="18"/>
        <v>0</v>
      </c>
    </row>
    <row r="49" spans="1:6" ht="31.5">
      <c r="A49" s="194"/>
      <c r="B49" s="193" t="s">
        <v>7</v>
      </c>
      <c r="C49" s="190" t="s">
        <v>11</v>
      </c>
      <c r="D49" s="194">
        <f>'№4'!F404</f>
        <v>2467.2</v>
      </c>
      <c r="E49" s="194">
        <f>'№4'!G404</f>
        <v>0</v>
      </c>
      <c r="F49" s="194">
        <f>'№4'!H404</f>
        <v>0</v>
      </c>
    </row>
  </sheetData>
  <mergeCells count="11">
    <mergeCell ref="E7:F7"/>
    <mergeCell ref="C1:F1"/>
    <mergeCell ref="C2:F2"/>
    <mergeCell ref="C3:F3"/>
    <mergeCell ref="A4:D4"/>
    <mergeCell ref="A5:F5"/>
    <mergeCell ref="A6:A8"/>
    <mergeCell ref="B6:B8"/>
    <mergeCell ref="C6:C8"/>
    <mergeCell ref="D6:F6"/>
    <mergeCell ref="D7:D8"/>
  </mergeCells>
  <printOptions/>
  <pageMargins left="0.5905511811023623" right="0.1968503937007874" top="0" bottom="0" header="0.31496062992125984" footer="0.31496062992125984"/>
  <pageSetup fitToHeight="2"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dimension ref="A1:P22"/>
  <sheetViews>
    <sheetView zoomScaleSheetLayoutView="100" workbookViewId="0" topLeftCell="A1">
      <selection activeCell="M4" sqref="M4"/>
    </sheetView>
  </sheetViews>
  <sheetFormatPr defaultColWidth="9.125" defaultRowHeight="12.75"/>
  <cols>
    <col min="1" max="1" width="5.625" style="92" customWidth="1"/>
    <col min="2" max="2" width="33.625" style="93" customWidth="1"/>
    <col min="3" max="3" width="15.625" style="93" customWidth="1"/>
    <col min="4" max="4" width="9.625" style="86" customWidth="1"/>
    <col min="5" max="5" width="11.75390625" style="86" customWidth="1"/>
    <col min="6" max="6" width="13.125" style="86" customWidth="1"/>
    <col min="7" max="7" width="9.125" style="94" customWidth="1"/>
    <col min="8" max="8" width="9.25390625" style="86" bestFit="1" customWidth="1"/>
    <col min="9" max="9" width="12.125" style="86" customWidth="1"/>
    <col min="10" max="10" width="12.75390625" style="86" customWidth="1"/>
    <col min="11" max="11" width="9.375" style="94" customWidth="1"/>
    <col min="12" max="12" width="9.25390625" style="86" bestFit="1" customWidth="1"/>
    <col min="13" max="13" width="13.125" style="86" customWidth="1"/>
    <col min="14" max="14" width="13.625" style="86" customWidth="1"/>
    <col min="15" max="15" width="9.625" style="94" customWidth="1"/>
    <col min="16" max="16" width="14.875" style="86" customWidth="1"/>
    <col min="17" max="256" width="9.125" style="93" customWidth="1"/>
    <col min="257" max="257" width="5.625" style="93" customWidth="1"/>
    <col min="258" max="258" width="33.625" style="93" customWidth="1"/>
    <col min="259" max="259" width="15.625" style="93" customWidth="1"/>
    <col min="260" max="260" width="9.625" style="93" customWidth="1"/>
    <col min="261" max="261" width="11.75390625" style="93" customWidth="1"/>
    <col min="262" max="262" width="13.125" style="93" customWidth="1"/>
    <col min="263" max="263" width="9.125" style="93" customWidth="1"/>
    <col min="264" max="264" width="9.25390625" style="93" bestFit="1" customWidth="1"/>
    <col min="265" max="265" width="12.125" style="93" customWidth="1"/>
    <col min="266" max="266" width="12.75390625" style="93" customWidth="1"/>
    <col min="267" max="267" width="9.375" style="93" customWidth="1"/>
    <col min="268" max="268" width="9.25390625" style="93" bestFit="1" customWidth="1"/>
    <col min="269" max="269" width="13.125" style="93" customWidth="1"/>
    <col min="270" max="270" width="13.625" style="93" customWidth="1"/>
    <col min="271" max="271" width="9.625" style="93" customWidth="1"/>
    <col min="272" max="272" width="14.875" style="93" customWidth="1"/>
    <col min="273" max="512" width="9.125" style="93" customWidth="1"/>
    <col min="513" max="513" width="5.625" style="93" customWidth="1"/>
    <col min="514" max="514" width="33.625" style="93" customWidth="1"/>
    <col min="515" max="515" width="15.625" style="93" customWidth="1"/>
    <col min="516" max="516" width="9.625" style="93" customWidth="1"/>
    <col min="517" max="517" width="11.75390625" style="93" customWidth="1"/>
    <col min="518" max="518" width="13.125" style="93" customWidth="1"/>
    <col min="519" max="519" width="9.125" style="93" customWidth="1"/>
    <col min="520" max="520" width="9.25390625" style="93" bestFit="1" customWidth="1"/>
    <col min="521" max="521" width="12.125" style="93" customWidth="1"/>
    <col min="522" max="522" width="12.75390625" style="93" customWidth="1"/>
    <col min="523" max="523" width="9.375" style="93" customWidth="1"/>
    <col min="524" max="524" width="9.25390625" style="93" bestFit="1" customWidth="1"/>
    <col min="525" max="525" width="13.125" style="93" customWidth="1"/>
    <col min="526" max="526" width="13.625" style="93" customWidth="1"/>
    <col min="527" max="527" width="9.625" style="93" customWidth="1"/>
    <col min="528" max="528" width="14.875" style="93" customWidth="1"/>
    <col min="529" max="768" width="9.125" style="93" customWidth="1"/>
    <col min="769" max="769" width="5.625" style="93" customWidth="1"/>
    <col min="770" max="770" width="33.625" style="93" customWidth="1"/>
    <col min="771" max="771" width="15.625" style="93" customWidth="1"/>
    <col min="772" max="772" width="9.625" style="93" customWidth="1"/>
    <col min="773" max="773" width="11.75390625" style="93" customWidth="1"/>
    <col min="774" max="774" width="13.125" style="93" customWidth="1"/>
    <col min="775" max="775" width="9.125" style="93" customWidth="1"/>
    <col min="776" max="776" width="9.25390625" style="93" bestFit="1" customWidth="1"/>
    <col min="777" max="777" width="12.125" style="93" customWidth="1"/>
    <col min="778" max="778" width="12.75390625" style="93" customWidth="1"/>
    <col min="779" max="779" width="9.375" style="93" customWidth="1"/>
    <col min="780" max="780" width="9.25390625" style="93" bestFit="1" customWidth="1"/>
    <col min="781" max="781" width="13.125" style="93" customWidth="1"/>
    <col min="782" max="782" width="13.625" style="93" customWidth="1"/>
    <col min="783" max="783" width="9.625" style="93" customWidth="1"/>
    <col min="784" max="784" width="14.875" style="93" customWidth="1"/>
    <col min="785" max="1024" width="9.125" style="93" customWidth="1"/>
    <col min="1025" max="1025" width="5.625" style="93" customWidth="1"/>
    <col min="1026" max="1026" width="33.625" style="93" customWidth="1"/>
    <col min="1027" max="1027" width="15.625" style="93" customWidth="1"/>
    <col min="1028" max="1028" width="9.625" style="93" customWidth="1"/>
    <col min="1029" max="1029" width="11.75390625" style="93" customWidth="1"/>
    <col min="1030" max="1030" width="13.125" style="93" customWidth="1"/>
    <col min="1031" max="1031" width="9.125" style="93" customWidth="1"/>
    <col min="1032" max="1032" width="9.25390625" style="93" bestFit="1" customWidth="1"/>
    <col min="1033" max="1033" width="12.125" style="93" customWidth="1"/>
    <col min="1034" max="1034" width="12.75390625" style="93" customWidth="1"/>
    <col min="1035" max="1035" width="9.375" style="93" customWidth="1"/>
    <col min="1036" max="1036" width="9.25390625" style="93" bestFit="1" customWidth="1"/>
    <col min="1037" max="1037" width="13.125" style="93" customWidth="1"/>
    <col min="1038" max="1038" width="13.625" style="93" customWidth="1"/>
    <col min="1039" max="1039" width="9.625" style="93" customWidth="1"/>
    <col min="1040" max="1040" width="14.875" style="93" customWidth="1"/>
    <col min="1041" max="1280" width="9.125" style="93" customWidth="1"/>
    <col min="1281" max="1281" width="5.625" style="93" customWidth="1"/>
    <col min="1282" max="1282" width="33.625" style="93" customWidth="1"/>
    <col min="1283" max="1283" width="15.625" style="93" customWidth="1"/>
    <col min="1284" max="1284" width="9.625" style="93" customWidth="1"/>
    <col min="1285" max="1285" width="11.75390625" style="93" customWidth="1"/>
    <col min="1286" max="1286" width="13.125" style="93" customWidth="1"/>
    <col min="1287" max="1287" width="9.125" style="93" customWidth="1"/>
    <col min="1288" max="1288" width="9.25390625" style="93" bestFit="1" customWidth="1"/>
    <col min="1289" max="1289" width="12.125" style="93" customWidth="1"/>
    <col min="1290" max="1290" width="12.75390625" style="93" customWidth="1"/>
    <col min="1291" max="1291" width="9.375" style="93" customWidth="1"/>
    <col min="1292" max="1292" width="9.25390625" style="93" bestFit="1" customWidth="1"/>
    <col min="1293" max="1293" width="13.125" style="93" customWidth="1"/>
    <col min="1294" max="1294" width="13.625" style="93" customWidth="1"/>
    <col min="1295" max="1295" width="9.625" style="93" customWidth="1"/>
    <col min="1296" max="1296" width="14.875" style="93" customWidth="1"/>
    <col min="1297" max="1536" width="9.125" style="93" customWidth="1"/>
    <col min="1537" max="1537" width="5.625" style="93" customWidth="1"/>
    <col min="1538" max="1538" width="33.625" style="93" customWidth="1"/>
    <col min="1539" max="1539" width="15.625" style="93" customWidth="1"/>
    <col min="1540" max="1540" width="9.625" style="93" customWidth="1"/>
    <col min="1541" max="1541" width="11.75390625" style="93" customWidth="1"/>
    <col min="1542" max="1542" width="13.125" style="93" customWidth="1"/>
    <col min="1543" max="1543" width="9.125" style="93" customWidth="1"/>
    <col min="1544" max="1544" width="9.25390625" style="93" bestFit="1" customWidth="1"/>
    <col min="1545" max="1545" width="12.125" style="93" customWidth="1"/>
    <col min="1546" max="1546" width="12.75390625" style="93" customWidth="1"/>
    <col min="1547" max="1547" width="9.375" style="93" customWidth="1"/>
    <col min="1548" max="1548" width="9.25390625" style="93" bestFit="1" customWidth="1"/>
    <col min="1549" max="1549" width="13.125" style="93" customWidth="1"/>
    <col min="1550" max="1550" width="13.625" style="93" customWidth="1"/>
    <col min="1551" max="1551" width="9.625" style="93" customWidth="1"/>
    <col min="1552" max="1552" width="14.875" style="93" customWidth="1"/>
    <col min="1553" max="1792" width="9.125" style="93" customWidth="1"/>
    <col min="1793" max="1793" width="5.625" style="93" customWidth="1"/>
    <col min="1794" max="1794" width="33.625" style="93" customWidth="1"/>
    <col min="1795" max="1795" width="15.625" style="93" customWidth="1"/>
    <col min="1796" max="1796" width="9.625" style="93" customWidth="1"/>
    <col min="1797" max="1797" width="11.75390625" style="93" customWidth="1"/>
    <col min="1798" max="1798" width="13.125" style="93" customWidth="1"/>
    <col min="1799" max="1799" width="9.125" style="93" customWidth="1"/>
    <col min="1800" max="1800" width="9.25390625" style="93" bestFit="1" customWidth="1"/>
    <col min="1801" max="1801" width="12.125" style="93" customWidth="1"/>
    <col min="1802" max="1802" width="12.75390625" style="93" customWidth="1"/>
    <col min="1803" max="1803" width="9.375" style="93" customWidth="1"/>
    <col min="1804" max="1804" width="9.25390625" style="93" bestFit="1" customWidth="1"/>
    <col min="1805" max="1805" width="13.125" style="93" customWidth="1"/>
    <col min="1806" max="1806" width="13.625" style="93" customWidth="1"/>
    <col min="1807" max="1807" width="9.625" style="93" customWidth="1"/>
    <col min="1808" max="1808" width="14.875" style="93" customWidth="1"/>
    <col min="1809" max="2048" width="9.125" style="93" customWidth="1"/>
    <col min="2049" max="2049" width="5.625" style="93" customWidth="1"/>
    <col min="2050" max="2050" width="33.625" style="93" customWidth="1"/>
    <col min="2051" max="2051" width="15.625" style="93" customWidth="1"/>
    <col min="2052" max="2052" width="9.625" style="93" customWidth="1"/>
    <col min="2053" max="2053" width="11.75390625" style="93" customWidth="1"/>
    <col min="2054" max="2054" width="13.125" style="93" customWidth="1"/>
    <col min="2055" max="2055" width="9.125" style="93" customWidth="1"/>
    <col min="2056" max="2056" width="9.25390625" style="93" bestFit="1" customWidth="1"/>
    <col min="2057" max="2057" width="12.125" style="93" customWidth="1"/>
    <col min="2058" max="2058" width="12.75390625" style="93" customWidth="1"/>
    <col min="2059" max="2059" width="9.375" style="93" customWidth="1"/>
    <col min="2060" max="2060" width="9.25390625" style="93" bestFit="1" customWidth="1"/>
    <col min="2061" max="2061" width="13.125" style="93" customWidth="1"/>
    <col min="2062" max="2062" width="13.625" style="93" customWidth="1"/>
    <col min="2063" max="2063" width="9.625" style="93" customWidth="1"/>
    <col min="2064" max="2064" width="14.875" style="93" customWidth="1"/>
    <col min="2065" max="2304" width="9.125" style="93" customWidth="1"/>
    <col min="2305" max="2305" width="5.625" style="93" customWidth="1"/>
    <col min="2306" max="2306" width="33.625" style="93" customWidth="1"/>
    <col min="2307" max="2307" width="15.625" style="93" customWidth="1"/>
    <col min="2308" max="2308" width="9.625" style="93" customWidth="1"/>
    <col min="2309" max="2309" width="11.75390625" style="93" customWidth="1"/>
    <col min="2310" max="2310" width="13.125" style="93" customWidth="1"/>
    <col min="2311" max="2311" width="9.125" style="93" customWidth="1"/>
    <col min="2312" max="2312" width="9.25390625" style="93" bestFit="1" customWidth="1"/>
    <col min="2313" max="2313" width="12.125" style="93" customWidth="1"/>
    <col min="2314" max="2314" width="12.75390625" style="93" customWidth="1"/>
    <col min="2315" max="2315" width="9.375" style="93" customWidth="1"/>
    <col min="2316" max="2316" width="9.25390625" style="93" bestFit="1" customWidth="1"/>
    <col min="2317" max="2317" width="13.125" style="93" customWidth="1"/>
    <col min="2318" max="2318" width="13.625" style="93" customWidth="1"/>
    <col min="2319" max="2319" width="9.625" style="93" customWidth="1"/>
    <col min="2320" max="2320" width="14.875" style="93" customWidth="1"/>
    <col min="2321" max="2560" width="9.125" style="93" customWidth="1"/>
    <col min="2561" max="2561" width="5.625" style="93" customWidth="1"/>
    <col min="2562" max="2562" width="33.625" style="93" customWidth="1"/>
    <col min="2563" max="2563" width="15.625" style="93" customWidth="1"/>
    <col min="2564" max="2564" width="9.625" style="93" customWidth="1"/>
    <col min="2565" max="2565" width="11.75390625" style="93" customWidth="1"/>
    <col min="2566" max="2566" width="13.125" style="93" customWidth="1"/>
    <col min="2567" max="2567" width="9.125" style="93" customWidth="1"/>
    <col min="2568" max="2568" width="9.25390625" style="93" bestFit="1" customWidth="1"/>
    <col min="2569" max="2569" width="12.125" style="93" customWidth="1"/>
    <col min="2570" max="2570" width="12.75390625" style="93" customWidth="1"/>
    <col min="2571" max="2571" width="9.375" style="93" customWidth="1"/>
    <col min="2572" max="2572" width="9.25390625" style="93" bestFit="1" customWidth="1"/>
    <col min="2573" max="2573" width="13.125" style="93" customWidth="1"/>
    <col min="2574" max="2574" width="13.625" style="93" customWidth="1"/>
    <col min="2575" max="2575" width="9.625" style="93" customWidth="1"/>
    <col min="2576" max="2576" width="14.875" style="93" customWidth="1"/>
    <col min="2577" max="2816" width="9.125" style="93" customWidth="1"/>
    <col min="2817" max="2817" width="5.625" style="93" customWidth="1"/>
    <col min="2818" max="2818" width="33.625" style="93" customWidth="1"/>
    <col min="2819" max="2819" width="15.625" style="93" customWidth="1"/>
    <col min="2820" max="2820" width="9.625" style="93" customWidth="1"/>
    <col min="2821" max="2821" width="11.75390625" style="93" customWidth="1"/>
    <col min="2822" max="2822" width="13.125" style="93" customWidth="1"/>
    <col min="2823" max="2823" width="9.125" style="93" customWidth="1"/>
    <col min="2824" max="2824" width="9.25390625" style="93" bestFit="1" customWidth="1"/>
    <col min="2825" max="2825" width="12.125" style="93" customWidth="1"/>
    <col min="2826" max="2826" width="12.75390625" style="93" customWidth="1"/>
    <col min="2827" max="2827" width="9.375" style="93" customWidth="1"/>
    <col min="2828" max="2828" width="9.25390625" style="93" bestFit="1" customWidth="1"/>
    <col min="2829" max="2829" width="13.125" style="93" customWidth="1"/>
    <col min="2830" max="2830" width="13.625" style="93" customWidth="1"/>
    <col min="2831" max="2831" width="9.625" style="93" customWidth="1"/>
    <col min="2832" max="2832" width="14.875" style="93" customWidth="1"/>
    <col min="2833" max="3072" width="9.125" style="93" customWidth="1"/>
    <col min="3073" max="3073" width="5.625" style="93" customWidth="1"/>
    <col min="3074" max="3074" width="33.625" style="93" customWidth="1"/>
    <col min="3075" max="3075" width="15.625" style="93" customWidth="1"/>
    <col min="3076" max="3076" width="9.625" style="93" customWidth="1"/>
    <col min="3077" max="3077" width="11.75390625" style="93" customWidth="1"/>
    <col min="3078" max="3078" width="13.125" style="93" customWidth="1"/>
    <col min="3079" max="3079" width="9.125" style="93" customWidth="1"/>
    <col min="3080" max="3080" width="9.25390625" style="93" bestFit="1" customWidth="1"/>
    <col min="3081" max="3081" width="12.125" style="93" customWidth="1"/>
    <col min="3082" max="3082" width="12.75390625" style="93" customWidth="1"/>
    <col min="3083" max="3083" width="9.375" style="93" customWidth="1"/>
    <col min="3084" max="3084" width="9.25390625" style="93" bestFit="1" customWidth="1"/>
    <col min="3085" max="3085" width="13.125" style="93" customWidth="1"/>
    <col min="3086" max="3086" width="13.625" style="93" customWidth="1"/>
    <col min="3087" max="3087" width="9.625" style="93" customWidth="1"/>
    <col min="3088" max="3088" width="14.875" style="93" customWidth="1"/>
    <col min="3089" max="3328" width="9.125" style="93" customWidth="1"/>
    <col min="3329" max="3329" width="5.625" style="93" customWidth="1"/>
    <col min="3330" max="3330" width="33.625" style="93" customWidth="1"/>
    <col min="3331" max="3331" width="15.625" style="93" customWidth="1"/>
    <col min="3332" max="3332" width="9.625" style="93" customWidth="1"/>
    <col min="3333" max="3333" width="11.75390625" style="93" customWidth="1"/>
    <col min="3334" max="3334" width="13.125" style="93" customWidth="1"/>
    <col min="3335" max="3335" width="9.125" style="93" customWidth="1"/>
    <col min="3336" max="3336" width="9.25390625" style="93" bestFit="1" customWidth="1"/>
    <col min="3337" max="3337" width="12.125" style="93" customWidth="1"/>
    <col min="3338" max="3338" width="12.75390625" style="93" customWidth="1"/>
    <col min="3339" max="3339" width="9.375" style="93" customWidth="1"/>
    <col min="3340" max="3340" width="9.25390625" style="93" bestFit="1" customWidth="1"/>
    <col min="3341" max="3341" width="13.125" style="93" customWidth="1"/>
    <col min="3342" max="3342" width="13.625" style="93" customWidth="1"/>
    <col min="3343" max="3343" width="9.625" style="93" customWidth="1"/>
    <col min="3344" max="3344" width="14.875" style="93" customWidth="1"/>
    <col min="3345" max="3584" width="9.125" style="93" customWidth="1"/>
    <col min="3585" max="3585" width="5.625" style="93" customWidth="1"/>
    <col min="3586" max="3586" width="33.625" style="93" customWidth="1"/>
    <col min="3587" max="3587" width="15.625" style="93" customWidth="1"/>
    <col min="3588" max="3588" width="9.625" style="93" customWidth="1"/>
    <col min="3589" max="3589" width="11.75390625" style="93" customWidth="1"/>
    <col min="3590" max="3590" width="13.125" style="93" customWidth="1"/>
    <col min="3591" max="3591" width="9.125" style="93" customWidth="1"/>
    <col min="3592" max="3592" width="9.25390625" style="93" bestFit="1" customWidth="1"/>
    <col min="3593" max="3593" width="12.125" style="93" customWidth="1"/>
    <col min="3594" max="3594" width="12.75390625" style="93" customWidth="1"/>
    <col min="3595" max="3595" width="9.375" style="93" customWidth="1"/>
    <col min="3596" max="3596" width="9.25390625" style="93" bestFit="1" customWidth="1"/>
    <col min="3597" max="3597" width="13.125" style="93" customWidth="1"/>
    <col min="3598" max="3598" width="13.625" style="93" customWidth="1"/>
    <col min="3599" max="3599" width="9.625" style="93" customWidth="1"/>
    <col min="3600" max="3600" width="14.875" style="93" customWidth="1"/>
    <col min="3601" max="3840" width="9.125" style="93" customWidth="1"/>
    <col min="3841" max="3841" width="5.625" style="93" customWidth="1"/>
    <col min="3842" max="3842" width="33.625" style="93" customWidth="1"/>
    <col min="3843" max="3843" width="15.625" style="93" customWidth="1"/>
    <col min="3844" max="3844" width="9.625" style="93" customWidth="1"/>
    <col min="3845" max="3845" width="11.75390625" style="93" customWidth="1"/>
    <col min="3846" max="3846" width="13.125" style="93" customWidth="1"/>
    <col min="3847" max="3847" width="9.125" style="93" customWidth="1"/>
    <col min="3848" max="3848" width="9.25390625" style="93" bestFit="1" customWidth="1"/>
    <col min="3849" max="3849" width="12.125" style="93" customWidth="1"/>
    <col min="3850" max="3850" width="12.75390625" style="93" customWidth="1"/>
    <col min="3851" max="3851" width="9.375" style="93" customWidth="1"/>
    <col min="3852" max="3852" width="9.25390625" style="93" bestFit="1" customWidth="1"/>
    <col min="3853" max="3853" width="13.125" style="93" customWidth="1"/>
    <col min="3854" max="3854" width="13.625" style="93" customWidth="1"/>
    <col min="3855" max="3855" width="9.625" style="93" customWidth="1"/>
    <col min="3856" max="3856" width="14.875" style="93" customWidth="1"/>
    <col min="3857" max="4096" width="9.125" style="93" customWidth="1"/>
    <col min="4097" max="4097" width="5.625" style="93" customWidth="1"/>
    <col min="4098" max="4098" width="33.625" style="93" customWidth="1"/>
    <col min="4099" max="4099" width="15.625" style="93" customWidth="1"/>
    <col min="4100" max="4100" width="9.625" style="93" customWidth="1"/>
    <col min="4101" max="4101" width="11.75390625" style="93" customWidth="1"/>
    <col min="4102" max="4102" width="13.125" style="93" customWidth="1"/>
    <col min="4103" max="4103" width="9.125" style="93" customWidth="1"/>
    <col min="4104" max="4104" width="9.25390625" style="93" bestFit="1" customWidth="1"/>
    <col min="4105" max="4105" width="12.125" style="93" customWidth="1"/>
    <col min="4106" max="4106" width="12.75390625" style="93" customWidth="1"/>
    <col min="4107" max="4107" width="9.375" style="93" customWidth="1"/>
    <col min="4108" max="4108" width="9.25390625" style="93" bestFit="1" customWidth="1"/>
    <col min="4109" max="4109" width="13.125" style="93" customWidth="1"/>
    <col min="4110" max="4110" width="13.625" style="93" customWidth="1"/>
    <col min="4111" max="4111" width="9.625" style="93" customWidth="1"/>
    <col min="4112" max="4112" width="14.875" style="93" customWidth="1"/>
    <col min="4113" max="4352" width="9.125" style="93" customWidth="1"/>
    <col min="4353" max="4353" width="5.625" style="93" customWidth="1"/>
    <col min="4354" max="4354" width="33.625" style="93" customWidth="1"/>
    <col min="4355" max="4355" width="15.625" style="93" customWidth="1"/>
    <col min="4356" max="4356" width="9.625" style="93" customWidth="1"/>
    <col min="4357" max="4357" width="11.75390625" style="93" customWidth="1"/>
    <col min="4358" max="4358" width="13.125" style="93" customWidth="1"/>
    <col min="4359" max="4359" width="9.125" style="93" customWidth="1"/>
    <col min="4360" max="4360" width="9.25390625" style="93" bestFit="1" customWidth="1"/>
    <col min="4361" max="4361" width="12.125" style="93" customWidth="1"/>
    <col min="4362" max="4362" width="12.75390625" style="93" customWidth="1"/>
    <col min="4363" max="4363" width="9.375" style="93" customWidth="1"/>
    <col min="4364" max="4364" width="9.25390625" style="93" bestFit="1" customWidth="1"/>
    <col min="4365" max="4365" width="13.125" style="93" customWidth="1"/>
    <col min="4366" max="4366" width="13.625" style="93" customWidth="1"/>
    <col min="4367" max="4367" width="9.625" style="93" customWidth="1"/>
    <col min="4368" max="4368" width="14.875" style="93" customWidth="1"/>
    <col min="4369" max="4608" width="9.125" style="93" customWidth="1"/>
    <col min="4609" max="4609" width="5.625" style="93" customWidth="1"/>
    <col min="4610" max="4610" width="33.625" style="93" customWidth="1"/>
    <col min="4611" max="4611" width="15.625" style="93" customWidth="1"/>
    <col min="4612" max="4612" width="9.625" style="93" customWidth="1"/>
    <col min="4613" max="4613" width="11.75390625" style="93" customWidth="1"/>
    <col min="4614" max="4614" width="13.125" style="93" customWidth="1"/>
    <col min="4615" max="4615" width="9.125" style="93" customWidth="1"/>
    <col min="4616" max="4616" width="9.25390625" style="93" bestFit="1" customWidth="1"/>
    <col min="4617" max="4617" width="12.125" style="93" customWidth="1"/>
    <col min="4618" max="4618" width="12.75390625" style="93" customWidth="1"/>
    <col min="4619" max="4619" width="9.375" style="93" customWidth="1"/>
    <col min="4620" max="4620" width="9.25390625" style="93" bestFit="1" customWidth="1"/>
    <col min="4621" max="4621" width="13.125" style="93" customWidth="1"/>
    <col min="4622" max="4622" width="13.625" style="93" customWidth="1"/>
    <col min="4623" max="4623" width="9.625" style="93" customWidth="1"/>
    <col min="4624" max="4624" width="14.875" style="93" customWidth="1"/>
    <col min="4625" max="4864" width="9.125" style="93" customWidth="1"/>
    <col min="4865" max="4865" width="5.625" style="93" customWidth="1"/>
    <col min="4866" max="4866" width="33.625" style="93" customWidth="1"/>
    <col min="4867" max="4867" width="15.625" style="93" customWidth="1"/>
    <col min="4868" max="4868" width="9.625" style="93" customWidth="1"/>
    <col min="4869" max="4869" width="11.75390625" style="93" customWidth="1"/>
    <col min="4870" max="4870" width="13.125" style="93" customWidth="1"/>
    <col min="4871" max="4871" width="9.125" style="93" customWidth="1"/>
    <col min="4872" max="4872" width="9.25390625" style="93" bestFit="1" customWidth="1"/>
    <col min="4873" max="4873" width="12.125" style="93" customWidth="1"/>
    <col min="4874" max="4874" width="12.75390625" style="93" customWidth="1"/>
    <col min="4875" max="4875" width="9.375" style="93" customWidth="1"/>
    <col min="4876" max="4876" width="9.25390625" style="93" bestFit="1" customWidth="1"/>
    <col min="4877" max="4877" width="13.125" style="93" customWidth="1"/>
    <col min="4878" max="4878" width="13.625" style="93" customWidth="1"/>
    <col min="4879" max="4879" width="9.625" style="93" customWidth="1"/>
    <col min="4880" max="4880" width="14.875" style="93" customWidth="1"/>
    <col min="4881" max="5120" width="9.125" style="93" customWidth="1"/>
    <col min="5121" max="5121" width="5.625" style="93" customWidth="1"/>
    <col min="5122" max="5122" width="33.625" style="93" customWidth="1"/>
    <col min="5123" max="5123" width="15.625" style="93" customWidth="1"/>
    <col min="5124" max="5124" width="9.625" style="93" customWidth="1"/>
    <col min="5125" max="5125" width="11.75390625" style="93" customWidth="1"/>
    <col min="5126" max="5126" width="13.125" style="93" customWidth="1"/>
    <col min="5127" max="5127" width="9.125" style="93" customWidth="1"/>
    <col min="5128" max="5128" width="9.25390625" style="93" bestFit="1" customWidth="1"/>
    <col min="5129" max="5129" width="12.125" style="93" customWidth="1"/>
    <col min="5130" max="5130" width="12.75390625" style="93" customWidth="1"/>
    <col min="5131" max="5131" width="9.375" style="93" customWidth="1"/>
    <col min="5132" max="5132" width="9.25390625" style="93" bestFit="1" customWidth="1"/>
    <col min="5133" max="5133" width="13.125" style="93" customWidth="1"/>
    <col min="5134" max="5134" width="13.625" style="93" customWidth="1"/>
    <col min="5135" max="5135" width="9.625" style="93" customWidth="1"/>
    <col min="5136" max="5136" width="14.875" style="93" customWidth="1"/>
    <col min="5137" max="5376" width="9.125" style="93" customWidth="1"/>
    <col min="5377" max="5377" width="5.625" style="93" customWidth="1"/>
    <col min="5378" max="5378" width="33.625" style="93" customWidth="1"/>
    <col min="5379" max="5379" width="15.625" style="93" customWidth="1"/>
    <col min="5380" max="5380" width="9.625" style="93" customWidth="1"/>
    <col min="5381" max="5381" width="11.75390625" style="93" customWidth="1"/>
    <col min="5382" max="5382" width="13.125" style="93" customWidth="1"/>
    <col min="5383" max="5383" width="9.125" style="93" customWidth="1"/>
    <col min="5384" max="5384" width="9.25390625" style="93" bestFit="1" customWidth="1"/>
    <col min="5385" max="5385" width="12.125" style="93" customWidth="1"/>
    <col min="5386" max="5386" width="12.75390625" style="93" customWidth="1"/>
    <col min="5387" max="5387" width="9.375" style="93" customWidth="1"/>
    <col min="5388" max="5388" width="9.25390625" style="93" bestFit="1" customWidth="1"/>
    <col min="5389" max="5389" width="13.125" style="93" customWidth="1"/>
    <col min="5390" max="5390" width="13.625" style="93" customWidth="1"/>
    <col min="5391" max="5391" width="9.625" style="93" customWidth="1"/>
    <col min="5392" max="5392" width="14.875" style="93" customWidth="1"/>
    <col min="5393" max="5632" width="9.125" style="93" customWidth="1"/>
    <col min="5633" max="5633" width="5.625" style="93" customWidth="1"/>
    <col min="5634" max="5634" width="33.625" style="93" customWidth="1"/>
    <col min="5635" max="5635" width="15.625" style="93" customWidth="1"/>
    <col min="5636" max="5636" width="9.625" style="93" customWidth="1"/>
    <col min="5637" max="5637" width="11.75390625" style="93" customWidth="1"/>
    <col min="5638" max="5638" width="13.125" style="93" customWidth="1"/>
    <col min="5639" max="5639" width="9.125" style="93" customWidth="1"/>
    <col min="5640" max="5640" width="9.25390625" style="93" bestFit="1" customWidth="1"/>
    <col min="5641" max="5641" width="12.125" style="93" customWidth="1"/>
    <col min="5642" max="5642" width="12.75390625" style="93" customWidth="1"/>
    <col min="5643" max="5643" width="9.375" style="93" customWidth="1"/>
    <col min="5644" max="5644" width="9.25390625" style="93" bestFit="1" customWidth="1"/>
    <col min="5645" max="5645" width="13.125" style="93" customWidth="1"/>
    <col min="5646" max="5646" width="13.625" style="93" customWidth="1"/>
    <col min="5647" max="5647" width="9.625" style="93" customWidth="1"/>
    <col min="5648" max="5648" width="14.875" style="93" customWidth="1"/>
    <col min="5649" max="5888" width="9.125" style="93" customWidth="1"/>
    <col min="5889" max="5889" width="5.625" style="93" customWidth="1"/>
    <col min="5890" max="5890" width="33.625" style="93" customWidth="1"/>
    <col min="5891" max="5891" width="15.625" style="93" customWidth="1"/>
    <col min="5892" max="5892" width="9.625" style="93" customWidth="1"/>
    <col min="5893" max="5893" width="11.75390625" style="93" customWidth="1"/>
    <col min="5894" max="5894" width="13.125" style="93" customWidth="1"/>
    <col min="5895" max="5895" width="9.125" style="93" customWidth="1"/>
    <col min="5896" max="5896" width="9.25390625" style="93" bestFit="1" customWidth="1"/>
    <col min="5897" max="5897" width="12.125" style="93" customWidth="1"/>
    <col min="5898" max="5898" width="12.75390625" style="93" customWidth="1"/>
    <col min="5899" max="5899" width="9.375" style="93" customWidth="1"/>
    <col min="5900" max="5900" width="9.25390625" style="93" bestFit="1" customWidth="1"/>
    <col min="5901" max="5901" width="13.125" style="93" customWidth="1"/>
    <col min="5902" max="5902" width="13.625" style="93" customWidth="1"/>
    <col min="5903" max="5903" width="9.625" style="93" customWidth="1"/>
    <col min="5904" max="5904" width="14.875" style="93" customWidth="1"/>
    <col min="5905" max="6144" width="9.125" style="93" customWidth="1"/>
    <col min="6145" max="6145" width="5.625" style="93" customWidth="1"/>
    <col min="6146" max="6146" width="33.625" style="93" customWidth="1"/>
    <col min="6147" max="6147" width="15.625" style="93" customWidth="1"/>
    <col min="6148" max="6148" width="9.625" style="93" customWidth="1"/>
    <col min="6149" max="6149" width="11.75390625" style="93" customWidth="1"/>
    <col min="6150" max="6150" width="13.125" style="93" customWidth="1"/>
    <col min="6151" max="6151" width="9.125" style="93" customWidth="1"/>
    <col min="6152" max="6152" width="9.25390625" style="93" bestFit="1" customWidth="1"/>
    <col min="6153" max="6153" width="12.125" style="93" customWidth="1"/>
    <col min="6154" max="6154" width="12.75390625" style="93" customWidth="1"/>
    <col min="6155" max="6155" width="9.375" style="93" customWidth="1"/>
    <col min="6156" max="6156" width="9.25390625" style="93" bestFit="1" customWidth="1"/>
    <col min="6157" max="6157" width="13.125" style="93" customWidth="1"/>
    <col min="6158" max="6158" width="13.625" style="93" customWidth="1"/>
    <col min="6159" max="6159" width="9.625" style="93" customWidth="1"/>
    <col min="6160" max="6160" width="14.875" style="93" customWidth="1"/>
    <col min="6161" max="6400" width="9.125" style="93" customWidth="1"/>
    <col min="6401" max="6401" width="5.625" style="93" customWidth="1"/>
    <col min="6402" max="6402" width="33.625" style="93" customWidth="1"/>
    <col min="6403" max="6403" width="15.625" style="93" customWidth="1"/>
    <col min="6404" max="6404" width="9.625" style="93" customWidth="1"/>
    <col min="6405" max="6405" width="11.75390625" style="93" customWidth="1"/>
    <col min="6406" max="6406" width="13.125" style="93" customWidth="1"/>
    <col min="6407" max="6407" width="9.125" style="93" customWidth="1"/>
    <col min="6408" max="6408" width="9.25390625" style="93" bestFit="1" customWidth="1"/>
    <col min="6409" max="6409" width="12.125" style="93" customWidth="1"/>
    <col min="6410" max="6410" width="12.75390625" style="93" customWidth="1"/>
    <col min="6411" max="6411" width="9.375" style="93" customWidth="1"/>
    <col min="6412" max="6412" width="9.25390625" style="93" bestFit="1" customWidth="1"/>
    <col min="6413" max="6413" width="13.125" style="93" customWidth="1"/>
    <col min="6414" max="6414" width="13.625" style="93" customWidth="1"/>
    <col min="6415" max="6415" width="9.625" style="93" customWidth="1"/>
    <col min="6416" max="6416" width="14.875" style="93" customWidth="1"/>
    <col min="6417" max="6656" width="9.125" style="93" customWidth="1"/>
    <col min="6657" max="6657" width="5.625" style="93" customWidth="1"/>
    <col min="6658" max="6658" width="33.625" style="93" customWidth="1"/>
    <col min="6659" max="6659" width="15.625" style="93" customWidth="1"/>
    <col min="6660" max="6660" width="9.625" style="93" customWidth="1"/>
    <col min="6661" max="6661" width="11.75390625" style="93" customWidth="1"/>
    <col min="6662" max="6662" width="13.125" style="93" customWidth="1"/>
    <col min="6663" max="6663" width="9.125" style="93" customWidth="1"/>
    <col min="6664" max="6664" width="9.25390625" style="93" bestFit="1" customWidth="1"/>
    <col min="6665" max="6665" width="12.125" style="93" customWidth="1"/>
    <col min="6666" max="6666" width="12.75390625" style="93" customWidth="1"/>
    <col min="6667" max="6667" width="9.375" style="93" customWidth="1"/>
    <col min="6668" max="6668" width="9.25390625" style="93" bestFit="1" customWidth="1"/>
    <col min="6669" max="6669" width="13.125" style="93" customWidth="1"/>
    <col min="6670" max="6670" width="13.625" style="93" customWidth="1"/>
    <col min="6671" max="6671" width="9.625" style="93" customWidth="1"/>
    <col min="6672" max="6672" width="14.875" style="93" customWidth="1"/>
    <col min="6673" max="6912" width="9.125" style="93" customWidth="1"/>
    <col min="6913" max="6913" width="5.625" style="93" customWidth="1"/>
    <col min="6914" max="6914" width="33.625" style="93" customWidth="1"/>
    <col min="6915" max="6915" width="15.625" style="93" customWidth="1"/>
    <col min="6916" max="6916" width="9.625" style="93" customWidth="1"/>
    <col min="6917" max="6917" width="11.75390625" style="93" customWidth="1"/>
    <col min="6918" max="6918" width="13.125" style="93" customWidth="1"/>
    <col min="6919" max="6919" width="9.125" style="93" customWidth="1"/>
    <col min="6920" max="6920" width="9.25390625" style="93" bestFit="1" customWidth="1"/>
    <col min="6921" max="6921" width="12.125" style="93" customWidth="1"/>
    <col min="6922" max="6922" width="12.75390625" style="93" customWidth="1"/>
    <col min="6923" max="6923" width="9.375" style="93" customWidth="1"/>
    <col min="6924" max="6924" width="9.25390625" style="93" bestFit="1" customWidth="1"/>
    <col min="6925" max="6925" width="13.125" style="93" customWidth="1"/>
    <col min="6926" max="6926" width="13.625" style="93" customWidth="1"/>
    <col min="6927" max="6927" width="9.625" style="93" customWidth="1"/>
    <col min="6928" max="6928" width="14.875" style="93" customWidth="1"/>
    <col min="6929" max="7168" width="9.125" style="93" customWidth="1"/>
    <col min="7169" max="7169" width="5.625" style="93" customWidth="1"/>
    <col min="7170" max="7170" width="33.625" style="93" customWidth="1"/>
    <col min="7171" max="7171" width="15.625" style="93" customWidth="1"/>
    <col min="7172" max="7172" width="9.625" style="93" customWidth="1"/>
    <col min="7173" max="7173" width="11.75390625" style="93" customWidth="1"/>
    <col min="7174" max="7174" width="13.125" style="93" customWidth="1"/>
    <col min="7175" max="7175" width="9.125" style="93" customWidth="1"/>
    <col min="7176" max="7176" width="9.25390625" style="93" bestFit="1" customWidth="1"/>
    <col min="7177" max="7177" width="12.125" style="93" customWidth="1"/>
    <col min="7178" max="7178" width="12.75390625" style="93" customWidth="1"/>
    <col min="7179" max="7179" width="9.375" style="93" customWidth="1"/>
    <col min="7180" max="7180" width="9.25390625" style="93" bestFit="1" customWidth="1"/>
    <col min="7181" max="7181" width="13.125" style="93" customWidth="1"/>
    <col min="7182" max="7182" width="13.625" style="93" customWidth="1"/>
    <col min="7183" max="7183" width="9.625" style="93" customWidth="1"/>
    <col min="7184" max="7184" width="14.875" style="93" customWidth="1"/>
    <col min="7185" max="7424" width="9.125" style="93" customWidth="1"/>
    <col min="7425" max="7425" width="5.625" style="93" customWidth="1"/>
    <col min="7426" max="7426" width="33.625" style="93" customWidth="1"/>
    <col min="7427" max="7427" width="15.625" style="93" customWidth="1"/>
    <col min="7428" max="7428" width="9.625" style="93" customWidth="1"/>
    <col min="7429" max="7429" width="11.75390625" style="93" customWidth="1"/>
    <col min="7430" max="7430" width="13.125" style="93" customWidth="1"/>
    <col min="7431" max="7431" width="9.125" style="93" customWidth="1"/>
    <col min="7432" max="7432" width="9.25390625" style="93" bestFit="1" customWidth="1"/>
    <col min="7433" max="7433" width="12.125" style="93" customWidth="1"/>
    <col min="7434" max="7434" width="12.75390625" style="93" customWidth="1"/>
    <col min="7435" max="7435" width="9.375" style="93" customWidth="1"/>
    <col min="7436" max="7436" width="9.25390625" style="93" bestFit="1" customWidth="1"/>
    <col min="7437" max="7437" width="13.125" style="93" customWidth="1"/>
    <col min="7438" max="7438" width="13.625" style="93" customWidth="1"/>
    <col min="7439" max="7439" width="9.625" style="93" customWidth="1"/>
    <col min="7440" max="7440" width="14.875" style="93" customWidth="1"/>
    <col min="7441" max="7680" width="9.125" style="93" customWidth="1"/>
    <col min="7681" max="7681" width="5.625" style="93" customWidth="1"/>
    <col min="7682" max="7682" width="33.625" style="93" customWidth="1"/>
    <col min="7683" max="7683" width="15.625" style="93" customWidth="1"/>
    <col min="7684" max="7684" width="9.625" style="93" customWidth="1"/>
    <col min="7685" max="7685" width="11.75390625" style="93" customWidth="1"/>
    <col min="7686" max="7686" width="13.125" style="93" customWidth="1"/>
    <col min="7687" max="7687" width="9.125" style="93" customWidth="1"/>
    <col min="7688" max="7688" width="9.25390625" style="93" bestFit="1" customWidth="1"/>
    <col min="7689" max="7689" width="12.125" style="93" customWidth="1"/>
    <col min="7690" max="7690" width="12.75390625" style="93" customWidth="1"/>
    <col min="7691" max="7691" width="9.375" style="93" customWidth="1"/>
    <col min="7692" max="7692" width="9.25390625" style="93" bestFit="1" customWidth="1"/>
    <col min="7693" max="7693" width="13.125" style="93" customWidth="1"/>
    <col min="7694" max="7694" width="13.625" style="93" customWidth="1"/>
    <col min="7695" max="7695" width="9.625" style="93" customWidth="1"/>
    <col min="7696" max="7696" width="14.875" style="93" customWidth="1"/>
    <col min="7697" max="7936" width="9.125" style="93" customWidth="1"/>
    <col min="7937" max="7937" width="5.625" style="93" customWidth="1"/>
    <col min="7938" max="7938" width="33.625" style="93" customWidth="1"/>
    <col min="7939" max="7939" width="15.625" style="93" customWidth="1"/>
    <col min="7940" max="7940" width="9.625" style="93" customWidth="1"/>
    <col min="7941" max="7941" width="11.75390625" style="93" customWidth="1"/>
    <col min="7942" max="7942" width="13.125" style="93" customWidth="1"/>
    <col min="7943" max="7943" width="9.125" style="93" customWidth="1"/>
    <col min="7944" max="7944" width="9.25390625" style="93" bestFit="1" customWidth="1"/>
    <col min="7945" max="7945" width="12.125" style="93" customWidth="1"/>
    <col min="7946" max="7946" width="12.75390625" style="93" customWidth="1"/>
    <col min="7947" max="7947" width="9.375" style="93" customWidth="1"/>
    <col min="7948" max="7948" width="9.25390625" style="93" bestFit="1" customWidth="1"/>
    <col min="7949" max="7949" width="13.125" style="93" customWidth="1"/>
    <col min="7950" max="7950" width="13.625" style="93" customWidth="1"/>
    <col min="7951" max="7951" width="9.625" style="93" customWidth="1"/>
    <col min="7952" max="7952" width="14.875" style="93" customWidth="1"/>
    <col min="7953" max="8192" width="9.125" style="93" customWidth="1"/>
    <col min="8193" max="8193" width="5.625" style="93" customWidth="1"/>
    <col min="8194" max="8194" width="33.625" style="93" customWidth="1"/>
    <col min="8195" max="8195" width="15.625" style="93" customWidth="1"/>
    <col min="8196" max="8196" width="9.625" style="93" customWidth="1"/>
    <col min="8197" max="8197" width="11.75390625" style="93" customWidth="1"/>
    <col min="8198" max="8198" width="13.125" style="93" customWidth="1"/>
    <col min="8199" max="8199" width="9.125" style="93" customWidth="1"/>
    <col min="8200" max="8200" width="9.25390625" style="93" bestFit="1" customWidth="1"/>
    <col min="8201" max="8201" width="12.125" style="93" customWidth="1"/>
    <col min="8202" max="8202" width="12.75390625" style="93" customWidth="1"/>
    <col min="8203" max="8203" width="9.375" style="93" customWidth="1"/>
    <col min="8204" max="8204" width="9.25390625" style="93" bestFit="1" customWidth="1"/>
    <col min="8205" max="8205" width="13.125" style="93" customWidth="1"/>
    <col min="8206" max="8206" width="13.625" style="93" customWidth="1"/>
    <col min="8207" max="8207" width="9.625" style="93" customWidth="1"/>
    <col min="8208" max="8208" width="14.875" style="93" customWidth="1"/>
    <col min="8209" max="8448" width="9.125" style="93" customWidth="1"/>
    <col min="8449" max="8449" width="5.625" style="93" customWidth="1"/>
    <col min="8450" max="8450" width="33.625" style="93" customWidth="1"/>
    <col min="8451" max="8451" width="15.625" style="93" customWidth="1"/>
    <col min="8452" max="8452" width="9.625" style="93" customWidth="1"/>
    <col min="8453" max="8453" width="11.75390625" style="93" customWidth="1"/>
    <col min="8454" max="8454" width="13.125" style="93" customWidth="1"/>
    <col min="8455" max="8455" width="9.125" style="93" customWidth="1"/>
    <col min="8456" max="8456" width="9.25390625" style="93" bestFit="1" customWidth="1"/>
    <col min="8457" max="8457" width="12.125" style="93" customWidth="1"/>
    <col min="8458" max="8458" width="12.75390625" style="93" customWidth="1"/>
    <col min="8459" max="8459" width="9.375" style="93" customWidth="1"/>
    <col min="8460" max="8460" width="9.25390625" style="93" bestFit="1" customWidth="1"/>
    <col min="8461" max="8461" width="13.125" style="93" customWidth="1"/>
    <col min="8462" max="8462" width="13.625" style="93" customWidth="1"/>
    <col min="8463" max="8463" width="9.625" style="93" customWidth="1"/>
    <col min="8464" max="8464" width="14.875" style="93" customWidth="1"/>
    <col min="8465" max="8704" width="9.125" style="93" customWidth="1"/>
    <col min="8705" max="8705" width="5.625" style="93" customWidth="1"/>
    <col min="8706" max="8706" width="33.625" style="93" customWidth="1"/>
    <col min="8707" max="8707" width="15.625" style="93" customWidth="1"/>
    <col min="8708" max="8708" width="9.625" style="93" customWidth="1"/>
    <col min="8709" max="8709" width="11.75390625" style="93" customWidth="1"/>
    <col min="8710" max="8710" width="13.125" style="93" customWidth="1"/>
    <col min="8711" max="8711" width="9.125" style="93" customWidth="1"/>
    <col min="8712" max="8712" width="9.25390625" style="93" bestFit="1" customWidth="1"/>
    <col min="8713" max="8713" width="12.125" style="93" customWidth="1"/>
    <col min="8714" max="8714" width="12.75390625" style="93" customWidth="1"/>
    <col min="8715" max="8715" width="9.375" style="93" customWidth="1"/>
    <col min="8716" max="8716" width="9.25390625" style="93" bestFit="1" customWidth="1"/>
    <col min="8717" max="8717" width="13.125" style="93" customWidth="1"/>
    <col min="8718" max="8718" width="13.625" style="93" customWidth="1"/>
    <col min="8719" max="8719" width="9.625" style="93" customWidth="1"/>
    <col min="8720" max="8720" width="14.875" style="93" customWidth="1"/>
    <col min="8721" max="8960" width="9.125" style="93" customWidth="1"/>
    <col min="8961" max="8961" width="5.625" style="93" customWidth="1"/>
    <col min="8962" max="8962" width="33.625" style="93" customWidth="1"/>
    <col min="8963" max="8963" width="15.625" style="93" customWidth="1"/>
    <col min="8964" max="8964" width="9.625" style="93" customWidth="1"/>
    <col min="8965" max="8965" width="11.75390625" style="93" customWidth="1"/>
    <col min="8966" max="8966" width="13.125" style="93" customWidth="1"/>
    <col min="8967" max="8967" width="9.125" style="93" customWidth="1"/>
    <col min="8968" max="8968" width="9.25390625" style="93" bestFit="1" customWidth="1"/>
    <col min="8969" max="8969" width="12.125" style="93" customWidth="1"/>
    <col min="8970" max="8970" width="12.75390625" style="93" customWidth="1"/>
    <col min="8971" max="8971" width="9.375" style="93" customWidth="1"/>
    <col min="8972" max="8972" width="9.25390625" style="93" bestFit="1" customWidth="1"/>
    <col min="8973" max="8973" width="13.125" style="93" customWidth="1"/>
    <col min="8974" max="8974" width="13.625" style="93" customWidth="1"/>
    <col min="8975" max="8975" width="9.625" style="93" customWidth="1"/>
    <col min="8976" max="8976" width="14.875" style="93" customWidth="1"/>
    <col min="8977" max="9216" width="9.125" style="93" customWidth="1"/>
    <col min="9217" max="9217" width="5.625" style="93" customWidth="1"/>
    <col min="9218" max="9218" width="33.625" style="93" customWidth="1"/>
    <col min="9219" max="9219" width="15.625" style="93" customWidth="1"/>
    <col min="9220" max="9220" width="9.625" style="93" customWidth="1"/>
    <col min="9221" max="9221" width="11.75390625" style="93" customWidth="1"/>
    <col min="9222" max="9222" width="13.125" style="93" customWidth="1"/>
    <col min="9223" max="9223" width="9.125" style="93" customWidth="1"/>
    <col min="9224" max="9224" width="9.25390625" style="93" bestFit="1" customWidth="1"/>
    <col min="9225" max="9225" width="12.125" style="93" customWidth="1"/>
    <col min="9226" max="9226" width="12.75390625" style="93" customWidth="1"/>
    <col min="9227" max="9227" width="9.375" style="93" customWidth="1"/>
    <col min="9228" max="9228" width="9.25390625" style="93" bestFit="1" customWidth="1"/>
    <col min="9229" max="9229" width="13.125" style="93" customWidth="1"/>
    <col min="9230" max="9230" width="13.625" style="93" customWidth="1"/>
    <col min="9231" max="9231" width="9.625" style="93" customWidth="1"/>
    <col min="9232" max="9232" width="14.875" style="93" customWidth="1"/>
    <col min="9233" max="9472" width="9.125" style="93" customWidth="1"/>
    <col min="9473" max="9473" width="5.625" style="93" customWidth="1"/>
    <col min="9474" max="9474" width="33.625" style="93" customWidth="1"/>
    <col min="9475" max="9475" width="15.625" style="93" customWidth="1"/>
    <col min="9476" max="9476" width="9.625" style="93" customWidth="1"/>
    <col min="9477" max="9477" width="11.75390625" style="93" customWidth="1"/>
    <col min="9478" max="9478" width="13.125" style="93" customWidth="1"/>
    <col min="9479" max="9479" width="9.125" style="93" customWidth="1"/>
    <col min="9480" max="9480" width="9.25390625" style="93" bestFit="1" customWidth="1"/>
    <col min="9481" max="9481" width="12.125" style="93" customWidth="1"/>
    <col min="9482" max="9482" width="12.75390625" style="93" customWidth="1"/>
    <col min="9483" max="9483" width="9.375" style="93" customWidth="1"/>
    <col min="9484" max="9484" width="9.25390625" style="93" bestFit="1" customWidth="1"/>
    <col min="9485" max="9485" width="13.125" style="93" customWidth="1"/>
    <col min="9486" max="9486" width="13.625" style="93" customWidth="1"/>
    <col min="9487" max="9487" width="9.625" style="93" customWidth="1"/>
    <col min="9488" max="9488" width="14.875" style="93" customWidth="1"/>
    <col min="9489" max="9728" width="9.125" style="93" customWidth="1"/>
    <col min="9729" max="9729" width="5.625" style="93" customWidth="1"/>
    <col min="9730" max="9730" width="33.625" style="93" customWidth="1"/>
    <col min="9731" max="9731" width="15.625" style="93" customWidth="1"/>
    <col min="9732" max="9732" width="9.625" style="93" customWidth="1"/>
    <col min="9733" max="9733" width="11.75390625" style="93" customWidth="1"/>
    <col min="9734" max="9734" width="13.125" style="93" customWidth="1"/>
    <col min="9735" max="9735" width="9.125" style="93" customWidth="1"/>
    <col min="9736" max="9736" width="9.25390625" style="93" bestFit="1" customWidth="1"/>
    <col min="9737" max="9737" width="12.125" style="93" customWidth="1"/>
    <col min="9738" max="9738" width="12.75390625" style="93" customWidth="1"/>
    <col min="9739" max="9739" width="9.375" style="93" customWidth="1"/>
    <col min="9740" max="9740" width="9.25390625" style="93" bestFit="1" customWidth="1"/>
    <col min="9741" max="9741" width="13.125" style="93" customWidth="1"/>
    <col min="9742" max="9742" width="13.625" style="93" customWidth="1"/>
    <col min="9743" max="9743" width="9.625" style="93" customWidth="1"/>
    <col min="9744" max="9744" width="14.875" style="93" customWidth="1"/>
    <col min="9745" max="9984" width="9.125" style="93" customWidth="1"/>
    <col min="9985" max="9985" width="5.625" style="93" customWidth="1"/>
    <col min="9986" max="9986" width="33.625" style="93" customWidth="1"/>
    <col min="9987" max="9987" width="15.625" style="93" customWidth="1"/>
    <col min="9988" max="9988" width="9.625" style="93" customWidth="1"/>
    <col min="9989" max="9989" width="11.75390625" style="93" customWidth="1"/>
    <col min="9990" max="9990" width="13.125" style="93" customWidth="1"/>
    <col min="9991" max="9991" width="9.125" style="93" customWidth="1"/>
    <col min="9992" max="9992" width="9.25390625" style="93" bestFit="1" customWidth="1"/>
    <col min="9993" max="9993" width="12.125" style="93" customWidth="1"/>
    <col min="9994" max="9994" width="12.75390625" style="93" customWidth="1"/>
    <col min="9995" max="9995" width="9.375" style="93" customWidth="1"/>
    <col min="9996" max="9996" width="9.25390625" style="93" bestFit="1" customWidth="1"/>
    <col min="9997" max="9997" width="13.125" style="93" customWidth="1"/>
    <col min="9998" max="9998" width="13.625" style="93" customWidth="1"/>
    <col min="9999" max="9999" width="9.625" style="93" customWidth="1"/>
    <col min="10000" max="10000" width="14.875" style="93" customWidth="1"/>
    <col min="10001" max="10240" width="9.125" style="93" customWidth="1"/>
    <col min="10241" max="10241" width="5.625" style="93" customWidth="1"/>
    <col min="10242" max="10242" width="33.625" style="93" customWidth="1"/>
    <col min="10243" max="10243" width="15.625" style="93" customWidth="1"/>
    <col min="10244" max="10244" width="9.625" style="93" customWidth="1"/>
    <col min="10245" max="10245" width="11.75390625" style="93" customWidth="1"/>
    <col min="10246" max="10246" width="13.125" style="93" customWidth="1"/>
    <col min="10247" max="10247" width="9.125" style="93" customWidth="1"/>
    <col min="10248" max="10248" width="9.25390625" style="93" bestFit="1" customWidth="1"/>
    <col min="10249" max="10249" width="12.125" style="93" customWidth="1"/>
    <col min="10250" max="10250" width="12.75390625" style="93" customWidth="1"/>
    <col min="10251" max="10251" width="9.375" style="93" customWidth="1"/>
    <col min="10252" max="10252" width="9.25390625" style="93" bestFit="1" customWidth="1"/>
    <col min="10253" max="10253" width="13.125" style="93" customWidth="1"/>
    <col min="10254" max="10254" width="13.625" style="93" customWidth="1"/>
    <col min="10255" max="10255" width="9.625" style="93" customWidth="1"/>
    <col min="10256" max="10256" width="14.875" style="93" customWidth="1"/>
    <col min="10257" max="10496" width="9.125" style="93" customWidth="1"/>
    <col min="10497" max="10497" width="5.625" style="93" customWidth="1"/>
    <col min="10498" max="10498" width="33.625" style="93" customWidth="1"/>
    <col min="10499" max="10499" width="15.625" style="93" customWidth="1"/>
    <col min="10500" max="10500" width="9.625" style="93" customWidth="1"/>
    <col min="10501" max="10501" width="11.75390625" style="93" customWidth="1"/>
    <col min="10502" max="10502" width="13.125" style="93" customWidth="1"/>
    <col min="10503" max="10503" width="9.125" style="93" customWidth="1"/>
    <col min="10504" max="10504" width="9.25390625" style="93" bestFit="1" customWidth="1"/>
    <col min="10505" max="10505" width="12.125" style="93" customWidth="1"/>
    <col min="10506" max="10506" width="12.75390625" style="93" customWidth="1"/>
    <col min="10507" max="10507" width="9.375" style="93" customWidth="1"/>
    <col min="10508" max="10508" width="9.25390625" style="93" bestFit="1" customWidth="1"/>
    <col min="10509" max="10509" width="13.125" style="93" customWidth="1"/>
    <col min="10510" max="10510" width="13.625" style="93" customWidth="1"/>
    <col min="10511" max="10511" width="9.625" style="93" customWidth="1"/>
    <col min="10512" max="10512" width="14.875" style="93" customWidth="1"/>
    <col min="10513" max="10752" width="9.125" style="93" customWidth="1"/>
    <col min="10753" max="10753" width="5.625" style="93" customWidth="1"/>
    <col min="10754" max="10754" width="33.625" style="93" customWidth="1"/>
    <col min="10755" max="10755" width="15.625" style="93" customWidth="1"/>
    <col min="10756" max="10756" width="9.625" style="93" customWidth="1"/>
    <col min="10757" max="10757" width="11.75390625" style="93" customWidth="1"/>
    <col min="10758" max="10758" width="13.125" style="93" customWidth="1"/>
    <col min="10759" max="10759" width="9.125" style="93" customWidth="1"/>
    <col min="10760" max="10760" width="9.25390625" style="93" bestFit="1" customWidth="1"/>
    <col min="10761" max="10761" width="12.125" style="93" customWidth="1"/>
    <col min="10762" max="10762" width="12.75390625" style="93" customWidth="1"/>
    <col min="10763" max="10763" width="9.375" style="93" customWidth="1"/>
    <col min="10764" max="10764" width="9.25390625" style="93" bestFit="1" customWidth="1"/>
    <col min="10765" max="10765" width="13.125" style="93" customWidth="1"/>
    <col min="10766" max="10766" width="13.625" style="93" customWidth="1"/>
    <col min="10767" max="10767" width="9.625" style="93" customWidth="1"/>
    <col min="10768" max="10768" width="14.875" style="93" customWidth="1"/>
    <col min="10769" max="11008" width="9.125" style="93" customWidth="1"/>
    <col min="11009" max="11009" width="5.625" style="93" customWidth="1"/>
    <col min="11010" max="11010" width="33.625" style="93" customWidth="1"/>
    <col min="11011" max="11011" width="15.625" style="93" customWidth="1"/>
    <col min="11012" max="11012" width="9.625" style="93" customWidth="1"/>
    <col min="11013" max="11013" width="11.75390625" style="93" customWidth="1"/>
    <col min="11014" max="11014" width="13.125" style="93" customWidth="1"/>
    <col min="11015" max="11015" width="9.125" style="93" customWidth="1"/>
    <col min="11016" max="11016" width="9.25390625" style="93" bestFit="1" customWidth="1"/>
    <col min="11017" max="11017" width="12.125" style="93" customWidth="1"/>
    <col min="11018" max="11018" width="12.75390625" style="93" customWidth="1"/>
    <col min="11019" max="11019" width="9.375" style="93" customWidth="1"/>
    <col min="11020" max="11020" width="9.25390625" style="93" bestFit="1" customWidth="1"/>
    <col min="11021" max="11021" width="13.125" style="93" customWidth="1"/>
    <col min="11022" max="11022" width="13.625" style="93" customWidth="1"/>
    <col min="11023" max="11023" width="9.625" style="93" customWidth="1"/>
    <col min="11024" max="11024" width="14.875" style="93" customWidth="1"/>
    <col min="11025" max="11264" width="9.125" style="93" customWidth="1"/>
    <col min="11265" max="11265" width="5.625" style="93" customWidth="1"/>
    <col min="11266" max="11266" width="33.625" style="93" customWidth="1"/>
    <col min="11267" max="11267" width="15.625" style="93" customWidth="1"/>
    <col min="11268" max="11268" width="9.625" style="93" customWidth="1"/>
    <col min="11269" max="11269" width="11.75390625" style="93" customWidth="1"/>
    <col min="11270" max="11270" width="13.125" style="93" customWidth="1"/>
    <col min="11271" max="11271" width="9.125" style="93" customWidth="1"/>
    <col min="11272" max="11272" width="9.25390625" style="93" bestFit="1" customWidth="1"/>
    <col min="11273" max="11273" width="12.125" style="93" customWidth="1"/>
    <col min="11274" max="11274" width="12.75390625" style="93" customWidth="1"/>
    <col min="11275" max="11275" width="9.375" style="93" customWidth="1"/>
    <col min="11276" max="11276" width="9.25390625" style="93" bestFit="1" customWidth="1"/>
    <col min="11277" max="11277" width="13.125" style="93" customWidth="1"/>
    <col min="11278" max="11278" width="13.625" style="93" customWidth="1"/>
    <col min="11279" max="11279" width="9.625" style="93" customWidth="1"/>
    <col min="11280" max="11280" width="14.875" style="93" customWidth="1"/>
    <col min="11281" max="11520" width="9.125" style="93" customWidth="1"/>
    <col min="11521" max="11521" width="5.625" style="93" customWidth="1"/>
    <col min="11522" max="11522" width="33.625" style="93" customWidth="1"/>
    <col min="11523" max="11523" width="15.625" style="93" customWidth="1"/>
    <col min="11524" max="11524" width="9.625" style="93" customWidth="1"/>
    <col min="11525" max="11525" width="11.75390625" style="93" customWidth="1"/>
    <col min="11526" max="11526" width="13.125" style="93" customWidth="1"/>
    <col min="11527" max="11527" width="9.125" style="93" customWidth="1"/>
    <col min="11528" max="11528" width="9.25390625" style="93" bestFit="1" customWidth="1"/>
    <col min="11529" max="11529" width="12.125" style="93" customWidth="1"/>
    <col min="11530" max="11530" width="12.75390625" style="93" customWidth="1"/>
    <col min="11531" max="11531" width="9.375" style="93" customWidth="1"/>
    <col min="11532" max="11532" width="9.25390625" style="93" bestFit="1" customWidth="1"/>
    <col min="11533" max="11533" width="13.125" style="93" customWidth="1"/>
    <col min="11534" max="11534" width="13.625" style="93" customWidth="1"/>
    <col min="11535" max="11535" width="9.625" style="93" customWidth="1"/>
    <col min="11536" max="11536" width="14.875" style="93" customWidth="1"/>
    <col min="11537" max="11776" width="9.125" style="93" customWidth="1"/>
    <col min="11777" max="11777" width="5.625" style="93" customWidth="1"/>
    <col min="11778" max="11778" width="33.625" style="93" customWidth="1"/>
    <col min="11779" max="11779" width="15.625" style="93" customWidth="1"/>
    <col min="11780" max="11780" width="9.625" style="93" customWidth="1"/>
    <col min="11781" max="11781" width="11.75390625" style="93" customWidth="1"/>
    <col min="11782" max="11782" width="13.125" style="93" customWidth="1"/>
    <col min="11783" max="11783" width="9.125" style="93" customWidth="1"/>
    <col min="11784" max="11784" width="9.25390625" style="93" bestFit="1" customWidth="1"/>
    <col min="11785" max="11785" width="12.125" style="93" customWidth="1"/>
    <col min="11786" max="11786" width="12.75390625" style="93" customWidth="1"/>
    <col min="11787" max="11787" width="9.375" style="93" customWidth="1"/>
    <col min="11788" max="11788" width="9.25390625" style="93" bestFit="1" customWidth="1"/>
    <col min="11789" max="11789" width="13.125" style="93" customWidth="1"/>
    <col min="11790" max="11790" width="13.625" style="93" customWidth="1"/>
    <col min="11791" max="11791" width="9.625" style="93" customWidth="1"/>
    <col min="11792" max="11792" width="14.875" style="93" customWidth="1"/>
    <col min="11793" max="12032" width="9.125" style="93" customWidth="1"/>
    <col min="12033" max="12033" width="5.625" style="93" customWidth="1"/>
    <col min="12034" max="12034" width="33.625" style="93" customWidth="1"/>
    <col min="12035" max="12035" width="15.625" style="93" customWidth="1"/>
    <col min="12036" max="12036" width="9.625" style="93" customWidth="1"/>
    <col min="12037" max="12037" width="11.75390625" style="93" customWidth="1"/>
    <col min="12038" max="12038" width="13.125" style="93" customWidth="1"/>
    <col min="12039" max="12039" width="9.125" style="93" customWidth="1"/>
    <col min="12040" max="12040" width="9.25390625" style="93" bestFit="1" customWidth="1"/>
    <col min="12041" max="12041" width="12.125" style="93" customWidth="1"/>
    <col min="12042" max="12042" width="12.75390625" style="93" customWidth="1"/>
    <col min="12043" max="12043" width="9.375" style="93" customWidth="1"/>
    <col min="12044" max="12044" width="9.25390625" style="93" bestFit="1" customWidth="1"/>
    <col min="12045" max="12045" width="13.125" style="93" customWidth="1"/>
    <col min="12046" max="12046" width="13.625" style="93" customWidth="1"/>
    <col min="12047" max="12047" width="9.625" style="93" customWidth="1"/>
    <col min="12048" max="12048" width="14.875" style="93" customWidth="1"/>
    <col min="12049" max="12288" width="9.125" style="93" customWidth="1"/>
    <col min="12289" max="12289" width="5.625" style="93" customWidth="1"/>
    <col min="12290" max="12290" width="33.625" style="93" customWidth="1"/>
    <col min="12291" max="12291" width="15.625" style="93" customWidth="1"/>
    <col min="12292" max="12292" width="9.625" style="93" customWidth="1"/>
    <col min="12293" max="12293" width="11.75390625" style="93" customWidth="1"/>
    <col min="12294" max="12294" width="13.125" style="93" customWidth="1"/>
    <col min="12295" max="12295" width="9.125" style="93" customWidth="1"/>
    <col min="12296" max="12296" width="9.25390625" style="93" bestFit="1" customWidth="1"/>
    <col min="12297" max="12297" width="12.125" style="93" customWidth="1"/>
    <col min="12298" max="12298" width="12.75390625" style="93" customWidth="1"/>
    <col min="12299" max="12299" width="9.375" style="93" customWidth="1"/>
    <col min="12300" max="12300" width="9.25390625" style="93" bestFit="1" customWidth="1"/>
    <col min="12301" max="12301" width="13.125" style="93" customWidth="1"/>
    <col min="12302" max="12302" width="13.625" style="93" customWidth="1"/>
    <col min="12303" max="12303" width="9.625" style="93" customWidth="1"/>
    <col min="12304" max="12304" width="14.875" style="93" customWidth="1"/>
    <col min="12305" max="12544" width="9.125" style="93" customWidth="1"/>
    <col min="12545" max="12545" width="5.625" style="93" customWidth="1"/>
    <col min="12546" max="12546" width="33.625" style="93" customWidth="1"/>
    <col min="12547" max="12547" width="15.625" style="93" customWidth="1"/>
    <col min="12548" max="12548" width="9.625" style="93" customWidth="1"/>
    <col min="12549" max="12549" width="11.75390625" style="93" customWidth="1"/>
    <col min="12550" max="12550" width="13.125" style="93" customWidth="1"/>
    <col min="12551" max="12551" width="9.125" style="93" customWidth="1"/>
    <col min="12552" max="12552" width="9.25390625" style="93" bestFit="1" customWidth="1"/>
    <col min="12553" max="12553" width="12.125" style="93" customWidth="1"/>
    <col min="12554" max="12554" width="12.75390625" style="93" customWidth="1"/>
    <col min="12555" max="12555" width="9.375" style="93" customWidth="1"/>
    <col min="12556" max="12556" width="9.25390625" style="93" bestFit="1" customWidth="1"/>
    <col min="12557" max="12557" width="13.125" style="93" customWidth="1"/>
    <col min="12558" max="12558" width="13.625" style="93" customWidth="1"/>
    <col min="12559" max="12559" width="9.625" style="93" customWidth="1"/>
    <col min="12560" max="12560" width="14.875" style="93" customWidth="1"/>
    <col min="12561" max="12800" width="9.125" style="93" customWidth="1"/>
    <col min="12801" max="12801" width="5.625" style="93" customWidth="1"/>
    <col min="12802" max="12802" width="33.625" style="93" customWidth="1"/>
    <col min="12803" max="12803" width="15.625" style="93" customWidth="1"/>
    <col min="12804" max="12804" width="9.625" style="93" customWidth="1"/>
    <col min="12805" max="12805" width="11.75390625" style="93" customWidth="1"/>
    <col min="12806" max="12806" width="13.125" style="93" customWidth="1"/>
    <col min="12807" max="12807" width="9.125" style="93" customWidth="1"/>
    <col min="12808" max="12808" width="9.25390625" style="93" bestFit="1" customWidth="1"/>
    <col min="12809" max="12809" width="12.125" style="93" customWidth="1"/>
    <col min="12810" max="12810" width="12.75390625" style="93" customWidth="1"/>
    <col min="12811" max="12811" width="9.375" style="93" customWidth="1"/>
    <col min="12812" max="12812" width="9.25390625" style="93" bestFit="1" customWidth="1"/>
    <col min="12813" max="12813" width="13.125" style="93" customWidth="1"/>
    <col min="12814" max="12814" width="13.625" style="93" customWidth="1"/>
    <col min="12815" max="12815" width="9.625" style="93" customWidth="1"/>
    <col min="12816" max="12816" width="14.875" style="93" customWidth="1"/>
    <col min="12817" max="13056" width="9.125" style="93" customWidth="1"/>
    <col min="13057" max="13057" width="5.625" style="93" customWidth="1"/>
    <col min="13058" max="13058" width="33.625" style="93" customWidth="1"/>
    <col min="13059" max="13059" width="15.625" style="93" customWidth="1"/>
    <col min="13060" max="13060" width="9.625" style="93" customWidth="1"/>
    <col min="13061" max="13061" width="11.75390625" style="93" customWidth="1"/>
    <col min="13062" max="13062" width="13.125" style="93" customWidth="1"/>
    <col min="13063" max="13063" width="9.125" style="93" customWidth="1"/>
    <col min="13064" max="13064" width="9.25390625" style="93" bestFit="1" customWidth="1"/>
    <col min="13065" max="13065" width="12.125" style="93" customWidth="1"/>
    <col min="13066" max="13066" width="12.75390625" style="93" customWidth="1"/>
    <col min="13067" max="13067" width="9.375" style="93" customWidth="1"/>
    <col min="13068" max="13068" width="9.25390625" style="93" bestFit="1" customWidth="1"/>
    <col min="13069" max="13069" width="13.125" style="93" customWidth="1"/>
    <col min="13070" max="13070" width="13.625" style="93" customWidth="1"/>
    <col min="13071" max="13071" width="9.625" style="93" customWidth="1"/>
    <col min="13072" max="13072" width="14.875" style="93" customWidth="1"/>
    <col min="13073" max="13312" width="9.125" style="93" customWidth="1"/>
    <col min="13313" max="13313" width="5.625" style="93" customWidth="1"/>
    <col min="13314" max="13314" width="33.625" style="93" customWidth="1"/>
    <col min="13315" max="13315" width="15.625" style="93" customWidth="1"/>
    <col min="13316" max="13316" width="9.625" style="93" customWidth="1"/>
    <col min="13317" max="13317" width="11.75390625" style="93" customWidth="1"/>
    <col min="13318" max="13318" width="13.125" style="93" customWidth="1"/>
    <col min="13319" max="13319" width="9.125" style="93" customWidth="1"/>
    <col min="13320" max="13320" width="9.25390625" style="93" bestFit="1" customWidth="1"/>
    <col min="13321" max="13321" width="12.125" style="93" customWidth="1"/>
    <col min="13322" max="13322" width="12.75390625" style="93" customWidth="1"/>
    <col min="13323" max="13323" width="9.375" style="93" customWidth="1"/>
    <col min="13324" max="13324" width="9.25390625" style="93" bestFit="1" customWidth="1"/>
    <col min="13325" max="13325" width="13.125" style="93" customWidth="1"/>
    <col min="13326" max="13326" width="13.625" style="93" customWidth="1"/>
    <col min="13327" max="13327" width="9.625" style="93" customWidth="1"/>
    <col min="13328" max="13328" width="14.875" style="93" customWidth="1"/>
    <col min="13329" max="13568" width="9.125" style="93" customWidth="1"/>
    <col min="13569" max="13569" width="5.625" style="93" customWidth="1"/>
    <col min="13570" max="13570" width="33.625" style="93" customWidth="1"/>
    <col min="13571" max="13571" width="15.625" style="93" customWidth="1"/>
    <col min="13572" max="13572" width="9.625" style="93" customWidth="1"/>
    <col min="13573" max="13573" width="11.75390625" style="93" customWidth="1"/>
    <col min="13574" max="13574" width="13.125" style="93" customWidth="1"/>
    <col min="13575" max="13575" width="9.125" style="93" customWidth="1"/>
    <col min="13576" max="13576" width="9.25390625" style="93" bestFit="1" customWidth="1"/>
    <col min="13577" max="13577" width="12.125" style="93" customWidth="1"/>
    <col min="13578" max="13578" width="12.75390625" style="93" customWidth="1"/>
    <col min="13579" max="13579" width="9.375" style="93" customWidth="1"/>
    <col min="13580" max="13580" width="9.25390625" style="93" bestFit="1" customWidth="1"/>
    <col min="13581" max="13581" width="13.125" style="93" customWidth="1"/>
    <col min="13582" max="13582" width="13.625" style="93" customWidth="1"/>
    <col min="13583" max="13583" width="9.625" style="93" customWidth="1"/>
    <col min="13584" max="13584" width="14.875" style="93" customWidth="1"/>
    <col min="13585" max="13824" width="9.125" style="93" customWidth="1"/>
    <col min="13825" max="13825" width="5.625" style="93" customWidth="1"/>
    <col min="13826" max="13826" width="33.625" style="93" customWidth="1"/>
    <col min="13827" max="13827" width="15.625" style="93" customWidth="1"/>
    <col min="13828" max="13828" width="9.625" style="93" customWidth="1"/>
    <col min="13829" max="13829" width="11.75390625" style="93" customWidth="1"/>
    <col min="13830" max="13830" width="13.125" style="93" customWidth="1"/>
    <col min="13831" max="13831" width="9.125" style="93" customWidth="1"/>
    <col min="13832" max="13832" width="9.25390625" style="93" bestFit="1" customWidth="1"/>
    <col min="13833" max="13833" width="12.125" style="93" customWidth="1"/>
    <col min="13834" max="13834" width="12.75390625" style="93" customWidth="1"/>
    <col min="13835" max="13835" width="9.375" style="93" customWidth="1"/>
    <col min="13836" max="13836" width="9.25390625" style="93" bestFit="1" customWidth="1"/>
    <col min="13837" max="13837" width="13.125" style="93" customWidth="1"/>
    <col min="13838" max="13838" width="13.625" style="93" customWidth="1"/>
    <col min="13839" max="13839" width="9.625" style="93" customWidth="1"/>
    <col min="13840" max="13840" width="14.875" style="93" customWidth="1"/>
    <col min="13841" max="14080" width="9.125" style="93" customWidth="1"/>
    <col min="14081" max="14081" width="5.625" style="93" customWidth="1"/>
    <col min="14082" max="14082" width="33.625" style="93" customWidth="1"/>
    <col min="14083" max="14083" width="15.625" style="93" customWidth="1"/>
    <col min="14084" max="14084" width="9.625" style="93" customWidth="1"/>
    <col min="14085" max="14085" width="11.75390625" style="93" customWidth="1"/>
    <col min="14086" max="14086" width="13.125" style="93" customWidth="1"/>
    <col min="14087" max="14087" width="9.125" style="93" customWidth="1"/>
    <col min="14088" max="14088" width="9.25390625" style="93" bestFit="1" customWidth="1"/>
    <col min="14089" max="14089" width="12.125" style="93" customWidth="1"/>
    <col min="14090" max="14090" width="12.75390625" style="93" customWidth="1"/>
    <col min="14091" max="14091" width="9.375" style="93" customWidth="1"/>
    <col min="14092" max="14092" width="9.25390625" style="93" bestFit="1" customWidth="1"/>
    <col min="14093" max="14093" width="13.125" style="93" customWidth="1"/>
    <col min="14094" max="14094" width="13.625" style="93" customWidth="1"/>
    <col min="14095" max="14095" width="9.625" style="93" customWidth="1"/>
    <col min="14096" max="14096" width="14.875" style="93" customWidth="1"/>
    <col min="14097" max="14336" width="9.125" style="93" customWidth="1"/>
    <col min="14337" max="14337" width="5.625" style="93" customWidth="1"/>
    <col min="14338" max="14338" width="33.625" style="93" customWidth="1"/>
    <col min="14339" max="14339" width="15.625" style="93" customWidth="1"/>
    <col min="14340" max="14340" width="9.625" style="93" customWidth="1"/>
    <col min="14341" max="14341" width="11.75390625" style="93" customWidth="1"/>
    <col min="14342" max="14342" width="13.125" style="93" customWidth="1"/>
    <col min="14343" max="14343" width="9.125" style="93" customWidth="1"/>
    <col min="14344" max="14344" width="9.25390625" style="93" bestFit="1" customWidth="1"/>
    <col min="14345" max="14345" width="12.125" style="93" customWidth="1"/>
    <col min="14346" max="14346" width="12.75390625" style="93" customWidth="1"/>
    <col min="14347" max="14347" width="9.375" style="93" customWidth="1"/>
    <col min="14348" max="14348" width="9.25390625" style="93" bestFit="1" customWidth="1"/>
    <col min="14349" max="14349" width="13.125" style="93" customWidth="1"/>
    <col min="14350" max="14350" width="13.625" style="93" customWidth="1"/>
    <col min="14351" max="14351" width="9.625" style="93" customWidth="1"/>
    <col min="14352" max="14352" width="14.875" style="93" customWidth="1"/>
    <col min="14353" max="14592" width="9.125" style="93" customWidth="1"/>
    <col min="14593" max="14593" width="5.625" style="93" customWidth="1"/>
    <col min="14594" max="14594" width="33.625" style="93" customWidth="1"/>
    <col min="14595" max="14595" width="15.625" style="93" customWidth="1"/>
    <col min="14596" max="14596" width="9.625" style="93" customWidth="1"/>
    <col min="14597" max="14597" width="11.75390625" style="93" customWidth="1"/>
    <col min="14598" max="14598" width="13.125" style="93" customWidth="1"/>
    <col min="14599" max="14599" width="9.125" style="93" customWidth="1"/>
    <col min="14600" max="14600" width="9.25390625" style="93" bestFit="1" customWidth="1"/>
    <col min="14601" max="14601" width="12.125" style="93" customWidth="1"/>
    <col min="14602" max="14602" width="12.75390625" style="93" customWidth="1"/>
    <col min="14603" max="14603" width="9.375" style="93" customWidth="1"/>
    <col min="14604" max="14604" width="9.25390625" style="93" bestFit="1" customWidth="1"/>
    <col min="14605" max="14605" width="13.125" style="93" customWidth="1"/>
    <col min="14606" max="14606" width="13.625" style="93" customWidth="1"/>
    <col min="14607" max="14607" width="9.625" style="93" customWidth="1"/>
    <col min="14608" max="14608" width="14.875" style="93" customWidth="1"/>
    <col min="14609" max="14848" width="9.125" style="93" customWidth="1"/>
    <col min="14849" max="14849" width="5.625" style="93" customWidth="1"/>
    <col min="14850" max="14850" width="33.625" style="93" customWidth="1"/>
    <col min="14851" max="14851" width="15.625" style="93" customWidth="1"/>
    <col min="14852" max="14852" width="9.625" style="93" customWidth="1"/>
    <col min="14853" max="14853" width="11.75390625" style="93" customWidth="1"/>
    <col min="14854" max="14854" width="13.125" style="93" customWidth="1"/>
    <col min="14855" max="14855" width="9.125" style="93" customWidth="1"/>
    <col min="14856" max="14856" width="9.25390625" style="93" bestFit="1" customWidth="1"/>
    <col min="14857" max="14857" width="12.125" style="93" customWidth="1"/>
    <col min="14858" max="14858" width="12.75390625" style="93" customWidth="1"/>
    <col min="14859" max="14859" width="9.375" style="93" customWidth="1"/>
    <col min="14860" max="14860" width="9.25390625" style="93" bestFit="1" customWidth="1"/>
    <col min="14861" max="14861" width="13.125" style="93" customWidth="1"/>
    <col min="14862" max="14862" width="13.625" style="93" customWidth="1"/>
    <col min="14863" max="14863" width="9.625" style="93" customWidth="1"/>
    <col min="14864" max="14864" width="14.875" style="93" customWidth="1"/>
    <col min="14865" max="15104" width="9.125" style="93" customWidth="1"/>
    <col min="15105" max="15105" width="5.625" style="93" customWidth="1"/>
    <col min="15106" max="15106" width="33.625" style="93" customWidth="1"/>
    <col min="15107" max="15107" width="15.625" style="93" customWidth="1"/>
    <col min="15108" max="15108" width="9.625" style="93" customWidth="1"/>
    <col min="15109" max="15109" width="11.75390625" style="93" customWidth="1"/>
    <col min="15110" max="15110" width="13.125" style="93" customWidth="1"/>
    <col min="15111" max="15111" width="9.125" style="93" customWidth="1"/>
    <col min="15112" max="15112" width="9.25390625" style="93" bestFit="1" customWidth="1"/>
    <col min="15113" max="15113" width="12.125" style="93" customWidth="1"/>
    <col min="15114" max="15114" width="12.75390625" style="93" customWidth="1"/>
    <col min="15115" max="15115" width="9.375" style="93" customWidth="1"/>
    <col min="15116" max="15116" width="9.25390625" style="93" bestFit="1" customWidth="1"/>
    <col min="15117" max="15117" width="13.125" style="93" customWidth="1"/>
    <col min="15118" max="15118" width="13.625" style="93" customWidth="1"/>
    <col min="15119" max="15119" width="9.625" style="93" customWidth="1"/>
    <col min="15120" max="15120" width="14.875" style="93" customWidth="1"/>
    <col min="15121" max="15360" width="9.125" style="93" customWidth="1"/>
    <col min="15361" max="15361" width="5.625" style="93" customWidth="1"/>
    <col min="15362" max="15362" width="33.625" style="93" customWidth="1"/>
    <col min="15363" max="15363" width="15.625" style="93" customWidth="1"/>
    <col min="15364" max="15364" width="9.625" style="93" customWidth="1"/>
    <col min="15365" max="15365" width="11.75390625" style="93" customWidth="1"/>
    <col min="15366" max="15366" width="13.125" style="93" customWidth="1"/>
    <col min="15367" max="15367" width="9.125" style="93" customWidth="1"/>
    <col min="15368" max="15368" width="9.25390625" style="93" bestFit="1" customWidth="1"/>
    <col min="15369" max="15369" width="12.125" style="93" customWidth="1"/>
    <col min="15370" max="15370" width="12.75390625" style="93" customWidth="1"/>
    <col min="15371" max="15371" width="9.375" style="93" customWidth="1"/>
    <col min="15372" max="15372" width="9.25390625" style="93" bestFit="1" customWidth="1"/>
    <col min="15373" max="15373" width="13.125" style="93" customWidth="1"/>
    <col min="15374" max="15374" width="13.625" style="93" customWidth="1"/>
    <col min="15375" max="15375" width="9.625" style="93" customWidth="1"/>
    <col min="15376" max="15376" width="14.875" style="93" customWidth="1"/>
    <col min="15377" max="15616" width="9.125" style="93" customWidth="1"/>
    <col min="15617" max="15617" width="5.625" style="93" customWidth="1"/>
    <col min="15618" max="15618" width="33.625" style="93" customWidth="1"/>
    <col min="15619" max="15619" width="15.625" style="93" customWidth="1"/>
    <col min="15620" max="15620" width="9.625" style="93" customWidth="1"/>
    <col min="15621" max="15621" width="11.75390625" style="93" customWidth="1"/>
    <col min="15622" max="15622" width="13.125" style="93" customWidth="1"/>
    <col min="15623" max="15623" width="9.125" style="93" customWidth="1"/>
    <col min="15624" max="15624" width="9.25390625" style="93" bestFit="1" customWidth="1"/>
    <col min="15625" max="15625" width="12.125" style="93" customWidth="1"/>
    <col min="15626" max="15626" width="12.75390625" style="93" customWidth="1"/>
    <col min="15627" max="15627" width="9.375" style="93" customWidth="1"/>
    <col min="15628" max="15628" width="9.25390625" style="93" bestFit="1" customWidth="1"/>
    <col min="15629" max="15629" width="13.125" style="93" customWidth="1"/>
    <col min="15630" max="15630" width="13.625" style="93" customWidth="1"/>
    <col min="15631" max="15631" width="9.625" style="93" customWidth="1"/>
    <col min="15632" max="15632" width="14.875" style="93" customWidth="1"/>
    <col min="15633" max="15872" width="9.125" style="93" customWidth="1"/>
    <col min="15873" max="15873" width="5.625" style="93" customWidth="1"/>
    <col min="15874" max="15874" width="33.625" style="93" customWidth="1"/>
    <col min="15875" max="15875" width="15.625" style="93" customWidth="1"/>
    <col min="15876" max="15876" width="9.625" style="93" customWidth="1"/>
    <col min="15877" max="15877" width="11.75390625" style="93" customWidth="1"/>
    <col min="15878" max="15878" width="13.125" style="93" customWidth="1"/>
    <col min="15879" max="15879" width="9.125" style="93" customWidth="1"/>
    <col min="15880" max="15880" width="9.25390625" style="93" bestFit="1" customWidth="1"/>
    <col min="15881" max="15881" width="12.125" style="93" customWidth="1"/>
    <col min="15882" max="15882" width="12.75390625" style="93" customWidth="1"/>
    <col min="15883" max="15883" width="9.375" style="93" customWidth="1"/>
    <col min="15884" max="15884" width="9.25390625" style="93" bestFit="1" customWidth="1"/>
    <col min="15885" max="15885" width="13.125" style="93" customWidth="1"/>
    <col min="15886" max="15886" width="13.625" style="93" customWidth="1"/>
    <col min="15887" max="15887" width="9.625" style="93" customWidth="1"/>
    <col min="15888" max="15888" width="14.875" style="93" customWidth="1"/>
    <col min="15889" max="16128" width="9.125" style="93" customWidth="1"/>
    <col min="16129" max="16129" width="5.625" style="93" customWidth="1"/>
    <col min="16130" max="16130" width="33.625" style="93" customWidth="1"/>
    <col min="16131" max="16131" width="15.625" style="93" customWidth="1"/>
    <col min="16132" max="16132" width="9.625" style="93" customWidth="1"/>
    <col min="16133" max="16133" width="11.75390625" style="93" customWidth="1"/>
    <col min="16134" max="16134" width="13.125" style="93" customWidth="1"/>
    <col min="16135" max="16135" width="9.125" style="93" customWidth="1"/>
    <col min="16136" max="16136" width="9.25390625" style="93" bestFit="1" customWidth="1"/>
    <col min="16137" max="16137" width="12.125" style="93" customWidth="1"/>
    <col min="16138" max="16138" width="12.75390625" style="93" customWidth="1"/>
    <col min="16139" max="16139" width="9.375" style="93" customWidth="1"/>
    <col min="16140" max="16140" width="9.25390625" style="93" bestFit="1" customWidth="1"/>
    <col min="16141" max="16141" width="13.125" style="93" customWidth="1"/>
    <col min="16142" max="16142" width="13.625" style="93" customWidth="1"/>
    <col min="16143" max="16143" width="9.625" style="93" customWidth="1"/>
    <col min="16144" max="16144" width="14.875" style="93" customWidth="1"/>
    <col min="16145" max="16384" width="9.125" style="93" customWidth="1"/>
  </cols>
  <sheetData>
    <row r="1" spans="13:16" ht="12.75">
      <c r="M1" s="160" t="s">
        <v>859</v>
      </c>
      <c r="N1" s="160"/>
      <c r="O1" s="160"/>
      <c r="P1" s="160"/>
    </row>
    <row r="2" spans="13:16" ht="12.75">
      <c r="M2" s="160" t="s">
        <v>870</v>
      </c>
      <c r="N2" s="160"/>
      <c r="O2" s="160"/>
      <c r="P2" s="160"/>
    </row>
    <row r="3" spans="13:16" ht="12.75">
      <c r="M3" s="160" t="s">
        <v>873</v>
      </c>
      <c r="N3" s="160"/>
      <c r="O3" s="160"/>
      <c r="P3" s="160"/>
    </row>
    <row r="5" spans="8:16" ht="18.75">
      <c r="H5" s="95" t="s">
        <v>843</v>
      </c>
      <c r="P5" s="107"/>
    </row>
    <row r="6" spans="1:16" ht="18.75">
      <c r="A6" s="163" t="s">
        <v>319</v>
      </c>
      <c r="B6" s="163"/>
      <c r="C6" s="163"/>
      <c r="D6" s="163"/>
      <c r="E6" s="163"/>
      <c r="F6" s="163"/>
      <c r="G6" s="163"/>
      <c r="H6" s="163"/>
      <c r="I6" s="163"/>
      <c r="J6" s="163"/>
      <c r="K6" s="163"/>
      <c r="L6" s="163"/>
      <c r="M6" s="163"/>
      <c r="N6" s="163"/>
      <c r="O6" s="163"/>
      <c r="P6" s="163"/>
    </row>
    <row r="8" spans="1:16" ht="12.75">
      <c r="A8" s="164" t="s">
        <v>780</v>
      </c>
      <c r="B8" s="164" t="s">
        <v>844</v>
      </c>
      <c r="C8" s="165" t="s">
        <v>845</v>
      </c>
      <c r="D8" s="165" t="s">
        <v>781</v>
      </c>
      <c r="E8" s="165"/>
      <c r="F8" s="165"/>
      <c r="G8" s="165"/>
      <c r="H8" s="165"/>
      <c r="I8" s="165"/>
      <c r="J8" s="165"/>
      <c r="K8" s="165"/>
      <c r="L8" s="165"/>
      <c r="M8" s="165"/>
      <c r="N8" s="165"/>
      <c r="O8" s="165"/>
      <c r="P8" s="165" t="s">
        <v>846</v>
      </c>
    </row>
    <row r="9" spans="1:16" ht="17.25" customHeight="1">
      <c r="A9" s="164"/>
      <c r="B9" s="164"/>
      <c r="C9" s="165"/>
      <c r="D9" s="165" t="s">
        <v>320</v>
      </c>
      <c r="E9" s="165"/>
      <c r="F9" s="165"/>
      <c r="G9" s="165"/>
      <c r="H9" s="165" t="s">
        <v>321</v>
      </c>
      <c r="I9" s="165"/>
      <c r="J9" s="165"/>
      <c r="K9" s="165"/>
      <c r="L9" s="165" t="s">
        <v>322</v>
      </c>
      <c r="M9" s="165"/>
      <c r="N9" s="165"/>
      <c r="O9" s="165"/>
      <c r="P9" s="165"/>
    </row>
    <row r="10" spans="1:16" ht="75">
      <c r="A10" s="164"/>
      <c r="B10" s="164"/>
      <c r="C10" s="165"/>
      <c r="D10" s="98" t="s">
        <v>847</v>
      </c>
      <c r="E10" s="98" t="s">
        <v>848</v>
      </c>
      <c r="F10" s="98" t="s">
        <v>782</v>
      </c>
      <c r="G10" s="109" t="s">
        <v>783</v>
      </c>
      <c r="H10" s="98" t="s">
        <v>847</v>
      </c>
      <c r="I10" s="98" t="s">
        <v>848</v>
      </c>
      <c r="J10" s="98" t="s">
        <v>782</v>
      </c>
      <c r="K10" s="109" t="s">
        <v>783</v>
      </c>
      <c r="L10" s="98" t="s">
        <v>847</v>
      </c>
      <c r="M10" s="98" t="s">
        <v>848</v>
      </c>
      <c r="N10" s="98" t="s">
        <v>782</v>
      </c>
      <c r="O10" s="109" t="s">
        <v>783</v>
      </c>
      <c r="P10" s="165"/>
    </row>
    <row r="11" spans="1:16" ht="15.75" customHeight="1">
      <c r="A11" s="96">
        <v>1</v>
      </c>
      <c r="B11" s="96" t="s">
        <v>50</v>
      </c>
      <c r="C11" s="98" t="s">
        <v>849</v>
      </c>
      <c r="D11" s="97">
        <f aca="true" t="shared" si="0" ref="D11:N12">D12</f>
        <v>1643.7000000000007</v>
      </c>
      <c r="E11" s="97">
        <f t="shared" si="0"/>
        <v>0</v>
      </c>
      <c r="F11" s="97">
        <f t="shared" si="0"/>
        <v>0</v>
      </c>
      <c r="G11" s="97">
        <f aca="true" t="shared" si="1" ref="G11:G17">D11+E11+F11</f>
        <v>1643.7000000000007</v>
      </c>
      <c r="H11" s="97">
        <f t="shared" si="0"/>
        <v>9000</v>
      </c>
      <c r="I11" s="97">
        <f t="shared" si="0"/>
        <v>0</v>
      </c>
      <c r="J11" s="97">
        <f t="shared" si="0"/>
        <v>0</v>
      </c>
      <c r="K11" s="97">
        <f t="shared" si="0"/>
        <v>9000</v>
      </c>
      <c r="L11" s="97">
        <f t="shared" si="0"/>
        <v>0</v>
      </c>
      <c r="M11" s="97">
        <f t="shared" si="0"/>
        <v>0</v>
      </c>
      <c r="N11" s="97">
        <f t="shared" si="0"/>
        <v>0</v>
      </c>
      <c r="O11" s="97">
        <f>L11+M11+N11</f>
        <v>0</v>
      </c>
      <c r="P11" s="87" t="s">
        <v>84</v>
      </c>
    </row>
    <row r="12" spans="1:16" ht="12.75">
      <c r="A12" s="96" t="s">
        <v>850</v>
      </c>
      <c r="B12" s="96" t="s">
        <v>51</v>
      </c>
      <c r="C12" s="98" t="s">
        <v>849</v>
      </c>
      <c r="D12" s="99">
        <f>D13+D14</f>
        <v>1643.7000000000007</v>
      </c>
      <c r="E12" s="99">
        <f t="shared" si="0"/>
        <v>0</v>
      </c>
      <c r="F12" s="99">
        <f t="shared" si="0"/>
        <v>0</v>
      </c>
      <c r="G12" s="97">
        <f t="shared" si="1"/>
        <v>1643.7000000000007</v>
      </c>
      <c r="H12" s="99">
        <f>H13+H14</f>
        <v>9000</v>
      </c>
      <c r="I12" s="99">
        <f t="shared" si="0"/>
        <v>0</v>
      </c>
      <c r="J12" s="99">
        <f t="shared" si="0"/>
        <v>0</v>
      </c>
      <c r="K12" s="99">
        <f>K13+K14</f>
        <v>9000</v>
      </c>
      <c r="L12" s="99">
        <f t="shared" si="0"/>
        <v>0</v>
      </c>
      <c r="M12" s="99">
        <f t="shared" si="0"/>
        <v>0</v>
      </c>
      <c r="N12" s="97">
        <f>N13</f>
        <v>0</v>
      </c>
      <c r="O12" s="97">
        <f>O13</f>
        <v>0</v>
      </c>
      <c r="P12" s="87" t="s">
        <v>75</v>
      </c>
    </row>
    <row r="13" spans="1:16" ht="63" customHeight="1">
      <c r="A13" s="100" t="s">
        <v>851</v>
      </c>
      <c r="B13" s="100" t="s">
        <v>852</v>
      </c>
      <c r="C13" s="108" t="s">
        <v>860</v>
      </c>
      <c r="D13" s="101">
        <f>'№4'!F148</f>
        <v>1445.7000000000007</v>
      </c>
      <c r="E13" s="101">
        <v>0</v>
      </c>
      <c r="F13" s="101">
        <v>0</v>
      </c>
      <c r="G13" s="102">
        <f t="shared" si="1"/>
        <v>1445.7000000000007</v>
      </c>
      <c r="H13" s="101">
        <f>'№4'!G147</f>
        <v>9000</v>
      </c>
      <c r="I13" s="101">
        <v>0</v>
      </c>
      <c r="J13" s="101">
        <v>0</v>
      </c>
      <c r="K13" s="102">
        <f>H13+I13+J13</f>
        <v>9000</v>
      </c>
      <c r="L13" s="101">
        <v>0</v>
      </c>
      <c r="M13" s="101">
        <v>0</v>
      </c>
      <c r="N13" s="101">
        <v>0</v>
      </c>
      <c r="O13" s="102">
        <f>L13+M13+N13</f>
        <v>0</v>
      </c>
      <c r="P13" s="88" t="s">
        <v>75</v>
      </c>
    </row>
    <row r="14" spans="1:16" ht="64.15" customHeight="1">
      <c r="A14" s="100" t="s">
        <v>853</v>
      </c>
      <c r="B14" s="100" t="s">
        <v>854</v>
      </c>
      <c r="C14" s="108" t="s">
        <v>860</v>
      </c>
      <c r="D14" s="101">
        <f>'№4'!F149</f>
        <v>198</v>
      </c>
      <c r="E14" s="101">
        <v>0</v>
      </c>
      <c r="F14" s="101">
        <v>0</v>
      </c>
      <c r="G14" s="102">
        <f t="shared" si="1"/>
        <v>198</v>
      </c>
      <c r="H14" s="101">
        <v>0</v>
      </c>
      <c r="I14" s="101">
        <v>0</v>
      </c>
      <c r="J14" s="101">
        <v>0</v>
      </c>
      <c r="K14" s="102">
        <f>H14+I14+J14</f>
        <v>0</v>
      </c>
      <c r="L14" s="101">
        <v>0</v>
      </c>
      <c r="M14" s="101">
        <v>0</v>
      </c>
      <c r="N14" s="101">
        <v>0</v>
      </c>
      <c r="O14" s="102">
        <f>L14+M14+N14</f>
        <v>0</v>
      </c>
      <c r="P14" s="88" t="s">
        <v>75</v>
      </c>
    </row>
    <row r="15" spans="1:16" ht="12.75">
      <c r="A15" s="89" t="s">
        <v>855</v>
      </c>
      <c r="B15" s="89" t="s">
        <v>56</v>
      </c>
      <c r="C15" s="90" t="s">
        <v>849</v>
      </c>
      <c r="D15" s="97">
        <f>D16</f>
        <v>0</v>
      </c>
      <c r="E15" s="97">
        <f aca="true" t="shared" si="2" ref="E15:N16">E16</f>
        <v>4282.4</v>
      </c>
      <c r="F15" s="97">
        <f t="shared" si="2"/>
        <v>0</v>
      </c>
      <c r="G15" s="97">
        <f t="shared" si="1"/>
        <v>4282.4</v>
      </c>
      <c r="H15" s="97">
        <f t="shared" si="2"/>
        <v>0</v>
      </c>
      <c r="I15" s="97">
        <f t="shared" si="2"/>
        <v>6423.599999999999</v>
      </c>
      <c r="J15" s="97">
        <f t="shared" si="2"/>
        <v>0</v>
      </c>
      <c r="K15" s="97">
        <f>H15+I15+J15</f>
        <v>6423.599999999999</v>
      </c>
      <c r="L15" s="97">
        <f t="shared" si="2"/>
        <v>0</v>
      </c>
      <c r="M15" s="99">
        <f t="shared" si="2"/>
        <v>5353</v>
      </c>
      <c r="N15" s="99">
        <f t="shared" si="2"/>
        <v>0</v>
      </c>
      <c r="O15" s="97">
        <f>L15+M15+N15</f>
        <v>5353</v>
      </c>
      <c r="P15" s="88" t="s">
        <v>64</v>
      </c>
    </row>
    <row r="16" spans="1:16" ht="12.75">
      <c r="A16" s="89" t="s">
        <v>856</v>
      </c>
      <c r="B16" s="89" t="s">
        <v>127</v>
      </c>
      <c r="C16" s="90" t="s">
        <v>849</v>
      </c>
      <c r="D16" s="99">
        <f>D17</f>
        <v>0</v>
      </c>
      <c r="E16" s="99">
        <f t="shared" si="2"/>
        <v>4282.4</v>
      </c>
      <c r="F16" s="99">
        <f t="shared" si="2"/>
        <v>0</v>
      </c>
      <c r="G16" s="97">
        <f t="shared" si="1"/>
        <v>4282.4</v>
      </c>
      <c r="H16" s="99">
        <f>H17</f>
        <v>0</v>
      </c>
      <c r="I16" s="99">
        <f t="shared" si="2"/>
        <v>6423.599999999999</v>
      </c>
      <c r="J16" s="99">
        <f t="shared" si="2"/>
        <v>0</v>
      </c>
      <c r="K16" s="97">
        <f>H16+I16+J16</f>
        <v>6423.599999999999</v>
      </c>
      <c r="L16" s="99">
        <f>L17</f>
        <v>0</v>
      </c>
      <c r="M16" s="99">
        <f t="shared" si="2"/>
        <v>5353</v>
      </c>
      <c r="N16" s="99">
        <f t="shared" si="2"/>
        <v>0</v>
      </c>
      <c r="O16" s="97">
        <f>L16+M16+N16</f>
        <v>5353</v>
      </c>
      <c r="P16" s="87" t="s">
        <v>126</v>
      </c>
    </row>
    <row r="17" spans="1:16" ht="118.15" customHeight="1">
      <c r="A17" s="89" t="s">
        <v>857</v>
      </c>
      <c r="B17" s="89" t="s">
        <v>784</v>
      </c>
      <c r="C17" s="89" t="s">
        <v>785</v>
      </c>
      <c r="D17" s="101">
        <v>0</v>
      </c>
      <c r="E17" s="101">
        <f>'№4'!F321</f>
        <v>4282.4</v>
      </c>
      <c r="F17" s="101">
        <v>0</v>
      </c>
      <c r="G17" s="97">
        <f t="shared" si="1"/>
        <v>4282.4</v>
      </c>
      <c r="H17" s="101">
        <v>0</v>
      </c>
      <c r="I17" s="101">
        <f>'№4'!G321</f>
        <v>6423.599999999999</v>
      </c>
      <c r="J17" s="101">
        <v>0</v>
      </c>
      <c r="K17" s="97">
        <f>H17+I17+J17</f>
        <v>6423.599999999999</v>
      </c>
      <c r="L17" s="101">
        <v>0</v>
      </c>
      <c r="M17" s="101">
        <f>'№4'!H321</f>
        <v>5353</v>
      </c>
      <c r="N17" s="101">
        <v>0</v>
      </c>
      <c r="O17" s="97">
        <f>L17+M17+N17</f>
        <v>5353</v>
      </c>
      <c r="P17" s="87" t="s">
        <v>126</v>
      </c>
    </row>
    <row r="18" spans="1:16" ht="15.75" customHeight="1">
      <c r="A18" s="96"/>
      <c r="B18" s="96" t="s">
        <v>858</v>
      </c>
      <c r="C18" s="98"/>
      <c r="D18" s="97">
        <f>D11+D15</f>
        <v>1643.7000000000007</v>
      </c>
      <c r="E18" s="97">
        <f aca="true" t="shared" si="3" ref="E18:O18">E11+E15</f>
        <v>4282.4</v>
      </c>
      <c r="F18" s="97">
        <f t="shared" si="3"/>
        <v>0</v>
      </c>
      <c r="G18" s="97">
        <f>G11+G15</f>
        <v>5926.1</v>
      </c>
      <c r="H18" s="97">
        <f t="shared" si="3"/>
        <v>9000</v>
      </c>
      <c r="I18" s="97">
        <f t="shared" si="3"/>
        <v>6423.599999999999</v>
      </c>
      <c r="J18" s="97">
        <f t="shared" si="3"/>
        <v>0</v>
      </c>
      <c r="K18" s="97">
        <f t="shared" si="3"/>
        <v>15423.599999999999</v>
      </c>
      <c r="L18" s="97">
        <f t="shared" si="3"/>
        <v>0</v>
      </c>
      <c r="M18" s="97">
        <f t="shared" si="3"/>
        <v>5353</v>
      </c>
      <c r="N18" s="97">
        <f t="shared" si="3"/>
        <v>0</v>
      </c>
      <c r="O18" s="97">
        <f t="shared" si="3"/>
        <v>5353</v>
      </c>
      <c r="P18" s="87" t="s">
        <v>849</v>
      </c>
    </row>
    <row r="19" spans="1:16" ht="14.25" customHeight="1">
      <c r="A19" s="103"/>
      <c r="B19" s="103"/>
      <c r="C19" s="104"/>
      <c r="D19" s="105"/>
      <c r="E19" s="105"/>
      <c r="F19" s="105"/>
      <c r="G19" s="106"/>
      <c r="H19" s="105"/>
      <c r="I19" s="105"/>
      <c r="J19" s="105"/>
      <c r="K19" s="106"/>
      <c r="L19" s="105"/>
      <c r="M19" s="105"/>
      <c r="N19" s="105"/>
      <c r="O19" s="106"/>
      <c r="P19" s="91"/>
    </row>
    <row r="20" spans="1:16" ht="2.25" customHeight="1" hidden="1">
      <c r="A20" s="103"/>
      <c r="B20" s="103"/>
      <c r="C20" s="104"/>
      <c r="D20" s="105"/>
      <c r="E20" s="105"/>
      <c r="F20" s="105"/>
      <c r="G20" s="106"/>
      <c r="H20" s="105"/>
      <c r="I20" s="105"/>
      <c r="J20" s="105"/>
      <c r="K20" s="106"/>
      <c r="L20" s="105"/>
      <c r="M20" s="105"/>
      <c r="N20" s="105"/>
      <c r="O20" s="106"/>
      <c r="P20" s="91"/>
    </row>
    <row r="21" spans="1:16" ht="12.75" hidden="1">
      <c r="A21" s="103"/>
      <c r="B21" s="103"/>
      <c r="C21" s="104"/>
      <c r="D21" s="105"/>
      <c r="E21" s="105"/>
      <c r="F21" s="105"/>
      <c r="G21" s="106"/>
      <c r="H21" s="105"/>
      <c r="I21" s="105"/>
      <c r="J21" s="105"/>
      <c r="K21" s="106"/>
      <c r="L21" s="105"/>
      <c r="M21" s="105"/>
      <c r="N21" s="105"/>
      <c r="O21" s="106"/>
      <c r="P21" s="91"/>
    </row>
    <row r="22" spans="1:16" ht="12.75" hidden="1">
      <c r="A22" s="103"/>
      <c r="B22" s="103"/>
      <c r="C22" s="104"/>
      <c r="D22" s="105" t="e">
        <f>D11+#REF!+#REF!</f>
        <v>#REF!</v>
      </c>
      <c r="E22" s="105" t="e">
        <f>E11+#REF!+#REF!</f>
        <v>#REF!</v>
      </c>
      <c r="F22" s="105" t="e">
        <f>F11+#REF!+#REF!</f>
        <v>#REF!</v>
      </c>
      <c r="G22" s="105" t="e">
        <f>G11+#REF!+#REF!</f>
        <v>#REF!</v>
      </c>
      <c r="H22" s="105" t="e">
        <f>H11+#REF!+#REF!</f>
        <v>#REF!</v>
      </c>
      <c r="I22" s="105" t="e">
        <f>I11+#REF!+#REF!</f>
        <v>#REF!</v>
      </c>
      <c r="J22" s="105" t="e">
        <f>J11+#REF!+#REF!</f>
        <v>#REF!</v>
      </c>
      <c r="K22" s="105" t="e">
        <f>K11+#REF!+#REF!</f>
        <v>#REF!</v>
      </c>
      <c r="L22" s="105" t="e">
        <f>L11+#REF!+#REF!</f>
        <v>#REF!</v>
      </c>
      <c r="M22" s="105" t="e">
        <f>M11+#REF!+#REF!</f>
        <v>#REF!</v>
      </c>
      <c r="N22" s="105" t="e">
        <f>N11+#REF!+#REF!</f>
        <v>#REF!</v>
      </c>
      <c r="O22" s="105" t="e">
        <f>O11+#REF!+#REF!</f>
        <v>#REF!</v>
      </c>
      <c r="P22" s="91"/>
    </row>
  </sheetData>
  <mergeCells count="12">
    <mergeCell ref="A6:P6"/>
    <mergeCell ref="M1:P1"/>
    <mergeCell ref="M2:P2"/>
    <mergeCell ref="M3:P3"/>
    <mergeCell ref="A8:A10"/>
    <mergeCell ref="B8:B10"/>
    <mergeCell ref="C8:C10"/>
    <mergeCell ref="D8:O8"/>
    <mergeCell ref="P8:P10"/>
    <mergeCell ref="D9:G9"/>
    <mergeCell ref="H9:K9"/>
    <mergeCell ref="L9:O9"/>
  </mergeCells>
  <printOptions/>
  <pageMargins left="0.4724409448818898" right="0.15748031496062992" top="0.9055118110236221" bottom="0.35433070866141736" header="0.31496062992125984"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2017-06-16T08:07:50Z</cp:lastPrinted>
  <dcterms:created xsi:type="dcterms:W3CDTF">2007-11-30T05:39:28Z</dcterms:created>
  <dcterms:modified xsi:type="dcterms:W3CDTF">2017-06-16T08:09:37Z</dcterms:modified>
  <cp:category/>
  <cp:version/>
  <cp:contentType/>
  <cp:contentStatus/>
</cp:coreProperties>
</file>