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20" windowWidth="14985" windowHeight="8250" firstSheet="1" activeTab="12"/>
  </bookViews>
  <sheets>
    <sheet name="№ 1" sheetId="1" r:id="rId1"/>
    <sheet name="№ 2" sheetId="2" r:id="rId2"/>
    <sheet name="№ 3" sheetId="3" r:id="rId3"/>
    <sheet name="№4" sheetId="4" r:id="rId4"/>
    <sheet name="№5" sheetId="5" r:id="rId5"/>
    <sheet name="№ 6" sheetId="6" r:id="rId6"/>
    <sheet name="№7" sheetId="7" r:id="rId7"/>
    <sheet name="№8" sheetId="8" r:id="rId8"/>
    <sheet name="№9" sheetId="9" r:id="rId9"/>
    <sheet name="№ 10" sheetId="10" r:id="rId10"/>
    <sheet name="№11" sheetId="11" r:id="rId11"/>
    <sheet name="№12" sheetId="12" r:id="rId12"/>
    <sheet name="№13" sheetId="13" r:id="rId13"/>
  </sheets>
  <definedNames>
    <definedName name="_xlnm.Print_Area" localSheetId="6">'№7'!$A$1:$D$51</definedName>
    <definedName name="_xlnm.Print_Area" localSheetId="8">'№9'!$A$1:$F$393</definedName>
  </definedNames>
  <calcPr fullCalcOnLoad="1"/>
</workbook>
</file>

<file path=xl/sharedStrings.xml><?xml version="1.0" encoding="utf-8"?>
<sst xmlns="http://schemas.openxmlformats.org/spreadsheetml/2006/main" count="5042" uniqueCount="1205">
  <si>
    <t>ДЦП   "Развитие    институтов    гражданского общества Тверской  области  как  эффективного механизма  защиты  прав  и  свобод  человека, поддержки   демократических    ценностей    в обществе на 2009 - 2014 годы"</t>
  </si>
  <si>
    <t>5221700</t>
  </si>
  <si>
    <t>Поддержка редакций районных и городских газет</t>
  </si>
  <si>
    <t>5221711</t>
  </si>
  <si>
    <t>3600000</t>
  </si>
  <si>
    <t xml:space="preserve"> Жилищное хозяйство</t>
  </si>
  <si>
    <t>3600200</t>
  </si>
  <si>
    <t>Капитальный ремонт  муниципального жилищного фонда</t>
  </si>
  <si>
    <t>7953400</t>
  </si>
  <si>
    <t>ВЦП "Подготовка муниципальных объектов теплоснабжения и водоснабжения  к отопительному сезону 2012-2013 годов"</t>
  </si>
  <si>
    <t>Комитет по физкультуре, спорту и молодежной политике администрации муниципального образования город Торжок</t>
  </si>
  <si>
    <t xml:space="preserve"> Комитет по управлению имуществом муниципального образования город Торжок Тверской области</t>
  </si>
  <si>
    <t>Обеспечение деятельности подведомственных учреждений за счет средств местного бюджета (МКУ "Централизованная бухгалтерия")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</si>
  <si>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</si>
  <si>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6000201</t>
  </si>
  <si>
    <t>Содержание автомобильных дорог и инженерных сооружений на них в границах городских округов и поселений в рамках благоустройства за счет средств местного бюджета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</si>
  <si>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</si>
  <si>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</si>
  <si>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0650000</t>
  </si>
  <si>
    <t>Процентные платежи по  долговым обязательствам</t>
  </si>
  <si>
    <t>0650300</t>
  </si>
  <si>
    <t>Процентные платежи по  муниципальному долгу</t>
  </si>
  <si>
    <t>Резервные фонды</t>
  </si>
  <si>
    <t>0700000</t>
  </si>
  <si>
    <t>0700500</t>
  </si>
  <si>
    <t>Резервные фонды местных администраций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</si>
  <si>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</si>
  <si>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</si>
  <si>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</si>
  <si>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</si>
  <si>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Организация отдыха детей в каникулярное время</t>
  </si>
  <si>
    <t>5204700</t>
  </si>
  <si>
    <t>ДЦП "Развитие образования Тверской области на 2009-2014 годы"</t>
  </si>
  <si>
    <t>Обеспечение   государственных   гарантий    в системе образования Тверской области</t>
  </si>
  <si>
    <t>5209100</t>
  </si>
  <si>
    <t>Проведение капитального ремонта зданий и помещений, находящихся в муниципальной собственности и используемых для размещения образовательных учреждений</t>
  </si>
  <si>
    <t>Долгосрочные целевые программы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</si>
  <si>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</si>
  <si>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</si>
  <si>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</si>
  <si>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 и землепользованию</t>
  </si>
  <si>
    <t xml:space="preserve"> муниципального образования город Торжок  за 2012 год</t>
  </si>
  <si>
    <t xml:space="preserve">   целевым статьям и видам расходов классификации расходов бюджетов за 2012 год</t>
  </si>
  <si>
    <t>распорядителей  средств бюджета за 2012 год.</t>
  </si>
  <si>
    <t>Распределение целевых безвозмездных поступлений от других бюджетов бюджетной системы                                    Российской  Федерации    между распорядителями бюджетных средств за  2012 год</t>
  </si>
  <si>
    <t>Приложение 2</t>
  </si>
  <si>
    <t xml:space="preserve">к   решению Торжокской городской </t>
  </si>
  <si>
    <t>тыс. руб.</t>
  </si>
  <si>
    <t>Наименование показателей бюджетной классификации</t>
  </si>
  <si>
    <t>Код бюджетной классификации</t>
  </si>
  <si>
    <t>администратора</t>
  </si>
  <si>
    <t>источника финансирования дефицита бюджета</t>
  </si>
  <si>
    <t>Управление  финансов  администрации города Торжка</t>
  </si>
  <si>
    <r>
      <t xml:space="preserve"> </t>
    </r>
    <r>
      <rPr>
        <sz val="13"/>
        <rFont val="Times New Roman"/>
        <family val="1"/>
      </rPr>
      <t>01 03 00 00 00 0000 000</t>
    </r>
  </si>
  <si>
    <t xml:space="preserve"> 01 03 00 00 00 0000 700</t>
  </si>
  <si>
    <t xml:space="preserve"> 01 03 00 00 04 0000 710</t>
  </si>
  <si>
    <t xml:space="preserve"> 01 05 00 00 00 0000 000</t>
  </si>
  <si>
    <t xml:space="preserve"> 01 05 00 00 00 0000 500</t>
  </si>
  <si>
    <t xml:space="preserve"> 01 05 02 00 00 0000 500</t>
  </si>
  <si>
    <t>Увеличение прочих остатков денежных средств бюджетов городских округов</t>
  </si>
  <si>
    <t xml:space="preserve"> 01 05 02 01 04 00 00 510</t>
  </si>
  <si>
    <t xml:space="preserve"> 01 05 00 00 00 0000 600</t>
  </si>
  <si>
    <t xml:space="preserve"> 01 05 02 00 00 0000 600</t>
  </si>
  <si>
    <t xml:space="preserve"> 01 05 02 01 04 0000 610</t>
  </si>
  <si>
    <t>Приложение 3</t>
  </si>
  <si>
    <t>Код бюджетной классификации источников финансирования  дефицита бюджета</t>
  </si>
  <si>
    <t>Приложение 12</t>
  </si>
  <si>
    <t xml:space="preserve">к решению Торжокской  городской                 
</t>
  </si>
  <si>
    <t>РАЗДЕЛ 1. Привлечение и погашение заёмных средств по кредитным договорам и соглашениям</t>
  </si>
  <si>
    <t>1.1. Привлечение заёмных средств :</t>
  </si>
  <si>
    <t>тыс.руб.</t>
  </si>
  <si>
    <t>№
 п/п</t>
  </si>
  <si>
    <t>источники</t>
  </si>
  <si>
    <t>Кредиты, полученные из областного бюджета</t>
  </si>
  <si>
    <t>Кредиты кредитных организаций в валюте Российской Федерации</t>
  </si>
  <si>
    <t xml:space="preserve">1.2. Погашение долговых обязательств: </t>
  </si>
  <si>
    <t>№ 
п/п</t>
  </si>
  <si>
    <t>долговые обязательства</t>
  </si>
  <si>
    <t>Кредитные соглашения и договоры заключённые от имени муниципального образования</t>
  </si>
  <si>
    <t>в том числе:</t>
  </si>
  <si>
    <t>с  Министерством  финансов Тверской области</t>
  </si>
  <si>
    <t xml:space="preserve">Источники финансирования дефицита бюджета муниципального образования город Торжок за 2012 год по кодам групп, подгрупп, статей, видов  источников финансирования дефицитов  бюджетов  классификации операций сектора государственного управления, относящихся к источникам финансирования дефицитов  бюджетов </t>
  </si>
  <si>
    <t>Приложение  8</t>
  </si>
  <si>
    <t>Приложение 9</t>
  </si>
  <si>
    <t>Приложение 10</t>
  </si>
  <si>
    <t>Приложение 11</t>
  </si>
  <si>
    <t xml:space="preserve">ПРОГРАММА
  внутренних заимствований муниципального образования город Торжок за 2012 год  
</t>
  </si>
  <si>
    <t>Перечень мероприятий</t>
  </si>
  <si>
    <t xml:space="preserve"> по обращениям, поступающим к депутатам Торжокской городской Думы, на 2012 год.</t>
  </si>
  <si>
    <t>Наименование мероприятия</t>
  </si>
  <si>
    <t>Распорядитель (получатель) бюджетных средств</t>
  </si>
  <si>
    <t>Р/П</t>
  </si>
  <si>
    <t>Администрация муниципального образования город Торжок</t>
  </si>
  <si>
    <t>Восстановление профиля сточных канав по ул. Кирова</t>
  </si>
  <si>
    <t>Ремонт дорожного покрытия и прочистка сточных канав по ул. Огородная</t>
  </si>
  <si>
    <t>Ремонт дорожного покрытия на пересечении ул. Подольная и ул. Радищева</t>
  </si>
  <si>
    <t>Приложение 13</t>
  </si>
  <si>
    <t>Объем финансирования</t>
  </si>
  <si>
    <t>5229703</t>
  </si>
  <si>
    <t>Стимулирование муниципальных образований Тверской области к реализации мероприятий в сфере энергосбережения и повышения энергетической эффективности</t>
  </si>
  <si>
    <t>5229700</t>
  </si>
  <si>
    <t>ДЦП  "Комплексная  программа   по   повышению энергетической   эффективности   региональной экономики  и  по  сокращению   энергетических издержек в бюджетном секторе Тверской области на 2010 - 2014 годы и на период до 2020 года"</t>
  </si>
  <si>
    <r>
      <t>Получение</t>
    </r>
    <r>
      <rPr>
        <sz val="13"/>
        <rFont val="Times New Roman"/>
        <family val="1"/>
      </rPr>
      <t xml:space="preserve"> кредитов от других бюджетов бюджетной системы Российской Федерации  бюджетами городских округов в валюте Российской Федерации</t>
    </r>
  </si>
  <si>
    <t>Получение  кредитов от других бюджетов бюджетной системы Российской Федерации  бюджетами городских округов в валюте Российской Федерации</t>
  </si>
  <si>
    <t>-697294,4</t>
  </si>
  <si>
    <t>Изменение остатков средств на счетах  по учету средств бюджета</t>
  </si>
  <si>
    <t xml:space="preserve">Источники финансирования дефицита бюджета муниципального образования город Торжок  за 2012 год  по кодам классификации источников финансирования дефицитов бюджетов                                                                         </t>
  </si>
  <si>
    <t>16</t>
  </si>
  <si>
    <t>17</t>
  </si>
  <si>
    <t>Поступление доходов 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за 2012 год</t>
  </si>
  <si>
    <t>Код БК</t>
  </si>
  <si>
    <t>Наименование показателя</t>
  </si>
  <si>
    <t>000  1  00  00000  00  0000  000</t>
  </si>
  <si>
    <t>ДОХОДЫ</t>
  </si>
  <si>
    <t>000  1  01  00000  00  0000  000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</si>
  <si>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</si>
  <si>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</si>
  <si>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</si>
  <si>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</si>
  <si>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227,227'и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</si>
  <si>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</si>
  <si>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</si>
  <si>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</si>
  <si>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</si>
  <si>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</si>
  <si>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полученными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</si>
  <si>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000  1  05  00000  00  0000  000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</si>
  <si>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</si>
  <si>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</si>
  <si>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</si>
  <si>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</si>
  <si>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</si>
  <si>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 истекшие до 1 января 2011 года)</t>
  </si>
  <si>
    <t>000 1 05 03000 01 0000 110</t>
  </si>
  <si>
    <t>Единый сельскохозяйственный налог</t>
  </si>
  <si>
    <t>000 1 05 03010 01 0000 110</t>
  </si>
  <si>
    <t>000 1 05 03020 01 0000 110</t>
  </si>
  <si>
    <t>000  1  06  00000  00  0000  000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</si>
  <si>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</si>
  <si>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</si>
  <si>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</si>
  <si>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</si>
  <si>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взимаемых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</si>
  <si>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</si>
  <si>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</si>
  <si>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Субсидии на реализацию Государственной  программы "Доступная среда" за счет средств областного бюджета</t>
  </si>
  <si>
    <t>001 202 02999 04 2124 151</t>
  </si>
  <si>
    <t>Субвенции бюджетам городских округов на государственную регистрацию актов гражданского состояния</t>
  </si>
  <si>
    <t>001 202 03003 04 0000 151</t>
  </si>
  <si>
    <t>001 202 03007 04 0000 151</t>
  </si>
  <si>
    <t>Прочие субвенции бюджетам на реализацию государственных полномочий по созданию, исполнению полномочий и обеспечение деятельности комиссий по делам несовершеннолетних и защите их прав</t>
  </si>
  <si>
    <t>001 202 03999 04 2015 151</t>
  </si>
  <si>
    <t>Субвенция 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</si>
  <si>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001 202 03999 04 3003 151</t>
  </si>
  <si>
    <t>001 202 04999 04 2081 151</t>
  </si>
  <si>
    <t>001 207 04000 04 0000 180</t>
  </si>
  <si>
    <t>001 219 04000 04 0000 151</t>
  </si>
  <si>
    <t>0 0 2</t>
  </si>
  <si>
    <t>Федеральные целевые программы</t>
  </si>
  <si>
    <t>1008800</t>
  </si>
  <si>
    <t>Федеральная целевая программа "Жилище" на 2011-2015 годы"</t>
  </si>
  <si>
    <t>1008820</t>
  </si>
  <si>
    <t>"Подпрограмма "Обеспечение жильем молодых семей"</t>
  </si>
  <si>
    <t>5220000</t>
  </si>
  <si>
    <t>5222200</t>
  </si>
  <si>
    <t>ДЦП "Создание условий для формирования, развития и укрепления правовых, экономических и организационных условий гражданского становления, эффективной социализации и самореализации молодых граждан"</t>
  </si>
  <si>
    <t>3510502</t>
  </si>
  <si>
    <t>Мероприятия в области коммунального хозяйства (погашение кредиторской задолженности)</t>
  </si>
  <si>
    <t>5222205</t>
  </si>
  <si>
    <t>Обеспечение жильем молодых семей</t>
  </si>
  <si>
    <t>7950940</t>
  </si>
  <si>
    <t>Приложение  1</t>
  </si>
  <si>
    <t>Источники  финансирования  дефицита  бюджета</t>
  </si>
  <si>
    <t>Код</t>
  </si>
  <si>
    <t>000 01 03 00 00 00 0000 000</t>
  </si>
  <si>
    <t>Бюджетные кредиты от других бюджетов бюджетной системы Российской Федерации</t>
  </si>
  <si>
    <t>000 02 01 00 00 00 0000 700</t>
  </si>
  <si>
    <t>муниципального образования город Торжок за 2012 год</t>
  </si>
  <si>
    <t>Утверждено решением о бюджете</t>
  </si>
  <si>
    <t>Кассовое исполнение</t>
  </si>
  <si>
    <t>подразделам классификации расходов бюджетов за 2012 год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</si>
  <si>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</si>
  <si>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000 01 03 00 00 00 0000 700</t>
  </si>
  <si>
    <t>Думы  от  30.05.2013  № 175</t>
  </si>
  <si>
    <t xml:space="preserve">Думы от  30.05.2013 № 175 </t>
  </si>
  <si>
    <t xml:space="preserve">Думы от  30.05.2013 № 175  </t>
  </si>
  <si>
    <t xml:space="preserve"> Думы от 30.05.2013 № 175</t>
  </si>
  <si>
    <t>Субвенции бюджетам городских округов на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</si>
  <si>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Думы от  30.05.2013  № 175</t>
  </si>
  <si>
    <t xml:space="preserve"> Думы от  30.05.2013 № 175</t>
  </si>
  <si>
    <t>Думы  от  30.05.2013   № 175</t>
  </si>
  <si>
    <t>Думы   от 30.05.2013 № 175</t>
  </si>
  <si>
    <t>Думы  от  30.05.2013 № 175</t>
  </si>
  <si>
    <t>Думы   от  30.05.2013 № 175</t>
  </si>
  <si>
    <t>Думы от  30.05.2013 № 175</t>
  </si>
  <si>
    <t>Думы  от   30.05.2013  № 175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</si>
  <si>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автономных учреждений автономных учреждений)</t>
  </si>
  <si>
    <t>000  1  11  07000  00  0000  120</t>
  </si>
  <si>
    <t>Платежи от государственных и муниципальных унитарных предприятий</t>
  </si>
  <si>
    <t>000  1  11  07014  04  0000  120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</si>
  <si>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</si>
  <si>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</si>
  <si>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поступления от использования имущества и прав , находящихся в государственной и муниципальной 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</si>
  <si>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000  1  11  09040 00  0000  120</t>
  </si>
  <si>
    <t>Прочие поступления от использования имущества, находящихся в государственной и муниципальной 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</si>
  <si>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000  1  11  09044  04  0000  120</t>
  </si>
  <si>
    <t>Прочие поступления от использования имущества , находящихся в  собственности городских округов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</si>
  <si>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000  1  12  00000  00  0000  000</t>
  </si>
  <si>
    <t>ПЛАТЕЖИ ПРИ ПОЛЬЗОВАНИИ ПРИРОДНЫМИ РЕСУРСАМИ</t>
  </si>
  <si>
    <t>000 1 12  01000 01 0000 120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</si>
  <si>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</si>
  <si>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</si>
  <si>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</si>
  <si>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</si>
  <si>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 объектами</t>
  </si>
  <si>
    <t>000 1 12 01030 01 0000 120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</si>
  <si>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</si>
  <si>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</si>
  <si>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</si>
  <si>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000  1  13  00000  00  0000  000</t>
  </si>
  <si>
    <t>ДОХОДЫ ОТ ОКАЗАНИЯ ПЛАТНЫХ УСЛУГ(РАБОТ)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</si>
  <si>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</si>
  <si>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</si>
  <si>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</si>
  <si>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Прочие доходы от  компенсации затратбюджетов городских округов</t>
  </si>
  <si>
    <t>000  1  14  00000  00  0000  000</t>
  </si>
  <si>
    <t>ДОХОДЫ ОТ ПРОДАЖИ МАТЕРИАЛЬНЫХ И НЕМАТЕРИАЛЬНЫХ АКТИВОВ</t>
  </si>
  <si>
    <t>000 1 14  02000 00 0000 000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</si>
  <si>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</si>
  <si>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</si>
  <si>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</si>
  <si>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</si>
  <si>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</si>
  <si>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</si>
  <si>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</si>
  <si>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</si>
  <si>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</si>
  <si>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</si>
  <si>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</si>
  <si>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</si>
  <si>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</si>
  <si>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005 1 14 06020 04 0000 430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</si>
  <si>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</si>
  <si>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005 1 14 06024 04 0000 430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</si>
  <si>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муниципальныхбюджетных и  автономных учреждений)</t>
  </si>
  <si>
    <t>000  1  16  00000  00  0000  000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</si>
  <si>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</si>
  <si>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</si>
  <si>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</si>
  <si>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</si>
  <si>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117, 118,119¹ пунктами 1 и 2 статьи 120, статьями 125, 126, 128, 129, 129¹ 132, 133, 134, 135, 135¹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</si>
  <si>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</si>
  <si>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</si>
  <si>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</si>
  <si>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</si>
  <si>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000 116 23000 00 0000 140</t>
  </si>
  <si>
    <t xml:space="preserve">Доходы от возмещения ущерба при возникновении страховых случаев </t>
  </si>
  <si>
    <t>000 116 23041 04 0000 140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</si>
  <si>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</si>
  <si>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</si>
  <si>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</si>
  <si>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</si>
  <si>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</si>
  <si>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</si>
  <si>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</si>
  <si>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</si>
  <si>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</si>
  <si>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</si>
  <si>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движения</t>
  </si>
  <si>
    <t>000 1 16 30013 01 0000 140</t>
  </si>
  <si>
    <t>Денежные  взыскания (штрафы) за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</si>
  <si>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000  1 16 30030 01 0000 140</t>
  </si>
  <si>
    <t>Прочие денежные взыскания (штрафы) за правонарушения в области дорожного движения</t>
  </si>
  <si>
    <t>000 11 6 37030 04 0000 140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</si>
  <si>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</si>
  <si>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000 116 43000 01 0000 140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</si>
  <si>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Росасийской Федерации об административных правонарушениях</t>
  </si>
  <si>
    <t>000 1 16 90000 00 0000 140</t>
  </si>
  <si>
    <t>3600202</t>
  </si>
  <si>
    <t>Капитальный ремонт  муниципального жилищного фонда (погашение кредиторской задолженности)</t>
  </si>
  <si>
    <t>1009000</t>
  </si>
  <si>
    <t>Государственная программа "Доступная среда на 2011-2015 годы"</t>
  </si>
  <si>
    <t>1009001</t>
  </si>
  <si>
    <t>Государственная программа "Доступная среда на 2011-2015 годы" за счет средств федерального бюджета</t>
  </si>
  <si>
    <t>ГДЦП "Модернизация материально-технической базы кухонь и столовых в муниципальных образовательных учреждениях города Торжка на 2011-2013 годы"</t>
  </si>
  <si>
    <t>7952000</t>
  </si>
  <si>
    <t>ГДЦП "Ремонт зданий и помещений муниципальных образовательных учреждений города Торжка на 2011-2012 годы"</t>
  </si>
  <si>
    <t>7951300</t>
  </si>
  <si>
    <t>ГДЦП "Молодежь Торжка" на 2011-2013 годы</t>
  </si>
  <si>
    <t>5228200</t>
  </si>
  <si>
    <t>ДЦП "Развитие транспортной  системы  Тверской области на 2009-2017 годы"</t>
  </si>
  <si>
    <t>5228213</t>
  </si>
  <si>
    <t>0980000</t>
  </si>
  <si>
    <t>Обеспечение   мероприятий   по   капитальному ремонту многоквартирных домов и переселению граждан из аварийного жилищного фонда</t>
  </si>
  <si>
    <t>0980100</t>
  </si>
  <si>
    <t xml:space="preserve">Обеспечение   мероприятий   по   капитальному ремонту многоквартирных домов  и  переселению граждан из аварийного жилищного фонда за счет средств,   поступивших   от   государственной корпорации  Фонд  содействия   реформированию жилищно-коммунального хозяйства              </t>
  </si>
  <si>
    <t>0980104</t>
  </si>
  <si>
    <t xml:space="preserve">Обеспечение   мероприятий   по    переселению граждан  из  аварийного  жилищного  фонда   с учетом  необходимости  развития  малоэтажного жилищного строительства                      </t>
  </si>
  <si>
    <t>0980200</t>
  </si>
  <si>
    <t>Обеспечение   мероприятий   по   капитальному ремонту многоквартирных домов  и  переселению граждан из аварийного жилищного фонда за счет средств бюджетов</t>
  </si>
  <si>
    <t>0980204</t>
  </si>
  <si>
    <t>0980214</t>
  </si>
  <si>
    <t xml:space="preserve">Обеспечение   мероприятий   по    переселению граждан  из  аварийного  жилищного  фонда   с учетом  необходимости  развития  малоэтажного жилищного строительства за счет средств областного бюджета                     </t>
  </si>
  <si>
    <t>0980224</t>
  </si>
  <si>
    <t>"Адресная программа по переселению граждан из аварийного жилищного фонда с учетом необходимости развития малоэтажного жилищного строительства в муниципальном образовании город Торжок на 2012 год"</t>
  </si>
  <si>
    <t>18210102020011000110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</si>
  <si>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</si>
  <si>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101 02020 01 1000 110</t>
  </si>
  <si>
    <t>18210102020012000110</t>
  </si>
  <si>
    <t>101 02020 01 2000 110</t>
  </si>
  <si>
    <t>101 02020 01 3000110</t>
  </si>
  <si>
    <t>18210102030011000110</t>
  </si>
  <si>
    <t>101 02030 01 1000 110</t>
  </si>
  <si>
    <t>18210102030012000110</t>
  </si>
  <si>
    <t>101 02030 01 2000110</t>
  </si>
  <si>
    <t>18210102030013000110</t>
  </si>
  <si>
    <t>101 02030 01 3000 110</t>
  </si>
  <si>
    <t>18210102040011000110</t>
  </si>
  <si>
    <t>101 02040 01 1000 110</t>
  </si>
  <si>
    <t>18210502010021000110</t>
  </si>
  <si>
    <t>105 02010 02 1000 110</t>
  </si>
  <si>
    <t>18210502010022000110</t>
  </si>
  <si>
    <t>105 02010 02 2000 110</t>
  </si>
  <si>
    <t>18210502010023000110</t>
  </si>
  <si>
    <t>105 02010 02 3000110</t>
  </si>
  <si>
    <t>18210502020021000110</t>
  </si>
  <si>
    <t>105 02020 02 1000 110</t>
  </si>
  <si>
    <t>Социальная помощь</t>
  </si>
  <si>
    <t>5050000</t>
  </si>
  <si>
    <t>5205900</t>
  </si>
  <si>
    <t>1009002</t>
  </si>
  <si>
    <t>Государственная программа "Доступная среда на 2011-2015 годы" за счет средств областного бюджета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</si>
  <si>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</si>
  <si>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</si>
  <si>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5053300</t>
  </si>
  <si>
    <t>Профессиональная подготовка, переподготовка и повышение квалификации</t>
  </si>
  <si>
    <t>3510000</t>
  </si>
  <si>
    <t>3510500</t>
  </si>
  <si>
    <t>Мероприятия в области коммунального хозяйства</t>
  </si>
  <si>
    <t>5053301</t>
  </si>
  <si>
    <t>0021100</t>
  </si>
  <si>
    <t>Председатель  представительного органа муниципального образования</t>
  </si>
  <si>
    <t xml:space="preserve">к решению Торжокской  городской  </t>
  </si>
  <si>
    <t>№ п/п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</si>
  <si>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</si>
  <si>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</si>
  <si>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</si>
  <si>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</si>
  <si>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</si>
  <si>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</si>
  <si>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</si>
  <si>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</si>
  <si>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</si>
  <si>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</si>
  <si>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</si>
  <si>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</si>
  <si>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</si>
  <si>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</si>
  <si>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</si>
  <si>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</si>
  <si>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</si>
  <si>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</si>
  <si>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</si>
  <si>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7950000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</si>
  <si>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</si>
  <si>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</si>
  <si>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</si>
  <si>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</si>
  <si>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</si>
  <si>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6000000</t>
  </si>
  <si>
    <t>6000100</t>
  </si>
  <si>
    <t>Уличное освещение</t>
  </si>
  <si>
    <t>Образование</t>
  </si>
  <si>
    <t>Молодежная политика и оздоровление детей</t>
  </si>
  <si>
    <t>4320000</t>
  </si>
  <si>
    <t>Мероприятия  по проведению оздоровительной кампании детей</t>
  </si>
  <si>
    <t>Физическая культура и спорт</t>
  </si>
  <si>
    <t>Социальная политика</t>
  </si>
  <si>
    <t>Пенсионное обеспечение</t>
  </si>
  <si>
    <t>4910000</t>
  </si>
  <si>
    <t>Доплаты к пенсиям, дополнительное 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</si>
  <si>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</si>
  <si>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</si>
  <si>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005</t>
  </si>
  <si>
    <t>Социальное обеспечение населения</t>
  </si>
  <si>
    <t>7950030</t>
  </si>
  <si>
    <t>7950031</t>
  </si>
  <si>
    <t>Предоставление льгот Почетным гражданам города</t>
  </si>
  <si>
    <t>7950032</t>
  </si>
  <si>
    <t>Адресная помощь</t>
  </si>
  <si>
    <t>7950033</t>
  </si>
  <si>
    <t>002</t>
  </si>
  <si>
    <t>РП</t>
  </si>
  <si>
    <t>0700</t>
  </si>
  <si>
    <t>0707</t>
  </si>
  <si>
    <t>1000</t>
  </si>
  <si>
    <t>1003</t>
  </si>
  <si>
    <t>0800</t>
  </si>
  <si>
    <t>0801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</si>
  <si>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</si>
  <si>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</si>
  <si>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</si>
  <si>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t>4290000</t>
  </si>
  <si>
    <t>Учебные заведения и курсы по переподготовке кадров</t>
  </si>
  <si>
    <t>4297800</t>
  </si>
  <si>
    <t>Переподготовка и повышение квалификации кадров</t>
  </si>
  <si>
    <t>0102</t>
  </si>
  <si>
    <t>0103</t>
  </si>
  <si>
    <t>0104</t>
  </si>
  <si>
    <t>0106</t>
  </si>
  <si>
    <t>0309</t>
  </si>
  <si>
    <t>0412</t>
  </si>
  <si>
    <t>0502</t>
  </si>
  <si>
    <t>0503</t>
  </si>
  <si>
    <t>0701</t>
  </si>
  <si>
    <t>0702</t>
  </si>
  <si>
    <t>0705</t>
  </si>
  <si>
    <t>0709</t>
  </si>
  <si>
    <t>1001</t>
  </si>
  <si>
    <t>0100</t>
  </si>
  <si>
    <t>0300</t>
  </si>
  <si>
    <t>0400</t>
  </si>
  <si>
    <t>0500</t>
  </si>
  <si>
    <t>ВСЕГО</t>
  </si>
  <si>
    <t>Ведомственная структура расходов бюджета</t>
  </si>
  <si>
    <t>Функционирование высшего должностного лица субъекта Российской Федерации и муниципального образования</t>
  </si>
  <si>
    <t>0113</t>
  </si>
  <si>
    <t xml:space="preserve">Культура и  кинематография </t>
  </si>
  <si>
    <t>1100</t>
  </si>
  <si>
    <t>Массовый спорт</t>
  </si>
  <si>
    <t>Средства массовой информации</t>
  </si>
  <si>
    <t>1300</t>
  </si>
  <si>
    <t>Обслуживание государственного внутреннего и муниципального долга</t>
  </si>
  <si>
    <t>1102</t>
  </si>
  <si>
    <t>Мероприятия в области здравоохранения, спорта и физической культуры, туризма</t>
  </si>
  <si>
    <t>1200</t>
  </si>
  <si>
    <t>1201</t>
  </si>
  <si>
    <t>Управление финансов администрации муниципального образования город Торжок</t>
  </si>
  <si>
    <t>Уплата налога на имущество организаций и земельного налога</t>
  </si>
  <si>
    <t xml:space="preserve">Культура и кинематография </t>
  </si>
  <si>
    <t>Организация обеспечения учащихся начальных классов муниципальных общеобразовательных учреждений горячим питанием</t>
  </si>
  <si>
    <t>0020401</t>
  </si>
  <si>
    <t>6000300</t>
  </si>
  <si>
    <t>Озеленение</t>
  </si>
  <si>
    <t>6000402</t>
  </si>
  <si>
    <t xml:space="preserve">Проведение работ по восстановлению воинских захоронений </t>
  </si>
  <si>
    <t>6000400</t>
  </si>
  <si>
    <t>6000500</t>
  </si>
  <si>
    <t>Прочие мероприятия по благоустройству городских округов и поселений</t>
  </si>
  <si>
    <t>7950990</t>
  </si>
  <si>
    <t>4870000</t>
  </si>
  <si>
    <t>Учреждения, обеспечивающие предоставление услуг в сфере спорта и физической культуры</t>
  </si>
  <si>
    <t>4879900</t>
  </si>
  <si>
    <t>1301</t>
  </si>
  <si>
    <t>Обеспечение обучающихся по очной форме в муниципальных общеобразовательных учреждениях города льготными проездными билетами на городском пассажирском транспорте</t>
  </si>
  <si>
    <t>Организация и содержание мест захоронения</t>
  </si>
  <si>
    <t>7951000</t>
  </si>
  <si>
    <t>Муниципальное учреждение  Торжокская городская Дума</t>
  </si>
  <si>
    <t>Проведение мероприятий по работе с общественными организациями ветеранов и инвалидов</t>
  </si>
  <si>
    <t>1204</t>
  </si>
  <si>
    <t>Другие вопросы в области средств массовой информации</t>
  </si>
  <si>
    <t>4440000</t>
  </si>
  <si>
    <t>4440100</t>
  </si>
  <si>
    <t>Мероприятия в сфере средств массовой информации</t>
  </si>
  <si>
    <t>7952400</t>
  </si>
  <si>
    <t>ДЦП "Развитие системы жилищно-коммунального и газового хозяйства муниципального образования город Торжок Тверской области на 2011-2013 годы"</t>
  </si>
  <si>
    <t>7952700</t>
  </si>
  <si>
    <t>7951800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</si>
  <si>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</si>
  <si>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</si>
  <si>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</si>
  <si>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</si>
  <si>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5120000</t>
  </si>
  <si>
    <t/>
  </si>
  <si>
    <t>Физкультурно-оздоровительная работа и спортивные мероприятия</t>
  </si>
  <si>
    <t>5129700</t>
  </si>
  <si>
    <t>Учреждения культуры и мероприятия в сфере культуры и кинематографии</t>
  </si>
  <si>
    <t>4400100</t>
  </si>
  <si>
    <t>Мероприятия в сфере культуры и кинематографии</t>
  </si>
  <si>
    <t>7952800</t>
  </si>
  <si>
    <t>ДЦП "Развитие жилищного строительства муниципального образования город Торжок Тверской области на 2011-2013 годы"</t>
  </si>
  <si>
    <t>4310100</t>
  </si>
  <si>
    <t>Проведение мероприятий для детей и молодежи</t>
  </si>
  <si>
    <t>ДЦП "Обеспечение жильем молодых семей  в 2012-2015  годах"</t>
  </si>
  <si>
    <t>7952500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</si>
  <si>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</t>
  </si>
  <si>
    <t>Расходы по центральному аппарату на выполнение   переданных государственных полномочий Российской Федерации</t>
  </si>
  <si>
    <t>0020402</t>
  </si>
  <si>
    <t>Долгосрочные целевые программы муниципальных образований</t>
  </si>
  <si>
    <t>Обеспечение деятельности (оказание услуг) подведомственных учреждений</t>
  </si>
  <si>
    <t xml:space="preserve">Муниципальная  ведомственная целевая  программа "Доступная среда" на 2012 год" 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</si>
  <si>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</si>
  <si>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</si>
  <si>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</si>
  <si>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244</t>
  </si>
  <si>
    <t>Прочая закупка товаров, работ и услуг для государственных нужд</t>
  </si>
  <si>
    <t>Выполнение функций казенными учреждениями</t>
  </si>
  <si>
    <t>Реализация государственной политики в области приватизации и управления государственной собственностью</t>
  </si>
  <si>
    <t>830</t>
  </si>
  <si>
    <t>Исполнение судебных актов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</si>
  <si>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</si>
  <si>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</si>
  <si>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</si>
  <si>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</si>
  <si>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810</t>
  </si>
  <si>
    <t>Субсидии юридическим лицам (кроме государственных (муниципальных) учреждений) и физическим лицам – производителям товаров, работ, услуг</t>
  </si>
  <si>
    <t>730</t>
  </si>
  <si>
    <t xml:space="preserve">Обслуживание муниципального  долга </t>
  </si>
  <si>
    <t>323</t>
  </si>
  <si>
    <t>Приобретение товаров, работ, услуг в пользу граждан</t>
  </si>
  <si>
    <t>322</t>
  </si>
  <si>
    <t>Субсидии гражданам на приобретение жилья</t>
  </si>
  <si>
    <t>ДЦП "Социальная поддержка населения города Торжка на 2010-2012 годы"</t>
  </si>
  <si>
    <t>ДЦП "Развитие малого и среднего предпринимательства в муниципальном образовании город Торжок на 2011-2013 годы"</t>
  </si>
  <si>
    <t>ДЦП "Обеспечение муниципального образования город Торжок объектами социального и культурно-бытового обслуживания населения на 2011-2013 годы</t>
  </si>
  <si>
    <t>ДЦП "Поддержка развития газеты "Новоторжский вестник" на 2010-2013 годы"</t>
  </si>
  <si>
    <t>612</t>
  </si>
  <si>
    <t>Субсидии бюджетным учреждениям на иные цели</t>
  </si>
  <si>
    <t>4219901</t>
  </si>
  <si>
    <t>312</t>
  </si>
  <si>
    <t>Пенсии, выплачиваемые организациями сектора государственного управления</t>
  </si>
  <si>
    <t>630</t>
  </si>
  <si>
    <t>Субсидии некоммерческим организациям (за исключением государственных (муниципальных) учреждений)</t>
  </si>
  <si>
    <t>4239901</t>
  </si>
  <si>
    <t>4529901</t>
  </si>
  <si>
    <t>Обеспечение деятельности подведомственных учреждений за счет средств местного бюджета</t>
  </si>
  <si>
    <t>4219907</t>
  </si>
  <si>
    <t>4209901</t>
  </si>
  <si>
    <t>4879901</t>
  </si>
  <si>
    <t>4319901</t>
  </si>
  <si>
    <t>4239911</t>
  </si>
  <si>
    <t>4239912</t>
  </si>
  <si>
    <t>Обеспечение деятельности подведомственных учреждений за счет средств местного бюджета (БУ "Специализированная детско-юношеская спортивная школа олимпийского резерва "Юность")</t>
  </si>
  <si>
    <t>Обеспечение деятельности подведомственных учреждений за счет средств местного бюджета (БУ "Детская школа искусств")</t>
  </si>
  <si>
    <t>4409911</t>
  </si>
  <si>
    <t>Обеспечение деятельности подведомственных учреждений за счет средств местного бюджета (БУ "Городской Дом культуры")</t>
  </si>
  <si>
    <t>4409912</t>
  </si>
  <si>
    <t>1004</t>
  </si>
  <si>
    <t>5201000</t>
  </si>
  <si>
    <t>0013800</t>
  </si>
  <si>
    <t>5200900</t>
  </si>
  <si>
    <t>5200000</t>
  </si>
  <si>
    <t>000 2 02 00000 00 0000 000</t>
  </si>
  <si>
    <t>ГОСУДАРСТВЕННАЯ ПОШЛИНА, СБОРЫ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</si>
  <si>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</si>
  <si>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</si>
  <si>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</si>
  <si>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</si>
  <si>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000 1 08 07150 01 0000 110</t>
  </si>
  <si>
    <t>Государственная пошлина за выдачу разрешения на установку рекламной конструкции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</si>
  <si>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</si>
  <si>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</si>
  <si>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</si>
  <si>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</si>
  <si>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</si>
  <si>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</si>
  <si>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</si>
  <si>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</si>
  <si>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</si>
  <si>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</si>
  <si>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</si>
  <si>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</si>
  <si>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</si>
  <si>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</si>
  <si>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</si>
  <si>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</si>
  <si>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</si>
  <si>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платы,а также средства от продажи права на заключение договоров аренды за земли,находящиеся в собственности городских округов</t>
  </si>
  <si>
    <t xml:space="preserve"> Прочие доходы от компенсации затрат бюджетов  городских округов</t>
  </si>
  <si>
    <t>Прочие межбюджетные транферты, передаваемые бюджетам на реализацию прочих расходных обязательств. Средства на реализацию мероприятий по обращениям, поступающим к депутатам Законодательного Собрания  Тверской области</t>
  </si>
  <si>
    <t>Субсидии бюджетам городских округов на строительство, модернизацию, ремонт и содержание  автомобильных дорог общего пользования , в том числе  дорог в поселениях (за исключением автомобильных дорог федерального значения)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</si>
  <si>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РФ</t>
  </si>
  <si>
    <t>008 202 02051 04 0000 151</t>
  </si>
  <si>
    <t>Прочие межбюджетные трансферты, передаваемые бюджетам на реализацию прочих расходных обязательств. Средства на реализацию мероприятий по обращениям, поступающим к депутатам Законодательного Собрания Тверской области.</t>
  </si>
  <si>
    <t>008 202 04999 04 2081 151</t>
  </si>
  <si>
    <t xml:space="preserve">0 1 1 </t>
  </si>
  <si>
    <t>011 113 02994 04 0000 130</t>
  </si>
  <si>
    <t>011 116 90040 04 0000 140</t>
  </si>
  <si>
    <t>011 202 02051 04 0000 151</t>
  </si>
  <si>
    <t>011 202 02145 04 0000 151</t>
  </si>
  <si>
    <t>Субсидии на организацию обеспечения учащихся начальных классов муниципальных общеобразовательных учреждений горячим питанием</t>
  </si>
  <si>
    <t>011 202 02999 04 2012 151</t>
  </si>
  <si>
    <t>Субсидии на проведение капитального ремонта зданий и помещений, находящихся в муниципальной собственности и используемые для размещения образовательных учреждений</t>
  </si>
  <si>
    <t>011 202 02999 04 2014 151</t>
  </si>
  <si>
    <t>Субсидии на создание условий для предоставления транспортных услуг в части проезда учащихся образовательных учреждений на пригородных или городских маршрутах наземного пассаж. транспорта</t>
  </si>
  <si>
    <t>011 202 02999 04 2044 151</t>
  </si>
  <si>
    <t>011 202 02999 04 2071 151</t>
  </si>
  <si>
    <t>011 202 02999 04 3002 151</t>
  </si>
  <si>
    <t xml:space="preserve"> Субвенции бюджетам городских округов на ежемесячное денежное вознаграждение за классное руководство</t>
  </si>
  <si>
    <t>011 202 03021 04 0000 151</t>
  </si>
  <si>
    <t>Субвенции  бюджетам городских округов на выплату компенсаций части родительской платы за содержание ребенка в муниципальных образовательных учреждениях,реализующих основную общеобразовательную программу дошкольного образования</t>
  </si>
  <si>
    <t>011 202 03029 04 0000 151</t>
  </si>
  <si>
    <t>Субвенции бюджетам городских округов на модернизацию систем общего  образования</t>
  </si>
  <si>
    <t>011 202 03078 04 0000 151</t>
  </si>
  <si>
    <t>Прочие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дополнителього образования в муниципальных общеобразовательных учреждениях Тверской области</t>
  </si>
  <si>
    <t>011 202 03999 04 2016 151</t>
  </si>
  <si>
    <t xml:space="preserve"> Прочие межбюджетные трансферты, передаваемые бюджетам на реализацию прочих расходных обязательств. Средства на реализацию мероприятий по обращениям, поступающим к депутатам ЗС Тв. обл.</t>
  </si>
  <si>
    <t>011 202 04999 04 2081 151</t>
  </si>
  <si>
    <t>011 219 04000 04 0000 151</t>
  </si>
  <si>
    <t xml:space="preserve">0 1 7 </t>
  </si>
  <si>
    <t>Управление Государственная жилищная инспекция Тверской области</t>
  </si>
  <si>
    <t>Прочие поступления отденежных взысканий (штрафов) и иных сумм в возмещение ущерба, зачисляемые в бюджеты городских округов</t>
  </si>
  <si>
    <t>017 116 90040 04 0000 140</t>
  </si>
  <si>
    <t xml:space="preserve">0 1 9 </t>
  </si>
  <si>
    <t>Министерство имущественных и земельных отношений Тверской области</t>
  </si>
  <si>
    <t>Доходы, получаемые в виде арендной платы за земельные участки, государственная  собственность на которые не разграничены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</si>
  <si>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019 111 05012 04 0000 120</t>
  </si>
  <si>
    <t>019 114 06012 04 0000 430</t>
  </si>
  <si>
    <t xml:space="preserve">0 4 8 </t>
  </si>
  <si>
    <t>Федеральная служба в сфере природопользования</t>
  </si>
  <si>
    <t>048 112 01010 01 6000 120</t>
  </si>
  <si>
    <t>Плата за выбросы загрязняющих веществ  в атмосферный воздух передвижными объектами</t>
  </si>
  <si>
    <t>048 112 01020 01 6000 120</t>
  </si>
  <si>
    <t>048 112 01030 01 6000 120</t>
  </si>
  <si>
    <t>048 112 01040 01 6000 120</t>
  </si>
  <si>
    <t>048 116 25050 01 6000 140</t>
  </si>
  <si>
    <t>0 8 6</t>
  </si>
  <si>
    <t>Главное управление "Государственная инспекция по ветеринарии" Тверской области</t>
  </si>
  <si>
    <t>086 116 90040 04 0000 140</t>
  </si>
  <si>
    <t>0 8 1</t>
  </si>
  <si>
    <t>Федеральная служба по ветеринарному и фитосанитарному надзору</t>
  </si>
  <si>
    <t xml:space="preserve"> Денежные взыскания (штрафы) за нарушение земельного законодательства</t>
  </si>
  <si>
    <t>081 116 25060 01 6000 140</t>
  </si>
  <si>
    <t>1 4 1</t>
  </si>
  <si>
    <t>Федеральная служба в сфере защиты прав потребителей и благополучия человека</t>
  </si>
  <si>
    <t>141 116 28000 01 6000 140</t>
  </si>
  <si>
    <t>1 7 7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</si>
  <si>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</si>
  <si>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Прочие поступления от денежных взысканий(штрафов) и иных сумм в возмещение ущерба, зачисляемые в бюджеты городских округов</t>
  </si>
  <si>
    <t>177 116 90040 04 7000 140</t>
  </si>
  <si>
    <t>1 8 2</t>
  </si>
  <si>
    <t>Федеральная налоговая служба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</si>
  <si>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</si>
  <si>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182 101 02010 01 1000 110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</si>
  <si>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</si>
  <si>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182 101 02010 01 2000 110</t>
  </si>
  <si>
    <t>182 101 02010 01 3000 110</t>
  </si>
  <si>
    <t>182 101 02010 01 4000 110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</si>
  <si>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</si>
  <si>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182 101 02020 01 1000 110</t>
  </si>
  <si>
    <t>182 101 02020 01 2000 110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</si>
  <si>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</si>
  <si>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</si>
  <si>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182 101 02030 01 1000 110</t>
  </si>
  <si>
    <t xml:space="preserve"> Налог на доходы физических лиц с доходов, полученных физическими лицами, не являющимися налоговыми резидентами Российской Федерации</t>
  </si>
  <si>
    <t>182 101 02030 01 2000 110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</si>
  <si>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</si>
  <si>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182 101 02030 01 3000 110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</si>
  <si>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</si>
  <si>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182 101 02040 01 1000 110</t>
  </si>
  <si>
    <t>182 105 02010 02 1000 110</t>
  </si>
  <si>
    <t>182 105 02010 02 2000 110</t>
  </si>
  <si>
    <t>182 105 02010 02 3000 110</t>
  </si>
  <si>
    <t>Единый налог на вмененный доход  для отдельных видов деятельности ( за налоговые периоды, истекшие до 1 января 2011 г.)</t>
  </si>
  <si>
    <t>182 105 02020 02 1000 110</t>
  </si>
  <si>
    <t>182 105 02020 02 2000 110</t>
  </si>
  <si>
    <t>182 105 02020 02 3000 110</t>
  </si>
  <si>
    <t>182 105 03010 01 1000 110</t>
  </si>
  <si>
    <t>Единый сельскохозяйственный налог (за налоговые периоды, истекшие до 1 янваоя 2011г.)</t>
  </si>
  <si>
    <t>182 105 03020 01 1000 110</t>
  </si>
  <si>
    <t>182 106 01020 04 1000 110</t>
  </si>
  <si>
    <t>182 106 01020 04 2000 110</t>
  </si>
  <si>
    <t>Земельный налог, взимаемый по ставке, установленной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</si>
  <si>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182 106 06012 04 1000 110</t>
  </si>
  <si>
    <t>182 106 06012 04 2000 110</t>
  </si>
  <si>
    <t>182 106 06012 04 3000 110</t>
  </si>
  <si>
    <t>182 106 06022 04 1000 110</t>
  </si>
  <si>
    <t>182 106 06022 04 2000 110</t>
  </si>
  <si>
    <t>182 106 06022 04 3000 110</t>
  </si>
  <si>
    <t>182 106 06022 04 4000 110</t>
  </si>
  <si>
    <t>Государственная пошлина по делам , рассматриваемым в судах общей юрисдикции, мировыми судьями ( за исключением  Верховного  Суда Российской Федерации)</t>
  </si>
  <si>
    <t>182 108 03010 01 1000 110</t>
  </si>
  <si>
    <t>182 108 03010 01 4000 110</t>
  </si>
  <si>
    <t>182 109 04052 04 1000 110</t>
  </si>
  <si>
    <t>182 109 04052 04 2000 110</t>
  </si>
  <si>
    <t>182 116 03010 01 6000 140</t>
  </si>
  <si>
    <t>182 116 03030 01 6000 140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</si>
  <si>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</si>
  <si>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182 116 06000 01 6000 140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</si>
  <si>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федерального бюджета</t>
  </si>
  <si>
    <t>5052102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</si>
  <si>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</si>
  <si>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</si>
  <si>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</si>
  <si>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4200000</t>
  </si>
  <si>
    <t>Детские дошкольные учреждения</t>
  </si>
  <si>
    <t>4209900</t>
  </si>
  <si>
    <t>Общее образование</t>
  </si>
  <si>
    <t>4210000</t>
  </si>
  <si>
    <t>2</t>
  </si>
  <si>
    <t>9</t>
  </si>
  <si>
    <t>10</t>
  </si>
  <si>
    <t>11</t>
  </si>
  <si>
    <t>13</t>
  </si>
  <si>
    <t>14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</si>
  <si>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</si>
  <si>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</si>
  <si>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</si>
  <si>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</si>
  <si>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</si>
  <si>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</si>
  <si>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</si>
  <si>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000 1 17 01040 04 0000 180</t>
  </si>
  <si>
    <t>Невыясненные поступления, зачисляемые в бюджеты городских округов</t>
  </si>
  <si>
    <t>000  2  00  00000  00  0000  000</t>
  </si>
  <si>
    <t>БЕЗВОЗМЕЗДНЫЕ ПОСТУПЛЕНИЯ</t>
  </si>
  <si>
    <t>Безвозмездные поступления  от других бюджетов бюджетной системы Российской Федерации</t>
  </si>
  <si>
    <t>000 2 02 01000 00 0000 151</t>
  </si>
  <si>
    <t>Дотации бюджетам  субъектов Российской Федерации и муниципальных образований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</si>
  <si>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</si>
  <si>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</si>
  <si>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</si>
  <si>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</si>
  <si>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000 2 02 02008 04  0000 151</t>
  </si>
  <si>
    <t>Субсидии бюджетам городских округов на обеспечение жильем молодых семей</t>
  </si>
  <si>
    <t>000 2 02 02041 04  0000 151</t>
  </si>
  <si>
    <t xml:space="preserve">Субсидии бюджетам городских округов на стоительство,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</si>
  <si>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000 2 02 02051 04  0000 151</t>
  </si>
  <si>
    <t xml:space="preserve">Субсидии бюджетам городских округов на реализацию федеральных целевых программ </t>
  </si>
  <si>
    <t>000 2 02 02077 04  0000 151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</si>
  <si>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</si>
  <si>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000 2 02 02088 04  0000 151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</si>
  <si>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</si>
  <si>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000 2 02 02089 04  0000 151</t>
  </si>
  <si>
    <t>18210502020022000110</t>
  </si>
  <si>
    <t>105 02020 02 2000 110</t>
  </si>
  <si>
    <t>18210502020023000110</t>
  </si>
  <si>
    <t>105 02020 02 3000 110</t>
  </si>
  <si>
    <t>18210503010011000110</t>
  </si>
  <si>
    <t>105 03010 01 1000 110</t>
  </si>
  <si>
    <t>18210503020011000110</t>
  </si>
  <si>
    <t>Единый сельскохозяйственный налог (за налоговые периоды, истекшие до 1 января 2011г.)</t>
  </si>
  <si>
    <t>105 03020 01 1000 110</t>
  </si>
  <si>
    <t>18210601020041000110</t>
  </si>
  <si>
    <t>Налог на имущество физических лиц,взимаемый по ставкам, применяемым к объектам налогообложения, расположенным в границах городских округов</t>
  </si>
  <si>
    <t>106 01020 04 1000 110</t>
  </si>
  <si>
    <t>18210601020042000110</t>
  </si>
  <si>
    <t>106 01020 04 2000 110</t>
  </si>
  <si>
    <t>18210606012041000110</t>
  </si>
  <si>
    <t>Земельный налог, взимаемый по ставкам, установленным в соответствии с подпунктом 1 пункта 1 статьи 394 Налогового кодекса Росссийской Федерации применяемым к объектам налогообложения, расположенным в границах городских округов</t>
  </si>
  <si>
    <t>106 06012 04 1000 110</t>
  </si>
  <si>
    <t>18210606012042000110</t>
  </si>
  <si>
    <t>106 06012 04 2000 110</t>
  </si>
  <si>
    <t>18210606012043000110</t>
  </si>
  <si>
    <t>106 06012 04 3000 110</t>
  </si>
  <si>
    <t>18210606022041000110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</si>
  <si>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</si>
  <si>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106 06022 04 1000 110</t>
  </si>
  <si>
    <t>18210606022042000110</t>
  </si>
  <si>
    <t>106 06022 04 2000 110</t>
  </si>
  <si>
    <t>18210606022043000110</t>
  </si>
  <si>
    <t>106 06022 04 3000 110</t>
  </si>
  <si>
    <t>18210606022044000110</t>
  </si>
  <si>
    <t>106 06022 04 4000 110</t>
  </si>
  <si>
    <t>18210803010011000110</t>
  </si>
  <si>
    <t>Государственная пошлина по делам , рассматриваемым в судах общей юрисдикии, мировыми судьями ( за исключением  Верховного  Суда Российской Федерации)</t>
  </si>
  <si>
    <t>108 03010 01 1000 110</t>
  </si>
  <si>
    <t>18210803010014000110</t>
  </si>
  <si>
    <t>108 03010 01 4000 110</t>
  </si>
  <si>
    <t>00110807150011000110</t>
  </si>
  <si>
    <t>108 07150 01 1000 110</t>
  </si>
  <si>
    <t>18210904052041000110</t>
  </si>
  <si>
    <t>109 04052 04 1000 110</t>
  </si>
  <si>
    <t>18210904052042000110</t>
  </si>
  <si>
    <t>109 04052 04 2000 110</t>
  </si>
  <si>
    <t>01911105012040000120</t>
  </si>
  <si>
    <t>Доходы, получаемые в виде арендной платы за земельные участки, гос. собственность на которые не разграничены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</si>
  <si>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</si>
  <si>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</si>
  <si>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</si>
  <si>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00511107014040000120</t>
  </si>
  <si>
    <t>111 07014 04 0000120</t>
  </si>
  <si>
    <t>00511109044040000120</t>
  </si>
  <si>
    <t>111 09044 04 0000 120</t>
  </si>
  <si>
    <t>04811201010016000120</t>
  </si>
  <si>
    <t>112 01010 01 6000 120</t>
  </si>
  <si>
    <t>04811201020016000120</t>
  </si>
  <si>
    <t>112 01020 01 6000 120</t>
  </si>
  <si>
    <t>04811201030016000120</t>
  </si>
  <si>
    <t>112 01030 01 6000 120</t>
  </si>
  <si>
    <t>04811201040016000120</t>
  </si>
  <si>
    <t>112 01040 01 6000 120</t>
  </si>
  <si>
    <t>00811302994040000130</t>
  </si>
  <si>
    <t>113 02994 04 0000 130</t>
  </si>
  <si>
    <t>00511402042040000440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</si>
  <si>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</si>
  <si>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114 02042 04 0000 440</t>
  </si>
  <si>
    <t>00511402043040000410</t>
  </si>
  <si>
    <t>Доходы от реализации иного имущества, находящегося в муниципальной собственности (в части реализации основных средств по указанному имуществу)</t>
  </si>
  <si>
    <t>114 02043 04 0000 410</t>
  </si>
  <si>
    <t>00511406024040000430</t>
  </si>
  <si>
    <t>114 06024 04 0000 430</t>
  </si>
  <si>
    <t>01911406012040000430</t>
  </si>
  <si>
    <t>114 06012 04 0000 430</t>
  </si>
  <si>
    <t>18211603010016000140</t>
  </si>
  <si>
    <r>
      <t>Денежные взыскания (штрафы) за нарушение законодательства о налогах и сборах, предусмотренные статьями 116, 117, 118,119</t>
    </r>
    <r>
      <rPr>
        <sz val="13"/>
        <rFont val="Arial"/>
        <family val="2"/>
      </rPr>
      <t>¹</t>
    </r>
    <r>
      <rPr>
        <sz val="13"/>
        <rFont val="Times New Roman"/>
        <family val="1"/>
      </rPr>
      <t xml:space="preserve"> пунктами 1 и 2 статьи 120, статьями 125, 126, 128, 129, 129</t>
    </r>
    <r>
      <rPr>
        <sz val="13"/>
        <rFont val="Arial"/>
        <family val="2"/>
      </rPr>
      <t>¹</t>
    </r>
    <r>
      <rPr>
        <sz val="13"/>
        <rFont val="Times New Roman"/>
        <family val="1"/>
      </rPr>
      <t xml:space="preserve"> 132, 133, 134, 135, 135</t>
    </r>
    <r>
      <rPr>
        <sz val="13"/>
        <rFont val="Arial"/>
        <family val="2"/>
      </rPr>
      <t>¹</t>
    </r>
    <r>
      <rPr>
        <sz val="13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</si>
  <si>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>116 03010 01 6000 140</t>
  </si>
  <si>
    <t>18211603030016000140</t>
  </si>
  <si>
    <t>116 03030 01 6000 140</t>
  </si>
  <si>
    <t>18211606000016000140</t>
  </si>
  <si>
    <t xml:space="preserve">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</si>
  <si>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116 06000 01 6000 140</t>
  </si>
  <si>
    <t>00111623041040000140</t>
  </si>
  <si>
    <t>116 23041 04 0000 140</t>
  </si>
  <si>
    <t>04811625050016000140</t>
  </si>
  <si>
    <t>116 25050 01 6000 140</t>
  </si>
  <si>
    <t>08111625060016000140</t>
  </si>
  <si>
    <t>116 25060 01 6000 140</t>
  </si>
  <si>
    <t>14111628000016000140</t>
  </si>
  <si>
    <t>116 28000 01 6000 140</t>
  </si>
  <si>
    <t>18811630013017000140</t>
  </si>
  <si>
    <t>116 30013 01 6000 140</t>
  </si>
  <si>
    <t>18811630030016000140</t>
  </si>
  <si>
    <t>116 30030 01 6000 140</t>
  </si>
  <si>
    <t>00111637030040000140</t>
  </si>
  <si>
    <t>Поступление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</si>
  <si>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116 37030 04 0000 140</t>
  </si>
  <si>
    <t>18811643000016000140</t>
  </si>
  <si>
    <t>116 43000 01 6000 140</t>
  </si>
  <si>
    <t>00111690040040000140</t>
  </si>
  <si>
    <t>116 90040 04 0000 140</t>
  </si>
  <si>
    <t>00511701040040000180</t>
  </si>
  <si>
    <t>117 01040 04 0000 180</t>
  </si>
  <si>
    <t>00220201001040000151</t>
  </si>
  <si>
    <t>202 01001 04 0000 151</t>
  </si>
  <si>
    <t>00120202041040000151</t>
  </si>
  <si>
    <t>202 02041 04 0000 151</t>
  </si>
  <si>
    <t>00120202051040000151</t>
  </si>
  <si>
    <t>202 02051 04 0000 151</t>
  </si>
  <si>
    <t>00120202077040000151</t>
  </si>
  <si>
    <t>Субсидии бюджетам городских округов на бюджетные  инвестиции в объекты  капитального строительства собственности муниципальных образований</t>
  </si>
  <si>
    <t>202 02077 04 0000 151</t>
  </si>
  <si>
    <t>00120202088040004151</t>
  </si>
  <si>
    <t>202 02088 04 0004 151</t>
  </si>
  <si>
    <t>00120202089040004151</t>
  </si>
  <si>
    <t xml:space="preserve">Субсидии бюджетам городских округов на обеспечение мероприятий по  переселению граждан из аварийного жилого фонда с учетом необходимости развития малоэтажного строительств  за счет средств бюджетов </t>
  </si>
  <si>
    <t>202 02089 04 0004 151</t>
  </si>
  <si>
    <t>00120202150040000151</t>
  </si>
  <si>
    <t>202 02150 04 0000 151</t>
  </si>
  <si>
    <t>00120202999042043151</t>
  </si>
  <si>
    <t>202 02999 04 2043 151</t>
  </si>
  <si>
    <t>00120202999042049151</t>
  </si>
  <si>
    <t>Субсидии на реализацию ДЦП "Развитие институтов гражданского общества Тверской области как эффективного механизма защиты прав и свобод человека, поддержки демократических ценностей в обществе на 2009-2011 годы" Поддержка редакций районных и городских газет</t>
  </si>
  <si>
    <t>202 02999 04 2049 151</t>
  </si>
  <si>
    <t>00120202999042123151</t>
  </si>
  <si>
    <t>202 02999 04 2123 151</t>
  </si>
  <si>
    <t>00120202999042124151</t>
  </si>
  <si>
    <t>202 02999 04 2124 151</t>
  </si>
  <si>
    <t>00820202008040000151</t>
  </si>
  <si>
    <t>202 02008 04 0000 151</t>
  </si>
  <si>
    <t>01120202145040000151</t>
  </si>
  <si>
    <t>202 02145 04 0000 151</t>
  </si>
  <si>
    <t>01120202999042012151</t>
  </si>
  <si>
    <t>202 02999 04 2012 151</t>
  </si>
  <si>
    <t>01120202999042014151</t>
  </si>
  <si>
    <t>202 02999 04 2014 151</t>
  </si>
  <si>
    <t>01120202999042044151</t>
  </si>
  <si>
    <t>202 02999 04 2044 151</t>
  </si>
  <si>
    <t>01120202999042071151</t>
  </si>
  <si>
    <t>202 02999 04 2071 151</t>
  </si>
  <si>
    <t>01120202999043002151</t>
  </si>
  <si>
    <t>202 02999 04 3002 151</t>
  </si>
  <si>
    <t>00120203003040000151</t>
  </si>
  <si>
    <t>202 03003 04 0000 151</t>
  </si>
  <si>
    <t>00120203007040000151</t>
  </si>
  <si>
    <t>202 03007 04 0000 151</t>
  </si>
  <si>
    <t>00120203999042015151</t>
  </si>
  <si>
    <t>202 03999 04 2015 151</t>
  </si>
  <si>
    <t>00120203999043003151</t>
  </si>
  <si>
    <t>Субвенции 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</si>
  <si>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202 03999 04 3003 151</t>
  </si>
  <si>
    <t>00520203026040000151</t>
  </si>
  <si>
    <t>202 03026 04 0000 151</t>
  </si>
  <si>
    <t>00520203999042116151</t>
  </si>
  <si>
    <t>202 03999 04 2116 151</t>
  </si>
  <si>
    <t>01120203021040000151</t>
  </si>
  <si>
    <t>Субвенции бюджетам городских округов на ежемесячное денежное вознаграждение за классное руководство</t>
  </si>
  <si>
    <t>202 03021 04 0000 151</t>
  </si>
  <si>
    <t>01120203029040000151</t>
  </si>
  <si>
    <t>202 03029 04 0000 151</t>
  </si>
  <si>
    <t>01120203078040000151</t>
  </si>
  <si>
    <t>202 03078 04 0000 151</t>
  </si>
  <si>
    <t>01120203999042016151</t>
  </si>
  <si>
    <t>202 03999 04 2016 151</t>
  </si>
  <si>
    <t>00120204999042081151</t>
  </si>
  <si>
    <t>Прочие межбюджетные трансферты, передаваемые бюджетам на реализацию прочих расходных обязательств. Средства на реализацию мероприятий по обращениям, поступающим к депутатам Законодательного Собрания Тверской  области</t>
  </si>
  <si>
    <t>202 04999 04 2081 151</t>
  </si>
  <si>
    <t>00120704000040000180</t>
  </si>
  <si>
    <t>207 04000 04 0000 180</t>
  </si>
  <si>
    <t>00121904000040000151</t>
  </si>
  <si>
    <t>219 04000 04 0000 151</t>
  </si>
  <si>
    <t>ИТОГО ДОХОДОВ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</si>
  <si>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</si>
  <si>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</si>
  <si>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</si>
  <si>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</si>
  <si>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</si>
  <si>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</si>
  <si>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000 1 06 06022 04 0000 110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</si>
  <si>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</si>
  <si>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000  1  08  00000  00  0000  000</t>
  </si>
  <si>
    <t>002 202 01001 04 0000 151</t>
  </si>
  <si>
    <t>002 219 04000 04 0000 151</t>
  </si>
  <si>
    <t>0 0 5</t>
  </si>
  <si>
    <t>Комитет по управлению имуществом муниципального образования город Торжок Тверской области</t>
  </si>
  <si>
    <t>005 111 05024 04 0000 120</t>
  </si>
  <si>
    <t>005 111 07014 04 0000 120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</si>
  <si>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учреждений)</t>
  </si>
  <si>
    <t>005 111 09044 04 0000 120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</si>
  <si>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     </t>
  </si>
  <si>
    <t>005 114 02042 04 0000 410</t>
  </si>
  <si>
    <t xml:space="preserve"> Доходы от реализации иного имущества, находящегося в муниципальной собственности (в части реализации основных средств по указанному имуществу)</t>
  </si>
  <si>
    <t>005 114 02043 04 0000 410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</si>
  <si>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</si>
  <si>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005 114 06024 04 0000 430</t>
  </si>
  <si>
    <t>Субвенции бюджетам городских округов на обеспечение жилыми помещениями детей-сирот, детей, оставших  без попечения родителей, а также детей, находящихся под опекой (попечительством), не имеющих закрепленного жилого помещения</t>
  </si>
  <si>
    <t>005 202 03026 04 0000 151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</si>
  <si>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</si>
  <si>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005 202 03999 04 2116 151</t>
  </si>
  <si>
    <t>005 117 01040 04 0000 180</t>
  </si>
  <si>
    <t>0 0 8</t>
  </si>
  <si>
    <t>Прочие доходы от компенсации затрат бюджетов городских округов</t>
  </si>
  <si>
    <t>008 113 02994 04 0000 130</t>
  </si>
  <si>
    <t>008 202 02008 04 0000 151</t>
  </si>
  <si>
    <t>Субсидии бюджетам городских округов на реализацию федеральных целевых программ</t>
  </si>
  <si>
    <t>Утверждено решением о бюджете*</t>
  </si>
  <si>
    <t>*с учётом изменеий объёма безозмездных поступлений в соответствии со ст.13 решения Торжокской городской Думы от 23.12.2011 №74 "О бюджете муниципального образования город Торжок на 2012 год и на плановый период 2013 и 2014 годов"</t>
  </si>
  <si>
    <t>Утверждено  решением о бюджете*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</si>
  <si>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</si>
  <si>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</si>
  <si>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</si>
  <si>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</si>
  <si>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</si>
  <si>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</si>
  <si>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</si>
  <si>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</si>
  <si>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</si>
  <si>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</si>
  <si>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</si>
  <si>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</si>
  <si>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</si>
  <si>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</si>
  <si>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</si>
  <si>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</si>
  <si>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</si>
  <si>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Приложение 7</t>
  </si>
  <si>
    <t xml:space="preserve"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  </t>
  </si>
  <si>
    <t>Управление образования администрации города Торжка Тверской области, в том числе:</t>
  </si>
  <si>
    <t>заработная плата с начислениями и компенсационными выплатами</t>
  </si>
  <si>
    <t>расходы на обеспечение образовательного процесса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</si>
  <si>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</si>
  <si>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Реализация государственных полномочий по созданию,  исполнению полномочий и обеспечению деятельности комиссий по делам несовершеннолетних и защите их прав </t>
  </si>
  <si>
    <t xml:space="preserve">Государственная  регистрация актов гражданского состояния  </t>
  </si>
  <si>
    <t>Ежемесячное денежное вознаграждение  за классное руководство</t>
  </si>
  <si>
    <t>Осуществление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</si>
  <si>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Федеральная целевая программа "Жилище" на 2011-2015 годы" "Подпрограмма "Обеспечение жильем молодых семей"</t>
  </si>
  <si>
    <t>ДЦП "Создание условий для формирования, развития и укрепления правовых, экономических и организационных условий гражданского становления, эффективной социализации и самореализации молодых граждан" (Обеспечение жильем молодых семей)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</si>
  <si>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транспорта общего пользования (кроме железнодорожного, водного транспорта и такси, включая маршрутные)</t>
  </si>
  <si>
    <t xml:space="preserve">Организация обеспечения учащихся начальных классов муниципальных общеобразовательных учреждений горячим питанием </t>
  </si>
  <si>
    <t>Субсидии на выравнивание обеспеченности муниципальных образований по реализации ими их отдельных расходных обязательств</t>
  </si>
  <si>
    <t>ДЦП "Развитие образования Тверской области на 2009-2012 годы". Обеспечение государственных гарантий в системе образования Тверской области</t>
  </si>
  <si>
    <t xml:space="preserve">ДЦП "Развитие транспортной  системы  Тверской области на 2009-2017 годы". Капитальный  ремонт  и  ремонт автомобильных
дорог    </t>
  </si>
  <si>
    <t xml:space="preserve">ДЦП   "Развитие    жилищно-коммунального и газового хозяйства Тверской области на 2010 - 2014 годы". Развитие газификации населенных пунктов </t>
  </si>
  <si>
    <t>ИТОГО:</t>
  </si>
  <si>
    <t>администрация муниципального образования город Торжок</t>
  </si>
  <si>
    <t>ДЦП "Развитие жилищно-коммунального и газового хозяйства Тверской области на 2010-2014 годы"</t>
  </si>
  <si>
    <t>5222101</t>
  </si>
  <si>
    <t>Улучшение условий проживания граждан. Проведение капитального ремонта многоквартирных домов.</t>
  </si>
  <si>
    <t>ДЦП "Развитие жилищно-коммунального и газового хозяйства Тверской области на 2010-2014 годы". Улучшение условий проживания граждан. Проведение капитального ремонта многоквартирных домов</t>
  </si>
  <si>
    <t>5205200</t>
  </si>
  <si>
    <t>Повышение заработной платы педагогическим работникам муниципальных образовательных учреждений, реализующих основную общеобразовательную программу дошкольного образования</t>
  </si>
  <si>
    <t>1008900</t>
  </si>
  <si>
    <t>Федеральная целевая программа развития образования на 2011-2015 годы</t>
  </si>
  <si>
    <t>ГЦП "Повышение безопасности дорожного движения на территории муниципального образования город Торжок на 2009-2012 годы"</t>
  </si>
  <si>
    <t>7951100</t>
  </si>
  <si>
    <t>ГДЦП "Развитие физической культуры и спорта  г. Торжка на 2011-2013 годы"</t>
  </si>
  <si>
    <t>6000200</t>
  </si>
  <si>
    <t>4529913</t>
  </si>
  <si>
    <t>5206300</t>
  </si>
  <si>
    <t>5207800</t>
  </si>
  <si>
    <t>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включая маршрутные)</t>
  </si>
  <si>
    <t>008</t>
  </si>
  <si>
    <t>0314</t>
  </si>
  <si>
    <t>Другие вопросы в области национальной безопасности и правоохранительной деятельности</t>
  </si>
  <si>
    <t>7952900</t>
  </si>
  <si>
    <t>ДЦП "Усиление борьбы с преступностью и профилактике правонарушений в городе Торжке в 2012-2014 годах"</t>
  </si>
  <si>
    <t>ДЦП "Развитие сферы транспорта, связи и дорожного хозяйства муниципального образования город Торжок Тверской области на 2011-2013 годы"</t>
  </si>
  <si>
    <t>ДЦП "Развитие сферы  транспорта, связи и дорожного хозяйства муниципального образования город Торжок Тверской области на 2011-2013 годы"</t>
  </si>
  <si>
    <t>4360000</t>
  </si>
  <si>
    <t>Мероприятия в области образования</t>
  </si>
  <si>
    <t>4362100</t>
  </si>
  <si>
    <t>Модернизация региональных систем общего образования</t>
  </si>
  <si>
    <t>5222400</t>
  </si>
  <si>
    <t>ДЦП "Развитие образования Тверской области на 2009-2012 годы"</t>
  </si>
  <si>
    <t>5222402</t>
  </si>
  <si>
    <t>Обеспечение государственных гарантий в системе образования Тверской области</t>
  </si>
  <si>
    <t>870</t>
  </si>
  <si>
    <t>Резервные средства</t>
  </si>
  <si>
    <t>0501</t>
  </si>
  <si>
    <t>Жилищное хозяйство</t>
  </si>
  <si>
    <t>411</t>
  </si>
  <si>
    <t>Бюджетные инвестиции в объекты государственной  собственности казенным учреждениям вне рамок государственного оборонного заказа</t>
  </si>
  <si>
    <t>0409</t>
  </si>
  <si>
    <t xml:space="preserve">Дорожное хозяйство (дорожные фонды)          </t>
  </si>
  <si>
    <t>7953200</t>
  </si>
  <si>
    <t>ВЦП "Приобретение коммунальной техники для нужд муниципального образования город Торжок в 2012 году"</t>
  </si>
  <si>
    <t>7953100</t>
  </si>
  <si>
    <t>ВЦП "Развитие и благоустройство города Торжка в 2012 году"</t>
  </si>
  <si>
    <t>7953000</t>
  </si>
  <si>
    <t>920</t>
  </si>
  <si>
    <t xml:space="preserve">Средства на реализацию мероприятий по обращениям, поступающим к депутатам Торжокской городской Думы </t>
  </si>
  <si>
    <t>7951600</t>
  </si>
  <si>
    <t xml:space="preserve">Капитальный  ремонт  и  ремонт  автомобильных  дорог                                  </t>
  </si>
  <si>
    <t xml:space="preserve">Капитальный  ремонт  и  ремонт  автомобильных дорог                                        </t>
  </si>
  <si>
    <t>182 116 90040 04 6000 140</t>
  </si>
  <si>
    <t xml:space="preserve">1 8 8 </t>
  </si>
  <si>
    <t>Министерство внутренних дел Российской Федерации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</si>
  <si>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</si>
  <si>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188 116 30013 01 6000 140</t>
  </si>
  <si>
    <t>188 116 30030 01 6000 140</t>
  </si>
  <si>
    <t>Денежные взыскания (штрафы)  за нарушение законодательства РФ об административных правонарушениях, предусмотренные статьей 20.25 Кодекса РФ об административных правонарушениях</t>
  </si>
  <si>
    <t>188 116 43000 01 6000 140</t>
  </si>
  <si>
    <t>188 116 90040 04 6000 140</t>
  </si>
  <si>
    <t xml:space="preserve">1 9 2 </t>
  </si>
  <si>
    <t>Федеральная миграционная служба</t>
  </si>
  <si>
    <t>Денежные взыскания за нарушения законодательства РФ об административных правонрушениях, предусмотренные статьей 20.25 Кодекса РФ об административных правонарушениях</t>
  </si>
  <si>
    <t>192 116 43000 01 6000 140</t>
  </si>
  <si>
    <t>192 116 90040 04 6000 140</t>
  </si>
  <si>
    <t xml:space="preserve">2 4 5 </t>
  </si>
  <si>
    <t>Управление "Государственная инспекция Тверской области по надзору за техническим состоянием самоходных машин и других видов техники"</t>
  </si>
  <si>
    <t>245 116 90040 04 0000 140</t>
  </si>
  <si>
    <t xml:space="preserve">3 2 1 </t>
  </si>
  <si>
    <t>Федеральная служба государственной регистрации, кадастра и картографии</t>
  </si>
  <si>
    <t>Денежные взыскания (штрафы)  за нарушение земельного законодательства</t>
  </si>
  <si>
    <t>321 116 25060 01 6000 140</t>
  </si>
  <si>
    <t>Приложение 5</t>
  </si>
  <si>
    <t>исполнено,   тыс.руб.</t>
  </si>
  <si>
    <t>Приложение 6</t>
  </si>
  <si>
    <t>Доходы бюджета муниципального образования город Торжок за 2012 год по кодам видов доходов, подвидов доходов, классификации операций сектора государственного управления, относящихся  к доходам бюджета</t>
  </si>
  <si>
    <t>#Н/Д</t>
  </si>
  <si>
    <t>Коды классификации доходов по видам, подвидам, операциям сектора государственного управления</t>
  </si>
  <si>
    <t>18210102010011000110</t>
  </si>
  <si>
    <t>101 02010 01 1000 110</t>
  </si>
  <si>
    <t>18210102010012000110</t>
  </si>
  <si>
    <t>101 02010 01 2000 110</t>
  </si>
  <si>
    <t>18210102010013000110</t>
  </si>
  <si>
    <t>101 02010 01 3000 110</t>
  </si>
  <si>
    <t>18210102010014000110</t>
  </si>
  <si>
    <t>101 02010 01 4000 110</t>
  </si>
  <si>
    <t>ДЦП "Ремонт дворовых территорий многоквартирных домов, проездов к дворовым территориям многоквартирных домов города Торжка на 2012-2014 годы"</t>
  </si>
  <si>
    <t>5228218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</si>
  <si>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</si>
  <si>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9100000</t>
  </si>
  <si>
    <t>Средства на реализацию мероприятий по обращениям, поступающим к депутатам Законодательного Собрания Тверской области</t>
  </si>
  <si>
    <t>1009003</t>
  </si>
  <si>
    <t xml:space="preserve">Муниципальная ведомственная целевая  программа "Доступная среда" на 2012 год" </t>
  </si>
  <si>
    <t>ДЦП   "Развитие    жилищно-коммунального и газового хозяйства Тверской области на 2010 - 2014 годы"</t>
  </si>
  <si>
    <t>5222100</t>
  </si>
  <si>
    <t xml:space="preserve">Развитие газификации населенных пунктов      </t>
  </si>
  <si>
    <t>5222103</t>
  </si>
  <si>
    <t>ДЦП "Энергосбережение и повышение энергетической эффективности муниципального образования город Торжок на 2012-2015 годы"</t>
  </si>
  <si>
    <t>7953700</t>
  </si>
  <si>
    <t>Школы-детские сады, школы начальные, неполные средние и средние</t>
  </si>
  <si>
    <t>4219900</t>
  </si>
  <si>
    <t>Телевидение и радиовещание</t>
  </si>
  <si>
    <t>4530000</t>
  </si>
  <si>
    <t>4530100</t>
  </si>
  <si>
    <t>Субсидии телерадиокомпаниям и телеорганизациям</t>
  </si>
  <si>
    <t>Телерадиокомпаниии и телеорганизации</t>
  </si>
  <si>
    <t xml:space="preserve">Распределение бюджетных ассигнований  бюджета </t>
  </si>
  <si>
    <t>муниципального образования город Торжок  по разделам и</t>
  </si>
  <si>
    <t>Распределение бюджетных ассигнований  бюджета</t>
  </si>
  <si>
    <t>муниципального образования город Торжок по разделам и подразделам,</t>
  </si>
  <si>
    <t>4230000</t>
  </si>
  <si>
    <t>Учреждения по внешкольной работе с детьми</t>
  </si>
  <si>
    <t>4239900</t>
  </si>
  <si>
    <t>Другие вопросы в области образования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</si>
  <si>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</si>
  <si>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</si>
  <si>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</si>
  <si>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Культура</t>
  </si>
  <si>
    <t>4400000</t>
  </si>
  <si>
    <t>4409900</t>
  </si>
  <si>
    <t>Поддержка коммунального хозяйства</t>
  </si>
  <si>
    <t>025</t>
  </si>
  <si>
    <t>Управление по делам гражданской обороны и чрезвычайным ситуациям города Торжка</t>
  </si>
  <si>
    <t>4310000</t>
  </si>
  <si>
    <t>Организационно-воспитательная работа с молодежью</t>
  </si>
  <si>
    <t>4319900</t>
  </si>
  <si>
    <t xml:space="preserve">к решению Торжокской городской </t>
  </si>
  <si>
    <t>к решению Торжокской городской</t>
  </si>
  <si>
    <t>4320200</t>
  </si>
  <si>
    <t>Мероприятия в области социальной политики</t>
  </si>
  <si>
    <t>Оздоровление детей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</si>
  <si>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</si>
  <si>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000 2 02 02145 04  0000 151</t>
  </si>
  <si>
    <t>Субсидии бюджетам городских округов на модернизацию региональных систем общего образования</t>
  </si>
  <si>
    <t>000 2 02 02150 04  0000 151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</si>
  <si>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</si>
  <si>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000 2 02 02999 04  0000 151</t>
  </si>
  <si>
    <t>Прочие субсидии бюджетам городских округов  на организацию проезда учащихся в образовательных учреждениях и(или) студентов, обучающихся по очной  форме обучения в образовательных учреждениях, расположенных на территории Тверской области, на пригородных и (или) городских маршрутах наземного транспорта общего пользования (кроме железнодорожного, водного и такси, включая маршрутные)</t>
  </si>
  <si>
    <t>Прочие субсидии на проведение капитального ремонта зданий и помещений, находящихся в муниципальной собственности и используемые для размещения образовательных учреждений</t>
  </si>
  <si>
    <t>Прочие субсидии бюджетам городских округов на проведение капитального ремонта и ремонта дворовых территорий многоквартирных домов, проездов к дворовым территориям многоквартирных домов</t>
  </si>
  <si>
    <t>Прочие субсидии бюджетам городских округов на организацию отдыха детей в каникулярное время</t>
  </si>
  <si>
    <t>000 2 02 02109 04  0000 151</t>
  </si>
  <si>
    <t>Субсидии бюджетам городских округов на проведение капитального ремонта многоквартирных домов</t>
  </si>
  <si>
    <t>Прочие субсидии на поддержку районных и городских газет</t>
  </si>
  <si>
    <t>Прочие субсидии на проведение работ по восстановлению воинских захоронений</t>
  </si>
  <si>
    <t>Прочие субсидии на реализацию Государственной программы "Доступная среда на 2011-2015 годы" за счет средств областного бюджета</t>
  </si>
  <si>
    <t>Прочие субсидии на повышение заработной платы педагогическим работникам муниципальных образовательных учреждений. реализующих основную общеобразовательную программу дошкольного образования</t>
  </si>
  <si>
    <t>Прочие субсидии бюджетам городских округов на совершенствование организации питания учащихся в общеобразовательных учреждениях</t>
  </si>
  <si>
    <t>000 2 02 03000 00 0000 151</t>
  </si>
  <si>
    <t>Субвенции бюджетам субъектов Российской Федерации и муниципальных образований</t>
  </si>
  <si>
    <t>000 2 02 03999 04 0000 151</t>
  </si>
  <si>
    <t>Прочие субвенции бюджетам городских округов на обеспечение государственных гарантий прав граждан на получение бесплатного дошкольного, начального, основного, среднего (полного) общего, а также дополнительного образования в муниципальных общеобразовательных  учреждениях</t>
  </si>
  <si>
    <t>000 2 02 03021 04  0000 151</t>
  </si>
  <si>
    <t xml:space="preserve">Субвенции бюджетам городских округов на ежемесячное денежное вознаграждение за классное руководство </t>
  </si>
  <si>
    <t>000 2 02 03026 04 0000 151</t>
  </si>
  <si>
    <t>Субвенции бюджетам на обеспечение жилыми помещениями детей –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</si>
  <si>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000 2 02 03029 04 0000 151</t>
  </si>
  <si>
    <t>Субвенции бюджетам городских округов на выплату компенсаций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</si>
  <si>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000 2 02 03078 04 0000 151</t>
  </si>
  <si>
    <t>Субвенции бюджетам городских округов на модернизацию региональных систем общего образования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</si>
  <si>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</si>
  <si>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</si>
  <si>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000 2 02 03007 04  0000 151</t>
  </si>
  <si>
    <t xml:space="preserve">Субвенция на реализацию государственных полномочий по организации и исполнению функций комиссий по делам несовершеннолетних и защите их прав </t>
  </si>
  <si>
    <t>Субвенции бюджетам на осуществление отдельных государственных полномочий Тверской области по созданию административных комиссий</t>
  </si>
  <si>
    <t xml:space="preserve">Субвенции бюджетам на осуществление государственных полномочий по обеспечению жилыми помещениями детей сирот, детей, оставшихся без попечения родителей, а также детей, находящихся под опекой (попечительством), лиц из числа детей сирот, детей, оставшихся без попечения родителей </t>
  </si>
  <si>
    <t>000 2 02 04000 04 0000 151</t>
  </si>
  <si>
    <t>Иные межбюджетные трансферты</t>
  </si>
  <si>
    <t>000 2 02 04999 04 0000 151</t>
  </si>
  <si>
    <t>Межбюджетные трансферты на реализацию мероприятий по обращениям, поступающим к депутатам Законодательного Собрания Тверской области, передаваемые в муниципальные образования</t>
  </si>
  <si>
    <t>000 2 07 00000 00 0000 180</t>
  </si>
  <si>
    <t>Прочие безвозмездные поступления</t>
  </si>
  <si>
    <t>000 2 07 04000 04 0000 180</t>
  </si>
  <si>
    <t>Прочие безвозмездные поступления в бюджеты городских округов</t>
  </si>
  <si>
    <t>000 2 19 00000 00 0000 151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</si>
  <si>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</si>
  <si>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000 2 19 04000 00 0000 151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</si>
  <si>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</si>
  <si>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</si>
  <si>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с учетом безвозмездных поступлений</t>
  </si>
  <si>
    <t>Приложение 4</t>
  </si>
  <si>
    <t>к   решению Торжокской городской</t>
  </si>
  <si>
    <t>Доходы бюджета муниципального образования город Торжок за 2012 год по кодам классификации  доходов бюджетов</t>
  </si>
  <si>
    <t>Код администратора доходов</t>
  </si>
  <si>
    <t>Наименование кода классификации доходов</t>
  </si>
  <si>
    <t>Код классификации доходов</t>
  </si>
  <si>
    <t>исполнено  тыс.руб.</t>
  </si>
  <si>
    <t>0 0 1</t>
  </si>
  <si>
    <t>001 108 07150 01 1000 110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</si>
  <si>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выгодопреобретателями выступают получатели средств бюджетов городских округов.</t>
  </si>
  <si>
    <t>001 116 23041 04 0000 140</t>
  </si>
  <si>
    <t xml:space="preserve"> Поступление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</si>
  <si>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001 116 37030 04 0000 140</t>
  </si>
  <si>
    <t xml:space="preserve"> Прочие поступления от денежных взысканий (штрафов) и иных сумм в возмещение ущерба, зачисляемые в бюджеты городских округов</t>
  </si>
  <si>
    <t>001 116 90040 04 0000 140</t>
  </si>
  <si>
    <t>001 202 02041 04 0000 151</t>
  </si>
  <si>
    <t>Субсидии  бюджетам городских округов на реализацию федеральных целевых программ</t>
  </si>
  <si>
    <t>001 202 02051 04 0000 151</t>
  </si>
  <si>
    <t xml:space="preserve"> Субсидии бюджетам городских округов на бюджетные  инвестиции в объекты  капитального строительства собственности муниципальных образований</t>
  </si>
  <si>
    <t>001 202 02077 04 0000 151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</si>
  <si>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гос. корпорации Фонд содействия реформирования ЖКХ</t>
  </si>
  <si>
    <t>001 202 02088 04 0004 151</t>
  </si>
  <si>
    <t xml:space="preserve">Субсидии бюджетам городских округов на обеспечение мероприятий по  переселению граждан из аварийного жилого фонда с учетом необходимости развития малоэтажного строительств  за счет средств бюджетов 
</t>
  </si>
  <si>
    <t>001 202 02089 04 0004 151</t>
  </si>
  <si>
    <t>Субсидии бюджетам городских округовна реализацию программы энергосбережения и повышения энергетической эффективности на период до 2020 года</t>
  </si>
  <si>
    <t>001 202 02150 04 0000 151</t>
  </si>
  <si>
    <t>Субсидии бюджетам на проведение работ по восстановлению воинских захоронений</t>
  </si>
  <si>
    <t>001 202 02999 04 2043 151</t>
  </si>
  <si>
    <t>Субсидии на реализацию ДЦП "Развитие институтов гражданского общества Тверской области как эффективного механизма защиты прав и свобод человека, поддержки демократических ценностей в обществе на 2009-2011 годы "Поддержка редакций районных и городских газет"</t>
  </si>
  <si>
    <t>001 202 02999 04 2049 151</t>
  </si>
  <si>
    <t xml:space="preserve">Субсидии бюджетам на проведение  капитального ремонта и ремонта дворовых территорий многоквартирных домов, проездов к  дворовым территориям многоквартирных домов 
</t>
  </si>
  <si>
    <t>001 202 02999 04 2123 151</t>
  </si>
  <si>
    <t>Иные безвозмездные и безвозвратные перечисления</t>
  </si>
  <si>
    <t>5207700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</si>
  <si>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</si>
  <si>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0010000</t>
  </si>
  <si>
    <t>Государственная регистрация актов гражданского состояния</t>
  </si>
  <si>
    <t>Ежемесячное денежное вознаграждение за классное руководство</t>
  </si>
  <si>
    <t>5206600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</si>
  <si>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</t>
  </si>
  <si>
    <t>Охрана семьи и детства</t>
  </si>
  <si>
    <t>Компенсация части родительской платы за содержание ребенка в государственных и муниципальных  образовательных  учреждениях, реализующих основную общеобразовательную программу дошкольного образования</t>
  </si>
  <si>
    <t>0105</t>
  </si>
  <si>
    <t>Судебная система</t>
  </si>
  <si>
    <t>0014000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</si>
  <si>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</si>
  <si>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0304</t>
  </si>
  <si>
    <t>Органы юстиции</t>
  </si>
  <si>
    <t>Руководство и управление в сфере установленных функций</t>
  </si>
  <si>
    <t>5208900</t>
  </si>
  <si>
    <t>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</si>
  <si>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</si>
  <si>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5052112</t>
  </si>
  <si>
    <t>5052100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</si>
  <si>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</si>
  <si>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Распределение бюджетных ассигнований на реализацию городских программ, предусмотренных</t>
  </si>
  <si>
    <t>к финансированию   из бюджета  муниципального образования город Торжок, в разрезе  главных</t>
  </si>
  <si>
    <t>ВСЕГО:</t>
  </si>
  <si>
    <t>1</t>
  </si>
  <si>
    <t>Целевые программы муниципальных образований</t>
  </si>
  <si>
    <t>7</t>
  </si>
  <si>
    <t>1000000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</si>
</sst>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;\-#,##0.0;#,##0.0"/>
    <numFmt numFmtId="173" formatCode="#,##0;\-#,##0;#,##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0"/>
      <color indexed="63"/>
      <name val="Arial"/>
      <family val="0"/>
    </font>
    <font>
      <sz val="13"/>
      <color indexed="8"/>
      <name val="Times New Roman"/>
      <family val="1"/>
    </font>
    <font>
      <sz val="13"/>
      <color indexed="63"/>
      <name val="Times New Roman"/>
      <family val="1"/>
    </font>
    <font>
      <sz val="14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  <font>
      <sz val="13"/>
      <name val="Arial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4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>
      <alignment horizontal="justify" vertical="top" wrapText="1"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wrapText="1"/>
      <protection locked="0"/>
    </xf>
    <xf numFmtId="166" fontId="4" fillId="0" borderId="0" xfId="0" applyNumberFormat="1" applyFont="1" applyFill="1" applyAlignment="1" applyProtection="1">
      <alignment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16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66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0" xfId="0" applyNumberFormat="1" applyFont="1" applyFill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vertical="top" wrapText="1"/>
    </xf>
    <xf numFmtId="166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166" fontId="4" fillId="0" borderId="3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0" xfId="0" applyNumberFormat="1" applyFont="1" applyAlignment="1">
      <alignment wrapText="1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 applyProtection="1">
      <alignment wrapText="1"/>
      <protection locked="0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6" xfId="18" applyFont="1" applyBorder="1" applyAlignment="1" applyProtection="1">
      <alignment vertical="top" wrapText="1"/>
      <protection locked="0"/>
    </xf>
    <xf numFmtId="0" fontId="10" fillId="0" borderId="6" xfId="18" applyFont="1" applyBorder="1" applyAlignment="1" applyProtection="1">
      <alignment vertical="top" wrapText="1"/>
      <protection locked="0"/>
    </xf>
    <xf numFmtId="0" fontId="10" fillId="0" borderId="1" xfId="18" applyFont="1" applyBorder="1" applyAlignment="1">
      <alignment horizontal="center" vertical="center" wrapText="1"/>
    </xf>
    <xf numFmtId="0" fontId="10" fillId="0" borderId="1" xfId="18" applyFont="1" applyBorder="1" applyAlignment="1" applyProtection="1">
      <alignment horizontal="center" vertical="center" wrapText="1"/>
      <protection locked="0"/>
    </xf>
    <xf numFmtId="0" fontId="11" fillId="0" borderId="1" xfId="18" applyFont="1" applyBorder="1" applyAlignment="1" applyProtection="1">
      <alignment horizontal="center" vertical="center" wrapText="1"/>
      <protection locked="0"/>
    </xf>
    <xf numFmtId="0" fontId="10" fillId="0" borderId="1" xfId="18" applyFont="1" applyBorder="1" applyAlignment="1">
      <alignment vertical="center" wrapText="1"/>
    </xf>
    <xf numFmtId="0" fontId="10" fillId="0" borderId="1" xfId="18" applyFont="1" applyBorder="1" applyAlignment="1" applyProtection="1">
      <alignment vertical="center" wrapText="1"/>
      <protection locked="0"/>
    </xf>
    <xf numFmtId="0" fontId="8" fillId="0" borderId="1" xfId="18" applyFont="1" applyBorder="1" applyAlignment="1">
      <alignment horizontal="left" vertical="justify" wrapText="1"/>
    </xf>
    <xf numFmtId="49" fontId="8" fillId="0" borderId="1" xfId="18" applyNumberFormat="1" applyFont="1" applyBorder="1" applyAlignment="1">
      <alignment horizontal="center" vertical="center" wrapText="1"/>
    </xf>
    <xf numFmtId="0" fontId="10" fillId="0" borderId="1" xfId="18" applyFont="1" applyBorder="1" applyAlignment="1" applyProtection="1">
      <alignment horizontal="center" vertical="center"/>
      <protection locked="0"/>
    </xf>
    <xf numFmtId="172" fontId="5" fillId="0" borderId="1" xfId="0" applyNumberFormat="1" applyFont="1" applyBorder="1" applyAlignment="1">
      <alignment horizontal="center" vertical="center"/>
    </xf>
    <xf numFmtId="49" fontId="10" fillId="0" borderId="5" xfId="18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173" fontId="4" fillId="0" borderId="1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center"/>
    </xf>
    <xf numFmtId="0" fontId="10" fillId="0" borderId="0" xfId="18" applyFont="1" applyAlignment="1">
      <alignment horizontal="left" vertical="top" wrapText="1"/>
    </xf>
    <xf numFmtId="0" fontId="10" fillId="0" borderId="0" xfId="18" applyFont="1" applyAlignment="1">
      <alignment horizontal="left" vertical="top"/>
    </xf>
    <xf numFmtId="0" fontId="11" fillId="0" borderId="0" xfId="18" applyFont="1" applyAlignment="1" applyProtection="1">
      <alignment horizontal="left" vertical="top"/>
      <protection locked="0"/>
    </xf>
    <xf numFmtId="0" fontId="8" fillId="0" borderId="0" xfId="18" applyFont="1" applyAlignment="1" applyProtection="1">
      <alignment vertical="top" wrapText="1"/>
      <protection locked="0"/>
    </xf>
    <xf numFmtId="0" fontId="10" fillId="0" borderId="3" xfId="18" applyFont="1" applyBorder="1" applyAlignment="1">
      <alignment vertical="center" wrapText="1"/>
    </xf>
    <xf numFmtId="0" fontId="10" fillId="0" borderId="7" xfId="18" applyFont="1" applyBorder="1" applyAlignment="1" applyProtection="1">
      <alignment vertical="center" wrapText="1"/>
      <protection locked="0"/>
    </xf>
    <xf numFmtId="1" fontId="4" fillId="0" borderId="1" xfId="0" applyNumberFormat="1" applyFont="1" applyFill="1" applyBorder="1" applyAlignment="1">
      <alignment vertical="center" wrapText="1"/>
    </xf>
    <xf numFmtId="0" fontId="11" fillId="0" borderId="1" xfId="18" applyFont="1" applyBorder="1" applyAlignment="1" applyProtection="1">
      <alignment vertical="center" wrapText="1"/>
      <protection locked="0"/>
    </xf>
    <xf numFmtId="0" fontId="10" fillId="0" borderId="1" xfId="18" applyFont="1" applyBorder="1" applyAlignment="1">
      <alignment horizontal="center" vertical="justify" wrapText="1"/>
    </xf>
    <xf numFmtId="0" fontId="4" fillId="0" borderId="0" xfId="19" applyFont="1">
      <alignment horizontal="justify" vertical="top" wrapText="1"/>
      <protection/>
    </xf>
    <xf numFmtId="0" fontId="4" fillId="0" borderId="0" xfId="19" applyFont="1">
      <alignment horizontal="justify" vertical="top" wrapText="1"/>
      <protection/>
    </xf>
    <xf numFmtId="0" fontId="4" fillId="0" borderId="0" xfId="19" applyFont="1" applyAlignment="1">
      <alignment horizontal="center" vertical="center" wrapText="1"/>
      <protection/>
    </xf>
    <xf numFmtId="0" fontId="4" fillId="0" borderId="0" xfId="19" applyFont="1" applyAlignment="1">
      <alignment vertical="top"/>
      <protection/>
    </xf>
    <xf numFmtId="0" fontId="4" fillId="0" borderId="1" xfId="19" applyFont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vertical="center" wrapText="1"/>
    </xf>
    <xf numFmtId="0" fontId="4" fillId="0" borderId="1" xfId="19" applyFont="1" applyBorder="1" applyAlignment="1">
      <alignment horizontal="left" vertical="center" wrapText="1" indent="1"/>
      <protection/>
    </xf>
    <xf numFmtId="166" fontId="4" fillId="0" borderId="1" xfId="19" applyNumberFormat="1" applyFont="1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left" vertical="center" wrapText="1" indent="1"/>
      <protection/>
    </xf>
    <xf numFmtId="0" fontId="4" fillId="0" borderId="1" xfId="19" applyFont="1" applyBorder="1" applyAlignment="1">
      <alignment horizontal="center" vertical="top" wrapText="1"/>
      <protection/>
    </xf>
    <xf numFmtId="0" fontId="7" fillId="0" borderId="1" xfId="19" applyFont="1" applyBorder="1" applyAlignment="1">
      <alignment horizontal="left" vertical="center" wrapText="1" indent="1"/>
      <protection/>
    </xf>
    <xf numFmtId="0" fontId="5" fillId="0" borderId="1" xfId="19" applyFont="1" applyBorder="1" applyAlignment="1">
      <alignment horizontal="left" vertical="top" wrapText="1" indent="1"/>
      <protection/>
    </xf>
    <xf numFmtId="166" fontId="5" fillId="0" borderId="1" xfId="19" applyNumberFormat="1" applyFont="1" applyBorder="1" applyAlignment="1">
      <alignment horizontal="center" vertical="top" wrapText="1"/>
      <protection/>
    </xf>
    <xf numFmtId="0" fontId="4" fillId="0" borderId="0" xfId="19" applyFont="1" applyAlignment="1">
      <alignment horizontal="right" vertical="top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166" fontId="4" fillId="0" borderId="0" xfId="0" applyNumberFormat="1" applyFont="1" applyFill="1" applyAlignment="1">
      <alignment wrapText="1"/>
    </xf>
    <xf numFmtId="166" fontId="5" fillId="0" borderId="1" xfId="19" applyNumberFormat="1" applyFont="1" applyBorder="1" applyAlignment="1">
      <alignment horizontal="center" vertical="center" wrapText="1"/>
      <protection/>
    </xf>
    <xf numFmtId="0" fontId="7" fillId="0" borderId="1" xfId="19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4" fillId="0" borderId="1" xfId="0" applyFont="1" applyBorder="1" applyAlignment="1">
      <alignment horizontal="left" vertical="top" wrapText="1"/>
    </xf>
    <xf numFmtId="0" fontId="4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justify" vertical="top" wrapText="1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164" fontId="4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 wrapText="1"/>
    </xf>
    <xf numFmtId="0" fontId="4" fillId="2" borderId="8" xfId="0" applyFont="1" applyFill="1" applyBorder="1" applyAlignment="1">
      <alignment horizontal="left" vertical="top" wrapText="1"/>
    </xf>
    <xf numFmtId="2" fontId="4" fillId="2" borderId="8" xfId="0" applyNumberFormat="1" applyFont="1" applyFill="1" applyBorder="1" applyAlignment="1">
      <alignment vertical="top" shrinkToFit="1"/>
    </xf>
    <xf numFmtId="164" fontId="4" fillId="0" borderId="8" xfId="0" applyNumberFormat="1" applyFont="1" applyBorder="1" applyAlignment="1">
      <alignment vertical="top" shrinkToFit="1"/>
    </xf>
    <xf numFmtId="0" fontId="4" fillId="2" borderId="8" xfId="0" applyFont="1" applyFill="1" applyBorder="1" applyAlignment="1">
      <alignment vertical="top" wrapText="1"/>
    </xf>
    <xf numFmtId="0" fontId="4" fillId="0" borderId="8" xfId="0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vertical="top" shrinkToFit="1"/>
    </xf>
    <xf numFmtId="49" fontId="5" fillId="2" borderId="1" xfId="0" applyNumberFormat="1" applyFont="1" applyFill="1" applyBorder="1" applyAlignment="1">
      <alignment vertical="top" shrinkToFit="1"/>
    </xf>
    <xf numFmtId="49" fontId="4" fillId="2" borderId="8" xfId="0" applyNumberFormat="1" applyFont="1" applyFill="1" applyBorder="1" applyAlignment="1">
      <alignment vertical="top" shrinkToFit="1"/>
    </xf>
    <xf numFmtId="49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8" xfId="0" applyNumberFormat="1" applyFont="1" applyBorder="1" applyAlignment="1">
      <alignment horizontal="center" vertical="top" shrinkToFit="1"/>
    </xf>
    <xf numFmtId="164" fontId="4" fillId="0" borderId="8" xfId="0" applyNumberFormat="1" applyFont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shrinkToFit="1"/>
    </xf>
    <xf numFmtId="164" fontId="4" fillId="0" borderId="0" xfId="0" applyNumberFormat="1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49" fontId="5" fillId="0" borderId="5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0" fontId="11" fillId="0" borderId="1" xfId="18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right"/>
    </xf>
    <xf numFmtId="0" fontId="8" fillId="0" borderId="0" xfId="18" applyFont="1" applyAlignment="1" applyProtection="1">
      <alignment horizontal="center" vertical="top" wrapText="1"/>
      <protection locked="0"/>
    </xf>
    <xf numFmtId="0" fontId="10" fillId="0" borderId="1" xfId="18" applyFont="1" applyBorder="1" applyAlignment="1">
      <alignment horizontal="center" vertical="center" wrapText="1"/>
    </xf>
    <xf numFmtId="0" fontId="10" fillId="0" borderId="1" xfId="18" applyFont="1" applyBorder="1" applyAlignment="1" applyProtection="1">
      <alignment horizontal="center" vertical="center" wrapText="1"/>
      <protection locked="0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10" fillId="0" borderId="6" xfId="18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top" shrinkToFit="1"/>
    </xf>
    <xf numFmtId="0" fontId="4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wrapText="1"/>
    </xf>
    <xf numFmtId="0" fontId="4" fillId="0" borderId="0" xfId="19" applyFont="1" applyAlignment="1">
      <alignment horizontal="left" vertical="top" wrapText="1" indent="1"/>
      <protection/>
    </xf>
    <xf numFmtId="41" fontId="13" fillId="0" borderId="0" xfId="23" applyFont="1" applyAlignment="1">
      <alignment horizontal="right" vertical="top" wrapText="1"/>
    </xf>
    <xf numFmtId="0" fontId="5" fillId="0" borderId="0" xfId="19" applyFont="1" applyAlignment="1">
      <alignment horizontal="center" vertical="top" wrapText="1"/>
      <protection/>
    </xf>
    <xf numFmtId="0" fontId="4" fillId="0" borderId="0" xfId="19" applyFont="1" applyAlignment="1">
      <alignment horizontal="center" vertical="center" wrapText="1"/>
      <protection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Обычный_приложение_Программа госзаимствований 200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24"/>
  <sheetViews>
    <sheetView workbookViewId="0" topLeftCell="A1">
      <selection activeCell="E13" sqref="E13"/>
    </sheetView>
  </sheetViews>
  <sheetFormatPr defaultColWidth="9.00390625" defaultRowHeight="12.75"/>
  <cols>
    <col min="1" max="1" width="30.625" style="2" customWidth="1"/>
    <col min="2" max="2" width="54.125" style="2" customWidth="1"/>
    <col min="3" max="3" width="12.75390625" style="81" customWidth="1"/>
    <col min="4" max="4" width="13.00390625" style="2" customWidth="1"/>
    <col min="5" max="5" width="11.75390625" style="2" bestFit="1" customWidth="1"/>
    <col min="6" max="16384" width="9.125" style="2" customWidth="1"/>
  </cols>
  <sheetData>
    <row r="1" spans="1:4" ht="16.5">
      <c r="A1" s="246" t="s">
        <v>171</v>
      </c>
      <c r="B1" s="246"/>
      <c r="C1" s="246"/>
      <c r="D1" s="246"/>
    </row>
    <row r="2" spans="1:4" ht="16.5">
      <c r="A2" s="246" t="s">
        <v>1089</v>
      </c>
      <c r="B2" s="246"/>
      <c r="C2" s="246"/>
      <c r="D2" s="246"/>
    </row>
    <row r="3" spans="1:4" ht="16.5">
      <c r="A3" s="246" t="s">
        <v>183</v>
      </c>
      <c r="B3" s="246"/>
      <c r="C3" s="246"/>
      <c r="D3" s="246"/>
    </row>
    <row r="5" spans="1:4" ht="16.5" customHeight="1">
      <c r="A5" s="245" t="s">
        <v>172</v>
      </c>
      <c r="B5" s="245"/>
      <c r="C5" s="245"/>
      <c r="D5" s="245"/>
    </row>
    <row r="6" spans="1:4" ht="16.5" customHeight="1">
      <c r="A6" s="245" t="s">
        <v>177</v>
      </c>
      <c r="B6" s="245"/>
      <c r="C6" s="245"/>
      <c r="D6" s="245"/>
    </row>
    <row r="8" spans="1:4" ht="47.25">
      <c r="A8" s="103" t="s">
        <v>173</v>
      </c>
      <c r="B8" s="104" t="s">
        <v>347</v>
      </c>
      <c r="C8" s="105" t="s">
        <v>925</v>
      </c>
      <c r="D8" s="92" t="s">
        <v>179</v>
      </c>
    </row>
    <row r="9" spans="1:4" ht="16.5">
      <c r="A9" s="103" t="s">
        <v>1201</v>
      </c>
      <c r="B9" s="104">
        <v>2</v>
      </c>
      <c r="C9" s="105">
        <v>3</v>
      </c>
      <c r="D9" s="92">
        <v>4</v>
      </c>
    </row>
    <row r="10" spans="1:4" ht="33">
      <c r="A10" s="82" t="s">
        <v>174</v>
      </c>
      <c r="B10" s="83" t="s">
        <v>175</v>
      </c>
      <c r="C10" s="84">
        <f>C12</f>
        <v>27000</v>
      </c>
      <c r="D10" s="84">
        <f>D12</f>
        <v>27000</v>
      </c>
    </row>
    <row r="11" spans="1:4" ht="55.5" customHeight="1" hidden="1">
      <c r="A11" s="85" t="s">
        <v>176</v>
      </c>
      <c r="B11" s="86" t="s">
        <v>181</v>
      </c>
      <c r="C11" s="87"/>
      <c r="D11" s="87"/>
    </row>
    <row r="12" spans="1:4" ht="49.5">
      <c r="A12" s="85" t="s">
        <v>182</v>
      </c>
      <c r="B12" s="86" t="s">
        <v>928</v>
      </c>
      <c r="C12" s="88">
        <f>C13</f>
        <v>27000</v>
      </c>
      <c r="D12" s="88">
        <f>D13</f>
        <v>27000</v>
      </c>
    </row>
    <row r="13" spans="1:4" ht="65.25" customHeight="1">
      <c r="A13" s="85" t="s">
        <v>929</v>
      </c>
      <c r="B13" s="12" t="s">
        <v>102</v>
      </c>
      <c r="C13" s="88">
        <v>27000</v>
      </c>
      <c r="D13" s="88">
        <v>27000</v>
      </c>
    </row>
    <row r="14" spans="1:5" ht="33.75" customHeight="1">
      <c r="A14" s="82" t="s">
        <v>930</v>
      </c>
      <c r="B14" s="83" t="s">
        <v>931</v>
      </c>
      <c r="C14" s="84">
        <f>C15+C18</f>
        <v>11815.400000000023</v>
      </c>
      <c r="D14" s="84">
        <f>D15+D18</f>
        <v>-30303</v>
      </c>
      <c r="E14" s="89"/>
    </row>
    <row r="15" spans="1:4" ht="24" customHeight="1">
      <c r="A15" s="85" t="s">
        <v>932</v>
      </c>
      <c r="B15" s="86" t="s">
        <v>933</v>
      </c>
      <c r="C15" s="87">
        <f>C16</f>
        <v>-697294.4</v>
      </c>
      <c r="D15" s="87">
        <f>D16</f>
        <v>-672515.8</v>
      </c>
    </row>
    <row r="16" spans="1:4" ht="24" customHeight="1">
      <c r="A16" s="85" t="s">
        <v>934</v>
      </c>
      <c r="B16" s="86" t="s">
        <v>935</v>
      </c>
      <c r="C16" s="87">
        <f>C17</f>
        <v>-697294.4</v>
      </c>
      <c r="D16" s="87">
        <f>D17</f>
        <v>-672515.8</v>
      </c>
    </row>
    <row r="17" spans="1:5" ht="36" customHeight="1">
      <c r="A17" s="85" t="s">
        <v>936</v>
      </c>
      <c r="B17" s="86" t="s">
        <v>937</v>
      </c>
      <c r="C17" s="90">
        <v>-697294.4</v>
      </c>
      <c r="D17" s="106">
        <v>-672515.8</v>
      </c>
      <c r="E17" s="89"/>
    </row>
    <row r="18" spans="1:5" ht="24" customHeight="1">
      <c r="A18" s="85" t="s">
        <v>938</v>
      </c>
      <c r="B18" s="86" t="s">
        <v>939</v>
      </c>
      <c r="C18" s="87">
        <f>C19</f>
        <v>709109.8</v>
      </c>
      <c r="D18" s="87">
        <f>D19</f>
        <v>642212.8</v>
      </c>
      <c r="E18" s="89"/>
    </row>
    <row r="19" spans="1:5" ht="24" customHeight="1">
      <c r="A19" s="85" t="s">
        <v>940</v>
      </c>
      <c r="B19" s="86" t="s">
        <v>941</v>
      </c>
      <c r="C19" s="87">
        <f>C20</f>
        <v>709109.8</v>
      </c>
      <c r="D19" s="87">
        <f>D20</f>
        <v>642212.8</v>
      </c>
      <c r="E19" s="89"/>
    </row>
    <row r="20" spans="1:5" ht="36" customHeight="1">
      <c r="A20" s="85" t="s">
        <v>942</v>
      </c>
      <c r="B20" s="86" t="s">
        <v>943</v>
      </c>
      <c r="C20" s="88">
        <v>709109.8</v>
      </c>
      <c r="D20" s="106">
        <v>642212.8</v>
      </c>
      <c r="E20" s="89"/>
    </row>
    <row r="21" spans="1:5" ht="25.5" customHeight="1">
      <c r="A21" s="244" t="s">
        <v>944</v>
      </c>
      <c r="B21" s="244"/>
      <c r="C21" s="84">
        <f>C14+C10</f>
        <v>38815.40000000002</v>
      </c>
      <c r="D21" s="84">
        <f>D14+D10</f>
        <v>-3303</v>
      </c>
      <c r="E21" s="89"/>
    </row>
    <row r="23" spans="1:4" ht="28.5" customHeight="1">
      <c r="A23" s="243" t="s">
        <v>926</v>
      </c>
      <c r="B23" s="243"/>
      <c r="C23" s="243"/>
      <c r="D23" s="243"/>
    </row>
    <row r="24" ht="16.5">
      <c r="B24" s="1"/>
    </row>
  </sheetData>
  <mergeCells count="7">
    <mergeCell ref="A23:D23"/>
    <mergeCell ref="A21:B21"/>
    <mergeCell ref="A6:D6"/>
    <mergeCell ref="A1:D1"/>
    <mergeCell ref="A2:D2"/>
    <mergeCell ref="A3:D3"/>
    <mergeCell ref="A5:D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78"/>
  <sheetViews>
    <sheetView workbookViewId="0" topLeftCell="A1">
      <selection activeCell="F10" sqref="F10"/>
    </sheetView>
  </sheetViews>
  <sheetFormatPr defaultColWidth="9.00390625" defaultRowHeight="12.75"/>
  <cols>
    <col min="1" max="1" width="4.875" style="4" customWidth="1"/>
    <col min="2" max="3" width="6.125" style="4" customWidth="1"/>
    <col min="4" max="4" width="10.375" style="164" customWidth="1"/>
    <col min="5" max="5" width="5.75390625" style="165" customWidth="1"/>
    <col min="6" max="6" width="77.125" style="165" customWidth="1"/>
    <col min="7" max="7" width="14.00390625" style="29" customWidth="1"/>
    <col min="8" max="8" width="12.625" style="165" customWidth="1"/>
    <col min="9" max="16384" width="9.125" style="159" customWidth="1"/>
  </cols>
  <sheetData>
    <row r="1" spans="1:10" ht="16.5">
      <c r="A1" s="294" t="s">
        <v>84</v>
      </c>
      <c r="B1" s="294"/>
      <c r="C1" s="294"/>
      <c r="D1" s="294"/>
      <c r="E1" s="294"/>
      <c r="F1" s="294"/>
      <c r="G1" s="294"/>
      <c r="H1" s="294"/>
      <c r="I1" s="158"/>
      <c r="J1" s="158"/>
    </row>
    <row r="2" spans="1:10" ht="16.5">
      <c r="A2" s="294" t="s">
        <v>1089</v>
      </c>
      <c r="B2" s="294"/>
      <c r="C2" s="294"/>
      <c r="D2" s="294"/>
      <c r="E2" s="294"/>
      <c r="F2" s="294"/>
      <c r="G2" s="294"/>
      <c r="H2" s="294"/>
      <c r="I2" s="158"/>
      <c r="J2" s="158"/>
    </row>
    <row r="3" spans="1:10" ht="16.5">
      <c r="A3" s="294" t="s">
        <v>192</v>
      </c>
      <c r="B3" s="294"/>
      <c r="C3" s="294"/>
      <c r="D3" s="294"/>
      <c r="E3" s="294"/>
      <c r="F3" s="294"/>
      <c r="G3" s="294"/>
      <c r="H3" s="294"/>
      <c r="I3" s="158"/>
      <c r="J3" s="158"/>
    </row>
    <row r="4" spans="1:10" ht="22.5" customHeight="1">
      <c r="A4" s="284" t="s">
        <v>1198</v>
      </c>
      <c r="B4" s="284"/>
      <c r="C4" s="284"/>
      <c r="D4" s="284"/>
      <c r="E4" s="284"/>
      <c r="F4" s="284"/>
      <c r="G4" s="284"/>
      <c r="H4" s="284"/>
      <c r="I4" s="160"/>
      <c r="J4" s="160"/>
    </row>
    <row r="5" spans="1:10" ht="16.5" customHeight="1">
      <c r="A5" s="292" t="s">
        <v>1199</v>
      </c>
      <c r="B5" s="292"/>
      <c r="C5" s="292"/>
      <c r="D5" s="292"/>
      <c r="E5" s="292"/>
      <c r="F5" s="292"/>
      <c r="G5" s="292"/>
      <c r="H5" s="292"/>
      <c r="I5" s="160"/>
      <c r="J5" s="160"/>
    </row>
    <row r="6" spans="1:10" ht="16.5" customHeight="1">
      <c r="A6" s="293" t="s">
        <v>43</v>
      </c>
      <c r="B6" s="293"/>
      <c r="C6" s="293"/>
      <c r="D6" s="293"/>
      <c r="E6" s="293"/>
      <c r="F6" s="293"/>
      <c r="G6" s="293"/>
      <c r="H6" s="293"/>
      <c r="I6" s="160"/>
      <c r="J6" s="160"/>
    </row>
    <row r="7" spans="1:10" ht="47.25">
      <c r="A7" s="22" t="s">
        <v>343</v>
      </c>
      <c r="B7" s="22" t="s">
        <v>344</v>
      </c>
      <c r="C7" s="22" t="s">
        <v>392</v>
      </c>
      <c r="D7" s="22" t="s">
        <v>345</v>
      </c>
      <c r="E7" s="22" t="s">
        <v>346</v>
      </c>
      <c r="F7" s="22" t="s">
        <v>347</v>
      </c>
      <c r="G7" s="105" t="s">
        <v>178</v>
      </c>
      <c r="H7" s="92" t="s">
        <v>179</v>
      </c>
      <c r="I7" s="40"/>
      <c r="J7" s="160"/>
    </row>
    <row r="8" spans="1:10" ht="16.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41">
        <v>7</v>
      </c>
      <c r="H8" s="22">
        <v>8</v>
      </c>
      <c r="I8" s="40"/>
      <c r="J8" s="160"/>
    </row>
    <row r="9" spans="1:10" s="162" customFormat="1" ht="16.5">
      <c r="A9" s="42"/>
      <c r="B9" s="42"/>
      <c r="C9" s="42"/>
      <c r="D9" s="42"/>
      <c r="E9" s="42"/>
      <c r="F9" s="10" t="s">
        <v>1200</v>
      </c>
      <c r="G9" s="37">
        <f>G10+G22+G35+G42+G49+G61+G68+G75+G82+G89+G96+G117+G103+G110+G124+G131+G138+G145+G154+G161+G168</f>
        <v>58516.5</v>
      </c>
      <c r="H9" s="37">
        <f>H10+H22+H35+H42+H49+H61+H68+H75+H82+H89+H96+H117+H103+H110+H124+H131+H138+H145+H154+H161+H168</f>
        <v>55274.700000000004</v>
      </c>
      <c r="I9" s="43"/>
      <c r="J9" s="161"/>
    </row>
    <row r="10" spans="1:8" s="162" customFormat="1" ht="33">
      <c r="A10" s="9" t="s">
        <v>1201</v>
      </c>
      <c r="B10" s="9"/>
      <c r="C10" s="9"/>
      <c r="D10" s="9"/>
      <c r="E10" s="9"/>
      <c r="F10" s="44" t="s">
        <v>512</v>
      </c>
      <c r="G10" s="33">
        <f aca="true" t="shared" si="0" ref="G10:H14">G11</f>
        <v>1582.7000000000003</v>
      </c>
      <c r="H10" s="33">
        <f t="shared" si="0"/>
        <v>1525.1</v>
      </c>
    </row>
    <row r="11" spans="1:10" ht="16.5">
      <c r="A11" s="11" t="s">
        <v>1201</v>
      </c>
      <c r="B11" s="11" t="s">
        <v>348</v>
      </c>
      <c r="C11" s="11"/>
      <c r="D11" s="11"/>
      <c r="E11" s="11"/>
      <c r="F11" s="12" t="s">
        <v>964</v>
      </c>
      <c r="G11" s="32">
        <f t="shared" si="0"/>
        <v>1582.7000000000003</v>
      </c>
      <c r="H11" s="32">
        <f t="shared" si="0"/>
        <v>1525.1</v>
      </c>
      <c r="I11" s="160"/>
      <c r="J11" s="160"/>
    </row>
    <row r="12" spans="1:10" ht="16.5">
      <c r="A12" s="11" t="s">
        <v>1201</v>
      </c>
      <c r="B12" s="11" t="s">
        <v>348</v>
      </c>
      <c r="C12" s="11" t="s">
        <v>395</v>
      </c>
      <c r="D12" s="11"/>
      <c r="E12" s="11"/>
      <c r="F12" s="12" t="s">
        <v>377</v>
      </c>
      <c r="G12" s="32">
        <f t="shared" si="0"/>
        <v>1582.7000000000003</v>
      </c>
      <c r="H12" s="32">
        <f t="shared" si="0"/>
        <v>1525.1</v>
      </c>
      <c r="I12" s="160"/>
      <c r="J12" s="160"/>
    </row>
    <row r="13" spans="1:10" ht="16.5">
      <c r="A13" s="11" t="s">
        <v>1201</v>
      </c>
      <c r="B13" s="11" t="s">
        <v>348</v>
      </c>
      <c r="C13" s="11" t="s">
        <v>396</v>
      </c>
      <c r="D13" s="11"/>
      <c r="E13" s="11"/>
      <c r="F13" s="12" t="s">
        <v>384</v>
      </c>
      <c r="G13" s="32">
        <f t="shared" si="0"/>
        <v>1582.7000000000003</v>
      </c>
      <c r="H13" s="32">
        <f t="shared" si="0"/>
        <v>1525.1</v>
      </c>
      <c r="I13" s="160"/>
      <c r="J13" s="160"/>
    </row>
    <row r="14" spans="1:10" ht="16.5">
      <c r="A14" s="11" t="s">
        <v>1201</v>
      </c>
      <c r="B14" s="11" t="s">
        <v>348</v>
      </c>
      <c r="C14" s="11" t="s">
        <v>396</v>
      </c>
      <c r="D14" s="11" t="s">
        <v>363</v>
      </c>
      <c r="E14" s="11"/>
      <c r="F14" s="12" t="s">
        <v>488</v>
      </c>
      <c r="G14" s="32">
        <f t="shared" si="0"/>
        <v>1582.7000000000003</v>
      </c>
      <c r="H14" s="32">
        <f t="shared" si="0"/>
        <v>1525.1</v>
      </c>
      <c r="I14" s="160"/>
      <c r="J14" s="160"/>
    </row>
    <row r="15" spans="1:10" ht="33">
      <c r="A15" s="11" t="s">
        <v>1201</v>
      </c>
      <c r="B15" s="11" t="s">
        <v>348</v>
      </c>
      <c r="C15" s="11" t="s">
        <v>396</v>
      </c>
      <c r="D15" s="11" t="s">
        <v>385</v>
      </c>
      <c r="E15" s="11"/>
      <c r="F15" s="19" t="s">
        <v>512</v>
      </c>
      <c r="G15" s="32">
        <f>G16+G18+G20</f>
        <v>1582.7000000000003</v>
      </c>
      <c r="H15" s="32">
        <f>H16+H18+H20</f>
        <v>1525.1</v>
      </c>
      <c r="I15" s="160"/>
      <c r="J15" s="160"/>
    </row>
    <row r="16" spans="1:10" ht="16.5">
      <c r="A16" s="11" t="s">
        <v>1201</v>
      </c>
      <c r="B16" s="11" t="s">
        <v>348</v>
      </c>
      <c r="C16" s="11" t="s">
        <v>396</v>
      </c>
      <c r="D16" s="11" t="s">
        <v>386</v>
      </c>
      <c r="E16" s="11"/>
      <c r="F16" s="19" t="s">
        <v>387</v>
      </c>
      <c r="G16" s="32">
        <f>G17</f>
        <v>119.5</v>
      </c>
      <c r="H16" s="32">
        <f>H17</f>
        <v>119.5</v>
      </c>
      <c r="I16" s="160"/>
      <c r="J16" s="160"/>
    </row>
    <row r="17" spans="1:10" ht="16.5">
      <c r="A17" s="11" t="s">
        <v>1201</v>
      </c>
      <c r="B17" s="11" t="s">
        <v>348</v>
      </c>
      <c r="C17" s="11" t="s">
        <v>396</v>
      </c>
      <c r="D17" s="11" t="s">
        <v>386</v>
      </c>
      <c r="E17" s="15" t="s">
        <v>500</v>
      </c>
      <c r="F17" s="19" t="s">
        <v>501</v>
      </c>
      <c r="G17" s="32">
        <f>'№8'!F219</f>
        <v>119.5</v>
      </c>
      <c r="H17" s="32">
        <f>'№8'!G219</f>
        <v>119.5</v>
      </c>
      <c r="I17" s="160"/>
      <c r="J17" s="160"/>
    </row>
    <row r="18" spans="1:10" ht="16.5">
      <c r="A18" s="11" t="s">
        <v>1201</v>
      </c>
      <c r="B18" s="11" t="s">
        <v>348</v>
      </c>
      <c r="C18" s="11" t="s">
        <v>396</v>
      </c>
      <c r="D18" s="11" t="s">
        <v>388</v>
      </c>
      <c r="E18" s="11"/>
      <c r="F18" s="19" t="s">
        <v>389</v>
      </c>
      <c r="G18" s="32">
        <f>G19</f>
        <v>988.1000000000001</v>
      </c>
      <c r="H18" s="32">
        <f>H19</f>
        <v>930.5</v>
      </c>
      <c r="I18" s="160"/>
      <c r="J18" s="160"/>
    </row>
    <row r="19" spans="1:10" ht="33">
      <c r="A19" s="11" t="s">
        <v>1201</v>
      </c>
      <c r="B19" s="11" t="s">
        <v>348</v>
      </c>
      <c r="C19" s="11" t="s">
        <v>396</v>
      </c>
      <c r="D19" s="11" t="s">
        <v>388</v>
      </c>
      <c r="E19" s="11" t="s">
        <v>502</v>
      </c>
      <c r="F19" s="19" t="s">
        <v>503</v>
      </c>
      <c r="G19" s="32">
        <f>'№8'!F221</f>
        <v>988.1000000000001</v>
      </c>
      <c r="H19" s="32">
        <f>'№8'!G221</f>
        <v>930.5</v>
      </c>
      <c r="I19" s="160"/>
      <c r="J19" s="160"/>
    </row>
    <row r="20" spans="1:10" ht="33">
      <c r="A20" s="11" t="s">
        <v>1201</v>
      </c>
      <c r="B20" s="11" t="s">
        <v>348</v>
      </c>
      <c r="C20" s="11" t="s">
        <v>396</v>
      </c>
      <c r="D20" s="11" t="s">
        <v>390</v>
      </c>
      <c r="E20" s="11"/>
      <c r="F20" s="19" t="s">
        <v>458</v>
      </c>
      <c r="G20" s="32">
        <f>G21</f>
        <v>475.1000000000001</v>
      </c>
      <c r="H20" s="32">
        <f>H21</f>
        <v>475.1</v>
      </c>
      <c r="I20" s="160"/>
      <c r="J20" s="160"/>
    </row>
    <row r="21" spans="1:10" ht="33">
      <c r="A21" s="11" t="s">
        <v>1201</v>
      </c>
      <c r="B21" s="11" t="s">
        <v>348</v>
      </c>
      <c r="C21" s="11" t="s">
        <v>396</v>
      </c>
      <c r="D21" s="11" t="s">
        <v>390</v>
      </c>
      <c r="E21" s="11" t="s">
        <v>521</v>
      </c>
      <c r="F21" s="19" t="s">
        <v>522</v>
      </c>
      <c r="G21" s="32">
        <f>'№8'!F223</f>
        <v>475.1000000000001</v>
      </c>
      <c r="H21" s="32">
        <f>'№8'!G223</f>
        <v>475.1</v>
      </c>
      <c r="I21" s="160"/>
      <c r="J21" s="160"/>
    </row>
    <row r="22" spans="1:8" s="162" customFormat="1" ht="16.5">
      <c r="A22" s="45" t="s">
        <v>689</v>
      </c>
      <c r="B22" s="45"/>
      <c r="C22" s="45"/>
      <c r="D22" s="9"/>
      <c r="E22" s="9"/>
      <c r="F22" s="44" t="s">
        <v>483</v>
      </c>
      <c r="G22" s="33">
        <f>G29+G23</f>
        <v>1828.2</v>
      </c>
      <c r="H22" s="33">
        <f>H29+H23</f>
        <v>479.5</v>
      </c>
    </row>
    <row r="23" spans="1:8" s="162" customFormat="1" ht="33">
      <c r="A23" s="11" t="s">
        <v>689</v>
      </c>
      <c r="B23" s="11" t="s">
        <v>981</v>
      </c>
      <c r="C23" s="11"/>
      <c r="D23" s="11"/>
      <c r="E23" s="11"/>
      <c r="F23" s="12" t="s">
        <v>10</v>
      </c>
      <c r="G23" s="32">
        <f aca="true" t="shared" si="1" ref="G23:H27">G24</f>
        <v>1738.3</v>
      </c>
      <c r="H23" s="32">
        <f t="shared" si="1"/>
        <v>389.6</v>
      </c>
    </row>
    <row r="24" spans="1:8" s="162" customFormat="1" ht="16.5">
      <c r="A24" s="11" t="s">
        <v>689</v>
      </c>
      <c r="B24" s="11" t="s">
        <v>981</v>
      </c>
      <c r="C24" s="11" t="s">
        <v>395</v>
      </c>
      <c r="D24" s="11"/>
      <c r="E24" s="11"/>
      <c r="F24" s="12" t="s">
        <v>377</v>
      </c>
      <c r="G24" s="32">
        <f t="shared" si="1"/>
        <v>1738.3</v>
      </c>
      <c r="H24" s="32">
        <f t="shared" si="1"/>
        <v>389.6</v>
      </c>
    </row>
    <row r="25" spans="1:8" s="162" customFormat="1" ht="16.5">
      <c r="A25" s="11" t="s">
        <v>689</v>
      </c>
      <c r="B25" s="11" t="s">
        <v>981</v>
      </c>
      <c r="C25" s="11" t="s">
        <v>396</v>
      </c>
      <c r="D25" s="11"/>
      <c r="E25" s="11"/>
      <c r="F25" s="12" t="s">
        <v>384</v>
      </c>
      <c r="G25" s="32">
        <f t="shared" si="1"/>
        <v>1738.3</v>
      </c>
      <c r="H25" s="32">
        <f t="shared" si="1"/>
        <v>389.6</v>
      </c>
    </row>
    <row r="26" spans="1:8" s="162" customFormat="1" ht="16.5">
      <c r="A26" s="11" t="s">
        <v>689</v>
      </c>
      <c r="B26" s="11" t="s">
        <v>981</v>
      </c>
      <c r="C26" s="11" t="s">
        <v>396</v>
      </c>
      <c r="D26" s="11" t="s">
        <v>363</v>
      </c>
      <c r="E26" s="11"/>
      <c r="F26" s="12" t="s">
        <v>488</v>
      </c>
      <c r="G26" s="32">
        <f t="shared" si="1"/>
        <v>1738.3</v>
      </c>
      <c r="H26" s="32">
        <f t="shared" si="1"/>
        <v>389.6</v>
      </c>
    </row>
    <row r="27" spans="1:8" s="162" customFormat="1" ht="16.5">
      <c r="A27" s="11" t="s">
        <v>689</v>
      </c>
      <c r="B27" s="11" t="s">
        <v>981</v>
      </c>
      <c r="C27" s="11" t="s">
        <v>396</v>
      </c>
      <c r="D27" s="11" t="s">
        <v>484</v>
      </c>
      <c r="E27" s="11"/>
      <c r="F27" s="19" t="s">
        <v>483</v>
      </c>
      <c r="G27" s="32">
        <f t="shared" si="1"/>
        <v>1738.3</v>
      </c>
      <c r="H27" s="32">
        <f t="shared" si="1"/>
        <v>389.6</v>
      </c>
    </row>
    <row r="28" spans="1:8" s="162" customFormat="1" ht="16.5">
      <c r="A28" s="11" t="s">
        <v>689</v>
      </c>
      <c r="B28" s="11" t="s">
        <v>981</v>
      </c>
      <c r="C28" s="11" t="s">
        <v>396</v>
      </c>
      <c r="D28" s="11" t="s">
        <v>484</v>
      </c>
      <c r="E28" s="11" t="s">
        <v>510</v>
      </c>
      <c r="F28" s="19" t="s">
        <v>511</v>
      </c>
      <c r="G28" s="32">
        <f>'№8'!F356</f>
        <v>1738.3</v>
      </c>
      <c r="H28" s="32">
        <f>'№8'!G356</f>
        <v>389.6</v>
      </c>
    </row>
    <row r="29" spans="1:10" ht="16.5">
      <c r="A29" s="11" t="s">
        <v>689</v>
      </c>
      <c r="B29" s="11" t="s">
        <v>348</v>
      </c>
      <c r="C29" s="11"/>
      <c r="D29" s="11"/>
      <c r="E29" s="11"/>
      <c r="F29" s="12" t="s">
        <v>964</v>
      </c>
      <c r="G29" s="32">
        <f aca="true" t="shared" si="2" ref="G29:H59">G30</f>
        <v>89.90000000000009</v>
      </c>
      <c r="H29" s="32">
        <f t="shared" si="2"/>
        <v>89.9</v>
      </c>
      <c r="I29" s="160"/>
      <c r="J29" s="160"/>
    </row>
    <row r="30" spans="1:10" ht="16.5">
      <c r="A30" s="11" t="s">
        <v>689</v>
      </c>
      <c r="B30" s="11" t="s">
        <v>348</v>
      </c>
      <c r="C30" s="11" t="s">
        <v>395</v>
      </c>
      <c r="D30" s="11"/>
      <c r="E30" s="11"/>
      <c r="F30" s="12" t="s">
        <v>377</v>
      </c>
      <c r="G30" s="32">
        <f t="shared" si="2"/>
        <v>89.90000000000009</v>
      </c>
      <c r="H30" s="32">
        <f t="shared" si="2"/>
        <v>89.9</v>
      </c>
      <c r="I30" s="160"/>
      <c r="J30" s="160"/>
    </row>
    <row r="31" spans="1:10" ht="16.5">
      <c r="A31" s="11" t="s">
        <v>689</v>
      </c>
      <c r="B31" s="11" t="s">
        <v>348</v>
      </c>
      <c r="C31" s="11" t="s">
        <v>396</v>
      </c>
      <c r="D31" s="11"/>
      <c r="E31" s="11"/>
      <c r="F31" s="12" t="s">
        <v>384</v>
      </c>
      <c r="G31" s="32">
        <f t="shared" si="2"/>
        <v>89.90000000000009</v>
      </c>
      <c r="H31" s="32">
        <f t="shared" si="2"/>
        <v>89.9</v>
      </c>
      <c r="I31" s="160"/>
      <c r="J31" s="160"/>
    </row>
    <row r="32" spans="1:10" ht="16.5">
      <c r="A32" s="11" t="s">
        <v>689</v>
      </c>
      <c r="B32" s="11" t="s">
        <v>348</v>
      </c>
      <c r="C32" s="11" t="s">
        <v>396</v>
      </c>
      <c r="D32" s="11" t="s">
        <v>363</v>
      </c>
      <c r="E32" s="11"/>
      <c r="F32" s="12" t="s">
        <v>488</v>
      </c>
      <c r="G32" s="32">
        <f t="shared" si="2"/>
        <v>89.90000000000009</v>
      </c>
      <c r="H32" s="32">
        <f t="shared" si="2"/>
        <v>89.9</v>
      </c>
      <c r="I32" s="160"/>
      <c r="J32" s="160"/>
    </row>
    <row r="33" spans="1:10" ht="16.5">
      <c r="A33" s="11" t="s">
        <v>689</v>
      </c>
      <c r="B33" s="11" t="s">
        <v>348</v>
      </c>
      <c r="C33" s="11" t="s">
        <v>396</v>
      </c>
      <c r="D33" s="11" t="s">
        <v>484</v>
      </c>
      <c r="E33" s="11"/>
      <c r="F33" s="19" t="s">
        <v>483</v>
      </c>
      <c r="G33" s="32">
        <f t="shared" si="2"/>
        <v>89.90000000000009</v>
      </c>
      <c r="H33" s="32">
        <f t="shared" si="2"/>
        <v>89.9</v>
      </c>
      <c r="I33" s="160"/>
      <c r="J33" s="160"/>
    </row>
    <row r="34" spans="1:10" ht="16.5">
      <c r="A34" s="11" t="s">
        <v>689</v>
      </c>
      <c r="B34" s="11" t="s">
        <v>348</v>
      </c>
      <c r="C34" s="11" t="s">
        <v>396</v>
      </c>
      <c r="D34" s="11" t="s">
        <v>484</v>
      </c>
      <c r="E34" s="11" t="s">
        <v>510</v>
      </c>
      <c r="F34" s="19" t="s">
        <v>511</v>
      </c>
      <c r="G34" s="32">
        <f>'№8'!F225</f>
        <v>89.90000000000009</v>
      </c>
      <c r="H34" s="32">
        <f>'№8'!G225</f>
        <v>89.9</v>
      </c>
      <c r="I34" s="160"/>
      <c r="J34" s="160"/>
    </row>
    <row r="35" spans="1:8" ht="33">
      <c r="A35" s="24">
        <v>3</v>
      </c>
      <c r="B35" s="45"/>
      <c r="C35" s="45"/>
      <c r="D35" s="9"/>
      <c r="E35" s="9"/>
      <c r="F35" s="10" t="s">
        <v>513</v>
      </c>
      <c r="G35" s="33">
        <f t="shared" si="2"/>
        <v>47.49999999999999</v>
      </c>
      <c r="H35" s="33">
        <f t="shared" si="2"/>
        <v>47.5</v>
      </c>
    </row>
    <row r="36" spans="1:8" ht="16.5">
      <c r="A36" s="6">
        <v>3</v>
      </c>
      <c r="B36" s="11" t="s">
        <v>348</v>
      </c>
      <c r="C36" s="11"/>
      <c r="D36" s="11"/>
      <c r="E36" s="11"/>
      <c r="F36" s="12" t="s">
        <v>964</v>
      </c>
      <c r="G36" s="32">
        <f t="shared" si="2"/>
        <v>47.49999999999999</v>
      </c>
      <c r="H36" s="32">
        <f t="shared" si="2"/>
        <v>47.5</v>
      </c>
    </row>
    <row r="37" spans="1:8" ht="16.5">
      <c r="A37" s="6">
        <v>3</v>
      </c>
      <c r="B37" s="11" t="s">
        <v>348</v>
      </c>
      <c r="C37" s="11" t="s">
        <v>421</v>
      </c>
      <c r="D37" s="11"/>
      <c r="E37" s="11"/>
      <c r="F37" s="12" t="s">
        <v>364</v>
      </c>
      <c r="G37" s="32">
        <f t="shared" si="2"/>
        <v>47.49999999999999</v>
      </c>
      <c r="H37" s="32">
        <f t="shared" si="2"/>
        <v>47.5</v>
      </c>
    </row>
    <row r="38" spans="1:8" ht="16.5">
      <c r="A38" s="6">
        <v>3</v>
      </c>
      <c r="B38" s="11" t="s">
        <v>348</v>
      </c>
      <c r="C38" s="11" t="s">
        <v>411</v>
      </c>
      <c r="D38" s="11"/>
      <c r="E38" s="11"/>
      <c r="F38" s="12" t="s">
        <v>365</v>
      </c>
      <c r="G38" s="32">
        <f t="shared" si="2"/>
        <v>47.49999999999999</v>
      </c>
      <c r="H38" s="32">
        <f t="shared" si="2"/>
        <v>47.5</v>
      </c>
    </row>
    <row r="39" spans="1:8" ht="16.5">
      <c r="A39" s="6">
        <v>3</v>
      </c>
      <c r="B39" s="11" t="s">
        <v>348</v>
      </c>
      <c r="C39" s="11" t="s">
        <v>411</v>
      </c>
      <c r="D39" s="11" t="s">
        <v>363</v>
      </c>
      <c r="E39" s="11"/>
      <c r="F39" s="12" t="s">
        <v>488</v>
      </c>
      <c r="G39" s="32">
        <f t="shared" si="2"/>
        <v>47.49999999999999</v>
      </c>
      <c r="H39" s="32">
        <f t="shared" si="2"/>
        <v>47.5</v>
      </c>
    </row>
    <row r="40" spans="1:8" ht="33">
      <c r="A40" s="6">
        <v>3</v>
      </c>
      <c r="B40" s="11" t="s">
        <v>348</v>
      </c>
      <c r="C40" s="11" t="s">
        <v>411</v>
      </c>
      <c r="D40" s="11" t="s">
        <v>456</v>
      </c>
      <c r="E40" s="11"/>
      <c r="F40" s="12" t="s">
        <v>513</v>
      </c>
      <c r="G40" s="32">
        <f t="shared" si="2"/>
        <v>47.49999999999999</v>
      </c>
      <c r="H40" s="32">
        <f t="shared" si="2"/>
        <v>47.5</v>
      </c>
    </row>
    <row r="41" spans="1:8" ht="23.25" customHeight="1">
      <c r="A41" s="6">
        <v>3</v>
      </c>
      <c r="B41" s="11" t="s">
        <v>348</v>
      </c>
      <c r="C41" s="11" t="s">
        <v>411</v>
      </c>
      <c r="D41" s="11" t="s">
        <v>456</v>
      </c>
      <c r="E41" s="11" t="s">
        <v>494</v>
      </c>
      <c r="F41" s="12" t="s">
        <v>495</v>
      </c>
      <c r="G41" s="32">
        <f>'№8'!F80</f>
        <v>47.49999999999999</v>
      </c>
      <c r="H41" s="32">
        <f>'№8'!G80</f>
        <v>47.5</v>
      </c>
    </row>
    <row r="42" spans="1:8" s="162" customFormat="1" ht="33">
      <c r="A42" s="24">
        <v>4</v>
      </c>
      <c r="B42" s="45"/>
      <c r="C42" s="45"/>
      <c r="D42" s="9"/>
      <c r="E42" s="9"/>
      <c r="F42" s="10" t="s">
        <v>515</v>
      </c>
      <c r="G42" s="33">
        <f t="shared" si="2"/>
        <v>410</v>
      </c>
      <c r="H42" s="33">
        <f t="shared" si="2"/>
        <v>410</v>
      </c>
    </row>
    <row r="43" spans="1:8" ht="16.5">
      <c r="A43" s="6">
        <v>4</v>
      </c>
      <c r="B43" s="11" t="s">
        <v>348</v>
      </c>
      <c r="C43" s="11"/>
      <c r="D43" s="11"/>
      <c r="E43" s="11"/>
      <c r="F43" s="12" t="s">
        <v>964</v>
      </c>
      <c r="G43" s="32">
        <f t="shared" si="2"/>
        <v>410</v>
      </c>
      <c r="H43" s="32">
        <f t="shared" si="2"/>
        <v>410</v>
      </c>
    </row>
    <row r="44" spans="1:8" ht="16.5">
      <c r="A44" s="6">
        <v>4</v>
      </c>
      <c r="B44" s="11" t="s">
        <v>348</v>
      </c>
      <c r="C44" s="11" t="s">
        <v>435</v>
      </c>
      <c r="D44" s="11"/>
      <c r="E44" s="11"/>
      <c r="F44" s="12" t="s">
        <v>430</v>
      </c>
      <c r="G44" s="32">
        <f t="shared" si="2"/>
        <v>410</v>
      </c>
      <c r="H44" s="32">
        <f t="shared" si="2"/>
        <v>410</v>
      </c>
    </row>
    <row r="45" spans="1:8" ht="16.5">
      <c r="A45" s="6">
        <v>4</v>
      </c>
      <c r="B45" s="11" t="s">
        <v>348</v>
      </c>
      <c r="C45" s="11" t="s">
        <v>459</v>
      </c>
      <c r="D45" s="11"/>
      <c r="E45" s="11"/>
      <c r="F45" s="55" t="s">
        <v>460</v>
      </c>
      <c r="G45" s="32">
        <f t="shared" si="2"/>
        <v>410</v>
      </c>
      <c r="H45" s="32">
        <f t="shared" si="2"/>
        <v>410</v>
      </c>
    </row>
    <row r="46" spans="1:8" ht="16.5">
      <c r="A46" s="6">
        <v>4</v>
      </c>
      <c r="B46" s="11" t="s">
        <v>348</v>
      </c>
      <c r="C46" s="11" t="s">
        <v>459</v>
      </c>
      <c r="D46" s="11" t="s">
        <v>363</v>
      </c>
      <c r="E46" s="11"/>
      <c r="F46" s="12" t="s">
        <v>488</v>
      </c>
      <c r="G46" s="32">
        <f t="shared" si="2"/>
        <v>410</v>
      </c>
      <c r="H46" s="32">
        <f t="shared" si="2"/>
        <v>410</v>
      </c>
    </row>
    <row r="47" spans="1:8" ht="33">
      <c r="A47" s="6">
        <v>4</v>
      </c>
      <c r="B47" s="11" t="s">
        <v>348</v>
      </c>
      <c r="C47" s="11" t="s">
        <v>459</v>
      </c>
      <c r="D47" s="15" t="s">
        <v>449</v>
      </c>
      <c r="E47" s="11"/>
      <c r="F47" s="12" t="s">
        <v>515</v>
      </c>
      <c r="G47" s="32">
        <f t="shared" si="2"/>
        <v>410</v>
      </c>
      <c r="H47" s="32">
        <f t="shared" si="2"/>
        <v>410</v>
      </c>
    </row>
    <row r="48" spans="1:8" ht="38.25" customHeight="1">
      <c r="A48" s="6">
        <v>4</v>
      </c>
      <c r="B48" s="11" t="s">
        <v>348</v>
      </c>
      <c r="C48" s="11" t="s">
        <v>459</v>
      </c>
      <c r="D48" s="15" t="s">
        <v>449</v>
      </c>
      <c r="E48" s="11" t="s">
        <v>504</v>
      </c>
      <c r="F48" s="19" t="s">
        <v>505</v>
      </c>
      <c r="G48" s="32">
        <f>'№8'!F253</f>
        <v>410</v>
      </c>
      <c r="H48" s="32">
        <f>'№8'!G253</f>
        <v>410</v>
      </c>
    </row>
    <row r="49" spans="1:8" s="162" customFormat="1" ht="33">
      <c r="A49" s="24">
        <v>5</v>
      </c>
      <c r="B49" s="45"/>
      <c r="C49" s="45"/>
      <c r="D49" s="9"/>
      <c r="E49" s="9"/>
      <c r="F49" s="10" t="s">
        <v>985</v>
      </c>
      <c r="G49" s="33">
        <f>G50</f>
        <v>190.7</v>
      </c>
      <c r="H49" s="33">
        <f>H50</f>
        <v>190.7</v>
      </c>
    </row>
    <row r="50" spans="1:8" ht="16.5">
      <c r="A50" s="6">
        <v>5</v>
      </c>
      <c r="B50" s="11" t="s">
        <v>348</v>
      </c>
      <c r="C50" s="11"/>
      <c r="D50" s="11"/>
      <c r="E50" s="11"/>
      <c r="F50" s="12" t="s">
        <v>964</v>
      </c>
      <c r="G50" s="32">
        <f>G51+G56</f>
        <v>190.7</v>
      </c>
      <c r="H50" s="32">
        <f>H51+H56</f>
        <v>190.7</v>
      </c>
    </row>
    <row r="51" spans="1:8" ht="16.5">
      <c r="A51" s="6">
        <v>5</v>
      </c>
      <c r="B51" s="11" t="s">
        <v>348</v>
      </c>
      <c r="C51" s="11" t="s">
        <v>419</v>
      </c>
      <c r="D51" s="11"/>
      <c r="E51" s="11"/>
      <c r="F51" s="12" t="s">
        <v>349</v>
      </c>
      <c r="G51" s="32">
        <f aca="true" t="shared" si="3" ref="G51:H54">G52</f>
        <v>111.50000000000001</v>
      </c>
      <c r="H51" s="32">
        <f t="shared" si="3"/>
        <v>111.5</v>
      </c>
    </row>
    <row r="52" spans="1:8" ht="16.5">
      <c r="A52" s="6">
        <v>5</v>
      </c>
      <c r="B52" s="11" t="s">
        <v>348</v>
      </c>
      <c r="C52" s="11" t="s">
        <v>426</v>
      </c>
      <c r="D52" s="11"/>
      <c r="E52" s="11"/>
      <c r="F52" s="12" t="s">
        <v>360</v>
      </c>
      <c r="G52" s="32">
        <f t="shared" si="3"/>
        <v>111.50000000000001</v>
      </c>
      <c r="H52" s="32">
        <f t="shared" si="3"/>
        <v>111.5</v>
      </c>
    </row>
    <row r="53" spans="1:8" ht="16.5">
      <c r="A53" s="6">
        <v>5</v>
      </c>
      <c r="B53" s="11" t="s">
        <v>348</v>
      </c>
      <c r="C53" s="11" t="s">
        <v>426</v>
      </c>
      <c r="D53" s="11" t="s">
        <v>363</v>
      </c>
      <c r="E53" s="11"/>
      <c r="F53" s="12" t="s">
        <v>488</v>
      </c>
      <c r="G53" s="32">
        <f t="shared" si="3"/>
        <v>111.50000000000001</v>
      </c>
      <c r="H53" s="32">
        <f t="shared" si="3"/>
        <v>111.5</v>
      </c>
    </row>
    <row r="54" spans="1:8" ht="33">
      <c r="A54" s="6">
        <v>5</v>
      </c>
      <c r="B54" s="11" t="s">
        <v>348</v>
      </c>
      <c r="C54" s="11" t="s">
        <v>426</v>
      </c>
      <c r="D54" s="11" t="s">
        <v>984</v>
      </c>
      <c r="E54" s="11"/>
      <c r="F54" s="12" t="s">
        <v>985</v>
      </c>
      <c r="G54" s="32">
        <f t="shared" si="3"/>
        <v>111.50000000000001</v>
      </c>
      <c r="H54" s="32">
        <f t="shared" si="3"/>
        <v>111.5</v>
      </c>
    </row>
    <row r="55" spans="1:8" ht="16.5">
      <c r="A55" s="6">
        <v>5</v>
      </c>
      <c r="B55" s="11" t="s">
        <v>348</v>
      </c>
      <c r="C55" s="11" t="s">
        <v>426</v>
      </c>
      <c r="D55" s="11" t="s">
        <v>984</v>
      </c>
      <c r="E55" s="11" t="s">
        <v>494</v>
      </c>
      <c r="F55" s="12" t="s">
        <v>495</v>
      </c>
      <c r="G55" s="32">
        <f>'№8'!F42</f>
        <v>111.50000000000001</v>
      </c>
      <c r="H55" s="32">
        <f>'№8'!G42</f>
        <v>111.5</v>
      </c>
    </row>
    <row r="56" spans="1:8" ht="16.5">
      <c r="A56" s="6">
        <v>5</v>
      </c>
      <c r="B56" s="11" t="s">
        <v>348</v>
      </c>
      <c r="C56" s="11" t="s">
        <v>420</v>
      </c>
      <c r="D56" s="11"/>
      <c r="E56" s="11"/>
      <c r="F56" s="12" t="s">
        <v>362</v>
      </c>
      <c r="G56" s="32">
        <f t="shared" si="2"/>
        <v>79.19999999999999</v>
      </c>
      <c r="H56" s="32">
        <f t="shared" si="2"/>
        <v>79.2</v>
      </c>
    </row>
    <row r="57" spans="1:8" ht="33">
      <c r="A57" s="6">
        <v>5</v>
      </c>
      <c r="B57" s="11" t="s">
        <v>348</v>
      </c>
      <c r="C57" s="11" t="s">
        <v>982</v>
      </c>
      <c r="D57" s="11"/>
      <c r="E57" s="11"/>
      <c r="F57" s="12" t="s">
        <v>983</v>
      </c>
      <c r="G57" s="32">
        <f t="shared" si="2"/>
        <v>79.19999999999999</v>
      </c>
      <c r="H57" s="32">
        <f t="shared" si="2"/>
        <v>79.2</v>
      </c>
    </row>
    <row r="58" spans="1:8" ht="16.5">
      <c r="A58" s="6">
        <v>5</v>
      </c>
      <c r="B58" s="11" t="s">
        <v>348</v>
      </c>
      <c r="C58" s="11" t="s">
        <v>982</v>
      </c>
      <c r="D58" s="11" t="s">
        <v>363</v>
      </c>
      <c r="E58" s="11"/>
      <c r="F58" s="12" t="s">
        <v>488</v>
      </c>
      <c r="G58" s="32">
        <f t="shared" si="2"/>
        <v>79.19999999999999</v>
      </c>
      <c r="H58" s="32">
        <f t="shared" si="2"/>
        <v>79.2</v>
      </c>
    </row>
    <row r="59" spans="1:8" ht="33">
      <c r="A59" s="6">
        <v>5</v>
      </c>
      <c r="B59" s="11" t="s">
        <v>348</v>
      </c>
      <c r="C59" s="11" t="s">
        <v>982</v>
      </c>
      <c r="D59" s="11" t="s">
        <v>984</v>
      </c>
      <c r="E59" s="11"/>
      <c r="F59" s="12" t="s">
        <v>985</v>
      </c>
      <c r="G59" s="32">
        <f t="shared" si="2"/>
        <v>79.19999999999999</v>
      </c>
      <c r="H59" s="32">
        <f t="shared" si="2"/>
        <v>79.2</v>
      </c>
    </row>
    <row r="60" spans="1:8" ht="16.5">
      <c r="A60" s="6">
        <v>5</v>
      </c>
      <c r="B60" s="11" t="s">
        <v>348</v>
      </c>
      <c r="C60" s="11" t="s">
        <v>982</v>
      </c>
      <c r="D60" s="11" t="s">
        <v>984</v>
      </c>
      <c r="E60" s="11" t="s">
        <v>494</v>
      </c>
      <c r="F60" s="12" t="s">
        <v>495</v>
      </c>
      <c r="G60" s="32">
        <f>'№8'!F56</f>
        <v>79.19999999999999</v>
      </c>
      <c r="H60" s="32">
        <f>'№8'!G56</f>
        <v>79.2</v>
      </c>
    </row>
    <row r="61" spans="1:8" s="162" customFormat="1" ht="49.5">
      <c r="A61" s="24">
        <v>6</v>
      </c>
      <c r="B61" s="24"/>
      <c r="C61" s="24"/>
      <c r="D61" s="42"/>
      <c r="E61" s="44"/>
      <c r="F61" s="10" t="s">
        <v>986</v>
      </c>
      <c r="G61" s="33">
        <f aca="true" t="shared" si="4" ref="G61:H66">G62</f>
        <v>19792.1</v>
      </c>
      <c r="H61" s="33">
        <f t="shared" si="4"/>
        <v>18965.8</v>
      </c>
    </row>
    <row r="62" spans="1:8" s="162" customFormat="1" ht="16.5">
      <c r="A62" s="6">
        <v>6</v>
      </c>
      <c r="B62" s="11" t="s">
        <v>348</v>
      </c>
      <c r="C62" s="24"/>
      <c r="D62" s="42"/>
      <c r="E62" s="44"/>
      <c r="F62" s="12" t="s">
        <v>964</v>
      </c>
      <c r="G62" s="32">
        <f t="shared" si="4"/>
        <v>19792.1</v>
      </c>
      <c r="H62" s="32">
        <f t="shared" si="4"/>
        <v>18965.8</v>
      </c>
    </row>
    <row r="63" spans="1:8" s="162" customFormat="1" ht="16.5">
      <c r="A63" s="6">
        <v>6</v>
      </c>
      <c r="B63" s="11" t="s">
        <v>348</v>
      </c>
      <c r="C63" s="11" t="s">
        <v>421</v>
      </c>
      <c r="D63" s="42"/>
      <c r="E63" s="44"/>
      <c r="F63" s="55" t="s">
        <v>364</v>
      </c>
      <c r="G63" s="32">
        <f t="shared" si="4"/>
        <v>19792.1</v>
      </c>
      <c r="H63" s="32">
        <f t="shared" si="4"/>
        <v>18965.8</v>
      </c>
    </row>
    <row r="64" spans="1:8" s="162" customFormat="1" ht="16.5">
      <c r="A64" s="6">
        <v>6</v>
      </c>
      <c r="B64" s="11" t="s">
        <v>348</v>
      </c>
      <c r="C64" s="11" t="s">
        <v>1002</v>
      </c>
      <c r="D64" s="42"/>
      <c r="E64" s="44"/>
      <c r="F64" s="159" t="s">
        <v>1003</v>
      </c>
      <c r="G64" s="32">
        <f t="shared" si="4"/>
        <v>19792.1</v>
      </c>
      <c r="H64" s="32">
        <f t="shared" si="4"/>
        <v>18965.8</v>
      </c>
    </row>
    <row r="65" spans="1:8" ht="16.5">
      <c r="A65" s="6">
        <v>6</v>
      </c>
      <c r="B65" s="11" t="s">
        <v>348</v>
      </c>
      <c r="C65" s="11" t="s">
        <v>1002</v>
      </c>
      <c r="D65" s="11" t="s">
        <v>363</v>
      </c>
      <c r="E65" s="11"/>
      <c r="F65" s="12" t="s">
        <v>488</v>
      </c>
      <c r="G65" s="32">
        <f t="shared" si="4"/>
        <v>19792.1</v>
      </c>
      <c r="H65" s="32">
        <f t="shared" si="4"/>
        <v>18965.8</v>
      </c>
    </row>
    <row r="66" spans="1:8" ht="49.5">
      <c r="A66" s="6">
        <v>6</v>
      </c>
      <c r="B66" s="11" t="s">
        <v>348</v>
      </c>
      <c r="C66" s="11" t="s">
        <v>1002</v>
      </c>
      <c r="D66" s="11" t="s">
        <v>466</v>
      </c>
      <c r="E66" s="11"/>
      <c r="F66" s="12" t="s">
        <v>987</v>
      </c>
      <c r="G66" s="32">
        <f t="shared" si="4"/>
        <v>19792.1</v>
      </c>
      <c r="H66" s="32">
        <f t="shared" si="4"/>
        <v>18965.8</v>
      </c>
    </row>
    <row r="67" spans="1:8" ht="16.5">
      <c r="A67" s="6">
        <v>6</v>
      </c>
      <c r="B67" s="11" t="s">
        <v>348</v>
      </c>
      <c r="C67" s="11" t="s">
        <v>1002</v>
      </c>
      <c r="D67" s="11" t="s">
        <v>466</v>
      </c>
      <c r="E67" s="11" t="s">
        <v>494</v>
      </c>
      <c r="F67" s="12" t="s">
        <v>495</v>
      </c>
      <c r="G67" s="32">
        <f>'№8'!F74</f>
        <v>19792.1</v>
      </c>
      <c r="H67" s="32">
        <f>'№8'!G74</f>
        <v>18965.8</v>
      </c>
    </row>
    <row r="68" spans="1:8" ht="49.5">
      <c r="A68" s="9" t="s">
        <v>1203</v>
      </c>
      <c r="B68" s="6"/>
      <c r="C68" s="6"/>
      <c r="D68" s="22"/>
      <c r="E68" s="19"/>
      <c r="F68" s="10" t="s">
        <v>514</v>
      </c>
      <c r="G68" s="33">
        <f aca="true" t="shared" si="5" ref="G68:H73">G69</f>
        <v>599.9999999999994</v>
      </c>
      <c r="H68" s="33">
        <f t="shared" si="5"/>
        <v>496.7</v>
      </c>
    </row>
    <row r="69" spans="1:8" ht="16.5">
      <c r="A69" s="6">
        <v>7</v>
      </c>
      <c r="B69" s="11" t="s">
        <v>348</v>
      </c>
      <c r="C69" s="24"/>
      <c r="D69" s="42"/>
      <c r="E69" s="44"/>
      <c r="F69" s="12" t="s">
        <v>964</v>
      </c>
      <c r="G69" s="32">
        <f t="shared" si="5"/>
        <v>599.9999999999994</v>
      </c>
      <c r="H69" s="32">
        <f t="shared" si="5"/>
        <v>496.7</v>
      </c>
    </row>
    <row r="70" spans="1:8" ht="16.5">
      <c r="A70" s="6">
        <v>7</v>
      </c>
      <c r="B70" s="11" t="s">
        <v>348</v>
      </c>
      <c r="C70" s="11" t="s">
        <v>393</v>
      </c>
      <c r="D70" s="11"/>
      <c r="E70" s="11"/>
      <c r="F70" s="12" t="s">
        <v>372</v>
      </c>
      <c r="G70" s="32">
        <f t="shared" si="5"/>
        <v>599.9999999999994</v>
      </c>
      <c r="H70" s="32">
        <f t="shared" si="5"/>
        <v>496.7</v>
      </c>
    </row>
    <row r="71" spans="1:8" ht="16.5">
      <c r="A71" s="6">
        <v>7</v>
      </c>
      <c r="B71" s="11" t="s">
        <v>348</v>
      </c>
      <c r="C71" s="11" t="s">
        <v>414</v>
      </c>
      <c r="D71" s="22"/>
      <c r="E71" s="19"/>
      <c r="F71" s="12" t="s">
        <v>683</v>
      </c>
      <c r="G71" s="32">
        <f t="shared" si="5"/>
        <v>599.9999999999994</v>
      </c>
      <c r="H71" s="32">
        <f t="shared" si="5"/>
        <v>496.7</v>
      </c>
    </row>
    <row r="72" spans="1:8" ht="16.5">
      <c r="A72" s="6">
        <v>7</v>
      </c>
      <c r="B72" s="11" t="s">
        <v>348</v>
      </c>
      <c r="C72" s="11" t="s">
        <v>414</v>
      </c>
      <c r="D72" s="11" t="s">
        <v>363</v>
      </c>
      <c r="E72" s="11"/>
      <c r="F72" s="12" t="s">
        <v>488</v>
      </c>
      <c r="G72" s="32">
        <f t="shared" si="5"/>
        <v>599.9999999999994</v>
      </c>
      <c r="H72" s="32">
        <f t="shared" si="5"/>
        <v>496.7</v>
      </c>
    </row>
    <row r="73" spans="1:8" ht="49.5">
      <c r="A73" s="6">
        <v>7</v>
      </c>
      <c r="B73" s="11" t="s">
        <v>348</v>
      </c>
      <c r="C73" s="11" t="s">
        <v>414</v>
      </c>
      <c r="D73" s="11" t="s">
        <v>467</v>
      </c>
      <c r="E73" s="11"/>
      <c r="F73" s="12" t="s">
        <v>514</v>
      </c>
      <c r="G73" s="32">
        <f t="shared" si="5"/>
        <v>599.9999999999994</v>
      </c>
      <c r="H73" s="32">
        <f t="shared" si="5"/>
        <v>496.7</v>
      </c>
    </row>
    <row r="74" spans="1:8" ht="33">
      <c r="A74" s="6">
        <v>7</v>
      </c>
      <c r="B74" s="11" t="s">
        <v>348</v>
      </c>
      <c r="C74" s="11" t="s">
        <v>414</v>
      </c>
      <c r="D74" s="11" t="s">
        <v>467</v>
      </c>
      <c r="E74" s="60" t="s">
        <v>1000</v>
      </c>
      <c r="F74" s="58" t="s">
        <v>1001</v>
      </c>
      <c r="G74" s="32">
        <f>'№8'!F158</f>
        <v>599.9999999999994</v>
      </c>
      <c r="H74" s="32">
        <f>'№8'!G158</f>
        <v>496.7</v>
      </c>
    </row>
    <row r="75" spans="1:8" s="162" customFormat="1" ht="49.5">
      <c r="A75" s="24">
        <v>8</v>
      </c>
      <c r="B75" s="45"/>
      <c r="C75" s="45"/>
      <c r="D75" s="9"/>
      <c r="E75" s="9"/>
      <c r="F75" s="10" t="s">
        <v>465</v>
      </c>
      <c r="G75" s="33">
        <f aca="true" t="shared" si="6" ref="G75:H80">G76</f>
        <v>405.89999999999986</v>
      </c>
      <c r="H75" s="33">
        <f t="shared" si="6"/>
        <v>0</v>
      </c>
    </row>
    <row r="76" spans="1:8" ht="16.5">
      <c r="A76" s="6">
        <v>8</v>
      </c>
      <c r="B76" s="11" t="s">
        <v>348</v>
      </c>
      <c r="C76" s="46"/>
      <c r="D76" s="11"/>
      <c r="E76" s="11"/>
      <c r="F76" s="12" t="s">
        <v>964</v>
      </c>
      <c r="G76" s="32">
        <f t="shared" si="6"/>
        <v>405.89999999999986</v>
      </c>
      <c r="H76" s="32">
        <f t="shared" si="6"/>
        <v>0</v>
      </c>
    </row>
    <row r="77" spans="1:8" ht="16.5">
      <c r="A77" s="6">
        <v>8</v>
      </c>
      <c r="B77" s="11" t="s">
        <v>348</v>
      </c>
      <c r="C77" s="11" t="s">
        <v>422</v>
      </c>
      <c r="D77" s="11"/>
      <c r="E77" s="11"/>
      <c r="F77" s="12" t="s">
        <v>366</v>
      </c>
      <c r="G77" s="32">
        <f t="shared" si="6"/>
        <v>405.89999999999986</v>
      </c>
      <c r="H77" s="32">
        <f t="shared" si="6"/>
        <v>0</v>
      </c>
    </row>
    <row r="78" spans="1:8" ht="16.5">
      <c r="A78" s="6">
        <v>8</v>
      </c>
      <c r="B78" s="11" t="s">
        <v>348</v>
      </c>
      <c r="C78" s="11" t="s">
        <v>412</v>
      </c>
      <c r="D78" s="11"/>
      <c r="E78" s="11"/>
      <c r="F78" s="163" t="s">
        <v>367</v>
      </c>
      <c r="G78" s="32">
        <f t="shared" si="6"/>
        <v>405.89999999999986</v>
      </c>
      <c r="H78" s="32">
        <f t="shared" si="6"/>
        <v>0</v>
      </c>
    </row>
    <row r="79" spans="1:8" ht="16.5">
      <c r="A79" s="6">
        <v>8</v>
      </c>
      <c r="B79" s="11" t="s">
        <v>348</v>
      </c>
      <c r="C79" s="11" t="s">
        <v>412</v>
      </c>
      <c r="D79" s="11" t="s">
        <v>363</v>
      </c>
      <c r="E79" s="11"/>
      <c r="F79" s="12" t="s">
        <v>488</v>
      </c>
      <c r="G79" s="32">
        <f t="shared" si="6"/>
        <v>405.89999999999986</v>
      </c>
      <c r="H79" s="32">
        <f t="shared" si="6"/>
        <v>0</v>
      </c>
    </row>
    <row r="80" spans="1:8" ht="49.5">
      <c r="A80" s="6">
        <v>8</v>
      </c>
      <c r="B80" s="11" t="s">
        <v>348</v>
      </c>
      <c r="C80" s="11" t="s">
        <v>412</v>
      </c>
      <c r="D80" s="11" t="s">
        <v>464</v>
      </c>
      <c r="E80" s="11"/>
      <c r="F80" s="12" t="s">
        <v>465</v>
      </c>
      <c r="G80" s="32">
        <f t="shared" si="6"/>
        <v>405.89999999999986</v>
      </c>
      <c r="H80" s="32">
        <f t="shared" si="6"/>
        <v>0</v>
      </c>
    </row>
    <row r="81" spans="1:8" ht="16.5">
      <c r="A81" s="6">
        <v>8</v>
      </c>
      <c r="B81" s="11" t="s">
        <v>348</v>
      </c>
      <c r="C81" s="11" t="s">
        <v>412</v>
      </c>
      <c r="D81" s="11" t="s">
        <v>464</v>
      </c>
      <c r="E81" s="11" t="s">
        <v>494</v>
      </c>
      <c r="F81" s="12" t="s">
        <v>495</v>
      </c>
      <c r="G81" s="32">
        <f>'№8'!F127</f>
        <v>405.89999999999986</v>
      </c>
      <c r="H81" s="32">
        <f>'№8'!G127</f>
        <v>0</v>
      </c>
    </row>
    <row r="82" spans="1:8" ht="33">
      <c r="A82" s="9" t="s">
        <v>690</v>
      </c>
      <c r="B82" s="45"/>
      <c r="C82" s="45"/>
      <c r="D82" s="9"/>
      <c r="E82" s="9"/>
      <c r="F82" s="10" t="s">
        <v>480</v>
      </c>
      <c r="G82" s="33">
        <f aca="true" t="shared" si="7" ref="G82:H87">G83</f>
        <v>188.8</v>
      </c>
      <c r="H82" s="33">
        <f t="shared" si="7"/>
        <v>188.8</v>
      </c>
    </row>
    <row r="83" spans="1:8" ht="33">
      <c r="A83" s="6">
        <v>9</v>
      </c>
      <c r="B83" s="11" t="s">
        <v>383</v>
      </c>
      <c r="C83" s="11"/>
      <c r="D83" s="11"/>
      <c r="E83" s="11"/>
      <c r="F83" s="12" t="s">
        <v>11</v>
      </c>
      <c r="G83" s="32">
        <f t="shared" si="7"/>
        <v>188.8</v>
      </c>
      <c r="H83" s="32">
        <f t="shared" si="7"/>
        <v>188.8</v>
      </c>
    </row>
    <row r="84" spans="1:8" ht="16.5">
      <c r="A84" s="6">
        <v>9</v>
      </c>
      <c r="B84" s="11" t="s">
        <v>383</v>
      </c>
      <c r="C84" s="11" t="s">
        <v>421</v>
      </c>
      <c r="D84" s="11"/>
      <c r="E84" s="11"/>
      <c r="F84" s="12" t="s">
        <v>364</v>
      </c>
      <c r="G84" s="32">
        <f t="shared" si="7"/>
        <v>188.8</v>
      </c>
      <c r="H84" s="32">
        <f t="shared" si="7"/>
        <v>188.8</v>
      </c>
    </row>
    <row r="85" spans="1:8" ht="16.5">
      <c r="A85" s="6">
        <v>9</v>
      </c>
      <c r="B85" s="11" t="s">
        <v>383</v>
      </c>
      <c r="C85" s="11" t="s">
        <v>411</v>
      </c>
      <c r="D85" s="11"/>
      <c r="E85" s="11"/>
      <c r="F85" s="12" t="s">
        <v>365</v>
      </c>
      <c r="G85" s="32">
        <f t="shared" si="7"/>
        <v>188.8</v>
      </c>
      <c r="H85" s="32">
        <f t="shared" si="7"/>
        <v>188.8</v>
      </c>
    </row>
    <row r="86" spans="1:8" ht="16.5">
      <c r="A86" s="6">
        <v>9</v>
      </c>
      <c r="B86" s="11" t="s">
        <v>383</v>
      </c>
      <c r="C86" s="11" t="s">
        <v>411</v>
      </c>
      <c r="D86" s="11" t="s">
        <v>363</v>
      </c>
      <c r="E86" s="11"/>
      <c r="F86" s="12" t="s">
        <v>488</v>
      </c>
      <c r="G86" s="32">
        <f t="shared" si="7"/>
        <v>188.8</v>
      </c>
      <c r="H86" s="32">
        <f t="shared" si="7"/>
        <v>188.8</v>
      </c>
    </row>
    <row r="87" spans="1:8" ht="33">
      <c r="A87" s="6">
        <v>9</v>
      </c>
      <c r="B87" s="11" t="s">
        <v>383</v>
      </c>
      <c r="C87" s="11" t="s">
        <v>411</v>
      </c>
      <c r="D87" s="11" t="s">
        <v>479</v>
      </c>
      <c r="E87" s="11"/>
      <c r="F87" s="12" t="s">
        <v>480</v>
      </c>
      <c r="G87" s="32">
        <f t="shared" si="7"/>
        <v>188.8</v>
      </c>
      <c r="H87" s="32">
        <f t="shared" si="7"/>
        <v>188.8</v>
      </c>
    </row>
    <row r="88" spans="1:8" ht="16.5">
      <c r="A88" s="6">
        <v>9</v>
      </c>
      <c r="B88" s="11" t="s">
        <v>383</v>
      </c>
      <c r="C88" s="11" t="s">
        <v>411</v>
      </c>
      <c r="D88" s="11" t="s">
        <v>479</v>
      </c>
      <c r="E88" s="11" t="s">
        <v>494</v>
      </c>
      <c r="F88" s="12" t="s">
        <v>495</v>
      </c>
      <c r="G88" s="32">
        <f>'№8'!F291</f>
        <v>188.8</v>
      </c>
      <c r="H88" s="32">
        <f>'№8'!G291</f>
        <v>188.8</v>
      </c>
    </row>
    <row r="89" spans="1:8" ht="49.5">
      <c r="A89" s="9" t="s">
        <v>691</v>
      </c>
      <c r="B89" s="45"/>
      <c r="C89" s="45"/>
      <c r="D89" s="9"/>
      <c r="E89" s="9"/>
      <c r="F89" s="10" t="s">
        <v>973</v>
      </c>
      <c r="G89" s="33">
        <f aca="true" t="shared" si="8" ref="G89:H94">G90</f>
        <v>1097.8</v>
      </c>
      <c r="H89" s="33">
        <f t="shared" si="8"/>
        <v>1097.8</v>
      </c>
    </row>
    <row r="90" spans="1:8" ht="16.5">
      <c r="A90" s="6">
        <v>10</v>
      </c>
      <c r="B90" s="11" t="s">
        <v>348</v>
      </c>
      <c r="C90" s="24"/>
      <c r="D90" s="42"/>
      <c r="E90" s="44"/>
      <c r="F90" s="12" t="s">
        <v>964</v>
      </c>
      <c r="G90" s="32">
        <f t="shared" si="8"/>
        <v>1097.8</v>
      </c>
      <c r="H90" s="32">
        <f t="shared" si="8"/>
        <v>1097.8</v>
      </c>
    </row>
    <row r="91" spans="1:8" ht="16.5">
      <c r="A91" s="6">
        <v>10</v>
      </c>
      <c r="B91" s="11" t="s">
        <v>348</v>
      </c>
      <c r="C91" s="11" t="s">
        <v>422</v>
      </c>
      <c r="D91" s="42"/>
      <c r="E91" s="44"/>
      <c r="F91" s="12" t="s">
        <v>366</v>
      </c>
      <c r="G91" s="32">
        <f t="shared" si="8"/>
        <v>1097.8</v>
      </c>
      <c r="H91" s="32">
        <f t="shared" si="8"/>
        <v>1097.8</v>
      </c>
    </row>
    <row r="92" spans="1:8" ht="16.5">
      <c r="A92" s="6">
        <v>10</v>
      </c>
      <c r="B92" s="11" t="s">
        <v>348</v>
      </c>
      <c r="C92" s="11" t="s">
        <v>413</v>
      </c>
      <c r="D92" s="42"/>
      <c r="E92" s="44"/>
      <c r="F92" s="12" t="s">
        <v>368</v>
      </c>
      <c r="G92" s="32">
        <f t="shared" si="8"/>
        <v>1097.8</v>
      </c>
      <c r="H92" s="32">
        <f t="shared" si="8"/>
        <v>1097.8</v>
      </c>
    </row>
    <row r="93" spans="1:8" ht="16.5">
      <c r="A93" s="6">
        <v>10</v>
      </c>
      <c r="B93" s="11" t="s">
        <v>348</v>
      </c>
      <c r="C93" s="11" t="s">
        <v>413</v>
      </c>
      <c r="D93" s="11" t="s">
        <v>363</v>
      </c>
      <c r="E93" s="11"/>
      <c r="F93" s="12" t="s">
        <v>488</v>
      </c>
      <c r="G93" s="32">
        <f t="shared" si="8"/>
        <v>1097.8</v>
      </c>
      <c r="H93" s="32">
        <f t="shared" si="8"/>
        <v>1097.8</v>
      </c>
    </row>
    <row r="94" spans="1:8" ht="33">
      <c r="A94" s="6">
        <v>10</v>
      </c>
      <c r="B94" s="11" t="s">
        <v>348</v>
      </c>
      <c r="C94" s="11" t="s">
        <v>413</v>
      </c>
      <c r="D94" s="11" t="s">
        <v>170</v>
      </c>
      <c r="E94" s="11"/>
      <c r="F94" s="12" t="s">
        <v>973</v>
      </c>
      <c r="G94" s="32">
        <f t="shared" si="8"/>
        <v>1097.8</v>
      </c>
      <c r="H94" s="32">
        <f t="shared" si="8"/>
        <v>1097.8</v>
      </c>
    </row>
    <row r="95" spans="1:8" ht="16.5">
      <c r="A95" s="6">
        <v>10</v>
      </c>
      <c r="B95" s="11" t="s">
        <v>348</v>
      </c>
      <c r="C95" s="11" t="s">
        <v>413</v>
      </c>
      <c r="D95" s="11" t="s">
        <v>170</v>
      </c>
      <c r="E95" s="11" t="s">
        <v>494</v>
      </c>
      <c r="F95" s="12" t="s">
        <v>495</v>
      </c>
      <c r="G95" s="32">
        <f>'№8'!F145</f>
        <v>1097.8</v>
      </c>
      <c r="H95" s="32">
        <f>'№8'!G145</f>
        <v>1097.8</v>
      </c>
    </row>
    <row r="96" spans="1:8" ht="33">
      <c r="A96" s="9" t="s">
        <v>692</v>
      </c>
      <c r="B96" s="45" t="s">
        <v>348</v>
      </c>
      <c r="C96" s="45"/>
      <c r="D96" s="9"/>
      <c r="E96" s="9"/>
      <c r="F96" s="10" t="s">
        <v>975</v>
      </c>
      <c r="G96" s="33">
        <f aca="true" t="shared" si="9" ref="G96:H101">G97</f>
        <v>3000</v>
      </c>
      <c r="H96" s="33">
        <f t="shared" si="9"/>
        <v>3000</v>
      </c>
    </row>
    <row r="97" spans="1:8" ht="16.5">
      <c r="A97" s="6">
        <v>11</v>
      </c>
      <c r="B97" s="11" t="s">
        <v>348</v>
      </c>
      <c r="C97" s="15"/>
      <c r="D97" s="11"/>
      <c r="E97" s="11"/>
      <c r="F97" s="12" t="s">
        <v>964</v>
      </c>
      <c r="G97" s="32">
        <f t="shared" si="9"/>
        <v>3000</v>
      </c>
      <c r="H97" s="32">
        <f t="shared" si="9"/>
        <v>3000</v>
      </c>
    </row>
    <row r="98" spans="1:8" ht="20.25" customHeight="1">
      <c r="A98" s="6">
        <v>11</v>
      </c>
      <c r="B98" s="11" t="s">
        <v>348</v>
      </c>
      <c r="C98" s="15" t="s">
        <v>428</v>
      </c>
      <c r="D98" s="11"/>
      <c r="E98" s="11"/>
      <c r="F98" s="12" t="s">
        <v>376</v>
      </c>
      <c r="G98" s="32">
        <f t="shared" si="9"/>
        <v>3000</v>
      </c>
      <c r="H98" s="32">
        <f t="shared" si="9"/>
        <v>3000</v>
      </c>
    </row>
    <row r="99" spans="1:8" ht="18.75" customHeight="1">
      <c r="A99" s="6">
        <v>11</v>
      </c>
      <c r="B99" s="11" t="s">
        <v>348</v>
      </c>
      <c r="C99" s="15" t="s">
        <v>433</v>
      </c>
      <c r="D99" s="11"/>
      <c r="E99" s="11"/>
      <c r="F99" s="12" t="s">
        <v>429</v>
      </c>
      <c r="G99" s="32">
        <f t="shared" si="9"/>
        <v>3000</v>
      </c>
      <c r="H99" s="32">
        <f t="shared" si="9"/>
        <v>3000</v>
      </c>
    </row>
    <row r="100" spans="1:8" ht="16.5" customHeight="1">
      <c r="A100" s="6">
        <v>11</v>
      </c>
      <c r="B100" s="11" t="s">
        <v>348</v>
      </c>
      <c r="C100" s="15" t="s">
        <v>433</v>
      </c>
      <c r="D100" s="11" t="s">
        <v>363</v>
      </c>
      <c r="E100" s="11"/>
      <c r="F100" s="12" t="s">
        <v>488</v>
      </c>
      <c r="G100" s="32">
        <f t="shared" si="9"/>
        <v>3000</v>
      </c>
      <c r="H100" s="32">
        <f t="shared" si="9"/>
        <v>3000</v>
      </c>
    </row>
    <row r="101" spans="1:8" ht="33">
      <c r="A101" s="6">
        <v>11</v>
      </c>
      <c r="B101" s="11" t="s">
        <v>348</v>
      </c>
      <c r="C101" s="15" t="s">
        <v>433</v>
      </c>
      <c r="D101" s="11" t="s">
        <v>974</v>
      </c>
      <c r="E101" s="11"/>
      <c r="F101" s="12" t="s">
        <v>975</v>
      </c>
      <c r="G101" s="32">
        <f t="shared" si="9"/>
        <v>3000</v>
      </c>
      <c r="H101" s="32">
        <f t="shared" si="9"/>
        <v>3000</v>
      </c>
    </row>
    <row r="102" spans="1:8" ht="21.75" customHeight="1">
      <c r="A102" s="6">
        <v>11</v>
      </c>
      <c r="B102" s="11" t="s">
        <v>348</v>
      </c>
      <c r="C102" s="15" t="s">
        <v>433</v>
      </c>
      <c r="D102" s="11" t="s">
        <v>974</v>
      </c>
      <c r="E102" s="11" t="s">
        <v>494</v>
      </c>
      <c r="F102" s="19" t="s">
        <v>495</v>
      </c>
      <c r="G102" s="32">
        <f>'№8'!F237</f>
        <v>3000</v>
      </c>
      <c r="H102" s="32">
        <f>'№8'!G237</f>
        <v>3000</v>
      </c>
    </row>
    <row r="103" spans="1:8" ht="49.5">
      <c r="A103" s="9">
        <v>12</v>
      </c>
      <c r="B103" s="45"/>
      <c r="C103" s="45"/>
      <c r="D103" s="9"/>
      <c r="E103" s="9"/>
      <c r="F103" s="54" t="s">
        <v>1049</v>
      </c>
      <c r="G103" s="33">
        <f aca="true" t="shared" si="10" ref="G103:H108">G104</f>
        <v>4022.8</v>
      </c>
      <c r="H103" s="33">
        <f t="shared" si="10"/>
        <v>4022.8</v>
      </c>
    </row>
    <row r="104" spans="1:8" ht="16.5">
      <c r="A104" s="6">
        <v>12</v>
      </c>
      <c r="B104" s="11" t="s">
        <v>348</v>
      </c>
      <c r="C104" s="24"/>
      <c r="D104" s="42"/>
      <c r="E104" s="44"/>
      <c r="F104" s="12" t="s">
        <v>964</v>
      </c>
      <c r="G104" s="32">
        <f t="shared" si="10"/>
        <v>4022.8</v>
      </c>
      <c r="H104" s="32">
        <f t="shared" si="10"/>
        <v>4022.8</v>
      </c>
    </row>
    <row r="105" spans="1:8" ht="16.5">
      <c r="A105" s="6">
        <v>12</v>
      </c>
      <c r="B105" s="11" t="s">
        <v>348</v>
      </c>
      <c r="C105" s="11" t="s">
        <v>421</v>
      </c>
      <c r="D105" s="11"/>
      <c r="E105" s="11"/>
      <c r="F105" s="12" t="s">
        <v>364</v>
      </c>
      <c r="G105" s="32">
        <f t="shared" si="10"/>
        <v>4022.8</v>
      </c>
      <c r="H105" s="32">
        <f t="shared" si="10"/>
        <v>4022.8</v>
      </c>
    </row>
    <row r="106" spans="1:8" ht="16.5">
      <c r="A106" s="6">
        <v>12</v>
      </c>
      <c r="B106" s="11" t="s">
        <v>348</v>
      </c>
      <c r="C106" s="11" t="s">
        <v>1002</v>
      </c>
      <c r="D106" s="42"/>
      <c r="E106" s="44"/>
      <c r="F106" s="159" t="s">
        <v>1003</v>
      </c>
      <c r="G106" s="32">
        <f t="shared" si="10"/>
        <v>4022.8</v>
      </c>
      <c r="H106" s="32">
        <f t="shared" si="10"/>
        <v>4022.8</v>
      </c>
    </row>
    <row r="107" spans="1:8" ht="16.5">
      <c r="A107" s="6">
        <v>12</v>
      </c>
      <c r="B107" s="11" t="s">
        <v>348</v>
      </c>
      <c r="C107" s="11" t="s">
        <v>1002</v>
      </c>
      <c r="D107" s="11" t="s">
        <v>363</v>
      </c>
      <c r="E107" s="11"/>
      <c r="F107" s="12" t="s">
        <v>488</v>
      </c>
      <c r="G107" s="32">
        <f t="shared" si="10"/>
        <v>4022.8</v>
      </c>
      <c r="H107" s="32">
        <f t="shared" si="10"/>
        <v>4022.8</v>
      </c>
    </row>
    <row r="108" spans="1:8" ht="49.5">
      <c r="A108" s="6">
        <v>12</v>
      </c>
      <c r="B108" s="11" t="s">
        <v>348</v>
      </c>
      <c r="C108" s="11" t="s">
        <v>1002</v>
      </c>
      <c r="D108" s="71" t="s">
        <v>1008</v>
      </c>
      <c r="E108" s="60"/>
      <c r="F108" s="55" t="s">
        <v>1049</v>
      </c>
      <c r="G108" s="32">
        <f t="shared" si="10"/>
        <v>4022.8</v>
      </c>
      <c r="H108" s="32">
        <f t="shared" si="10"/>
        <v>4022.8</v>
      </c>
    </row>
    <row r="109" spans="1:8" ht="16.5">
      <c r="A109" s="6">
        <v>12</v>
      </c>
      <c r="B109" s="11" t="s">
        <v>348</v>
      </c>
      <c r="C109" s="11" t="s">
        <v>1002</v>
      </c>
      <c r="D109" s="71" t="s">
        <v>1008</v>
      </c>
      <c r="E109" s="60" t="s">
        <v>494</v>
      </c>
      <c r="F109" s="55" t="s">
        <v>495</v>
      </c>
      <c r="G109" s="32">
        <f>'№8'!F76</f>
        <v>4022.8</v>
      </c>
      <c r="H109" s="32">
        <f>'№8'!G76</f>
        <v>4022.8</v>
      </c>
    </row>
    <row r="110" spans="1:8" ht="16.5">
      <c r="A110" s="9" t="s">
        <v>693</v>
      </c>
      <c r="B110" s="45"/>
      <c r="C110" s="45"/>
      <c r="D110" s="9"/>
      <c r="E110" s="9"/>
      <c r="F110" s="10" t="s">
        <v>1007</v>
      </c>
      <c r="G110" s="33">
        <f aca="true" t="shared" si="11" ref="G110:H115">G111</f>
        <v>350</v>
      </c>
      <c r="H110" s="33">
        <f t="shared" si="11"/>
        <v>350</v>
      </c>
    </row>
    <row r="111" spans="1:8" ht="16.5">
      <c r="A111" s="6">
        <v>13</v>
      </c>
      <c r="B111" s="11" t="s">
        <v>348</v>
      </c>
      <c r="C111" s="24"/>
      <c r="D111" s="42"/>
      <c r="E111" s="44"/>
      <c r="F111" s="12" t="s">
        <v>964</v>
      </c>
      <c r="G111" s="32">
        <f t="shared" si="11"/>
        <v>350</v>
      </c>
      <c r="H111" s="32">
        <f t="shared" si="11"/>
        <v>350</v>
      </c>
    </row>
    <row r="112" spans="1:8" ht="16.5">
      <c r="A112" s="6">
        <v>13</v>
      </c>
      <c r="B112" s="11" t="s">
        <v>348</v>
      </c>
      <c r="C112" s="11" t="s">
        <v>422</v>
      </c>
      <c r="D112" s="42"/>
      <c r="E112" s="44"/>
      <c r="F112" s="12" t="s">
        <v>366</v>
      </c>
      <c r="G112" s="32">
        <f t="shared" si="11"/>
        <v>350</v>
      </c>
      <c r="H112" s="32">
        <f t="shared" si="11"/>
        <v>350</v>
      </c>
    </row>
    <row r="113" spans="1:8" ht="16.5">
      <c r="A113" s="6">
        <v>13</v>
      </c>
      <c r="B113" s="11" t="s">
        <v>348</v>
      </c>
      <c r="C113" s="11" t="s">
        <v>413</v>
      </c>
      <c r="D113" s="42"/>
      <c r="E113" s="44"/>
      <c r="F113" s="12" t="s">
        <v>368</v>
      </c>
      <c r="G113" s="32">
        <f t="shared" si="11"/>
        <v>350</v>
      </c>
      <c r="H113" s="32">
        <f t="shared" si="11"/>
        <v>350</v>
      </c>
    </row>
    <row r="114" spans="1:8" ht="16.5">
      <c r="A114" s="6">
        <v>13</v>
      </c>
      <c r="B114" s="11" t="s">
        <v>348</v>
      </c>
      <c r="C114" s="11" t="s">
        <v>413</v>
      </c>
      <c r="D114" s="11" t="s">
        <v>363</v>
      </c>
      <c r="E114" s="11"/>
      <c r="F114" s="12" t="s">
        <v>488</v>
      </c>
      <c r="G114" s="32">
        <f t="shared" si="11"/>
        <v>350</v>
      </c>
      <c r="H114" s="32">
        <f t="shared" si="11"/>
        <v>350</v>
      </c>
    </row>
    <row r="115" spans="1:8" ht="16.5">
      <c r="A115" s="6">
        <v>13</v>
      </c>
      <c r="B115" s="11" t="s">
        <v>348</v>
      </c>
      <c r="C115" s="11" t="s">
        <v>413</v>
      </c>
      <c r="D115" s="71" t="s">
        <v>1006</v>
      </c>
      <c r="E115" s="60"/>
      <c r="F115" s="55" t="s">
        <v>1007</v>
      </c>
      <c r="G115" s="32">
        <f t="shared" si="11"/>
        <v>350</v>
      </c>
      <c r="H115" s="32">
        <f t="shared" si="11"/>
        <v>350</v>
      </c>
    </row>
    <row r="116" spans="1:8" ht="20.25" customHeight="1">
      <c r="A116" s="6">
        <v>13</v>
      </c>
      <c r="B116" s="11" t="s">
        <v>348</v>
      </c>
      <c r="C116" s="11" t="s">
        <v>413</v>
      </c>
      <c r="D116" s="71" t="s">
        <v>1006</v>
      </c>
      <c r="E116" s="60" t="s">
        <v>494</v>
      </c>
      <c r="F116" s="55" t="s">
        <v>495</v>
      </c>
      <c r="G116" s="32">
        <f>'№8'!F147</f>
        <v>350</v>
      </c>
      <c r="H116" s="32">
        <f>'№8'!G147</f>
        <v>350</v>
      </c>
    </row>
    <row r="117" spans="1:8" ht="33">
      <c r="A117" s="9" t="s">
        <v>694</v>
      </c>
      <c r="B117" s="45"/>
      <c r="C117" s="45"/>
      <c r="D117" s="9"/>
      <c r="E117" s="9"/>
      <c r="F117" s="10" t="s">
        <v>1005</v>
      </c>
      <c r="G117" s="33">
        <f aca="true" t="shared" si="12" ref="G117:H122">G118</f>
        <v>3332.7</v>
      </c>
      <c r="H117" s="33">
        <f t="shared" si="12"/>
        <v>3332.7</v>
      </c>
    </row>
    <row r="118" spans="1:8" ht="16.5">
      <c r="A118" s="6">
        <v>14</v>
      </c>
      <c r="B118" s="11" t="s">
        <v>348</v>
      </c>
      <c r="C118" s="24"/>
      <c r="D118" s="42"/>
      <c r="E118" s="44"/>
      <c r="F118" s="12" t="s">
        <v>964</v>
      </c>
      <c r="G118" s="32">
        <f t="shared" si="12"/>
        <v>3332.7</v>
      </c>
      <c r="H118" s="32">
        <f t="shared" si="12"/>
        <v>3332.7</v>
      </c>
    </row>
    <row r="119" spans="1:8" ht="16.5">
      <c r="A119" s="6">
        <v>14</v>
      </c>
      <c r="B119" s="11" t="s">
        <v>348</v>
      </c>
      <c r="C119" s="11" t="s">
        <v>422</v>
      </c>
      <c r="D119" s="42"/>
      <c r="E119" s="44"/>
      <c r="F119" s="12" t="s">
        <v>366</v>
      </c>
      <c r="G119" s="32">
        <f>G120</f>
        <v>3332.7</v>
      </c>
      <c r="H119" s="32">
        <f>H120</f>
        <v>3332.7</v>
      </c>
    </row>
    <row r="120" spans="1:8" ht="16.5">
      <c r="A120" s="6">
        <v>14</v>
      </c>
      <c r="B120" s="11" t="s">
        <v>348</v>
      </c>
      <c r="C120" s="11" t="s">
        <v>413</v>
      </c>
      <c r="D120" s="42"/>
      <c r="E120" s="44"/>
      <c r="F120" s="12" t="s">
        <v>368</v>
      </c>
      <c r="G120" s="32">
        <f t="shared" si="12"/>
        <v>3332.7</v>
      </c>
      <c r="H120" s="32">
        <f t="shared" si="12"/>
        <v>3332.7</v>
      </c>
    </row>
    <row r="121" spans="1:8" ht="16.5">
      <c r="A121" s="6">
        <v>14</v>
      </c>
      <c r="B121" s="11" t="s">
        <v>348</v>
      </c>
      <c r="C121" s="11" t="s">
        <v>413</v>
      </c>
      <c r="D121" s="11" t="s">
        <v>363</v>
      </c>
      <c r="E121" s="11"/>
      <c r="F121" s="12" t="s">
        <v>488</v>
      </c>
      <c r="G121" s="32">
        <f t="shared" si="12"/>
        <v>3332.7</v>
      </c>
      <c r="H121" s="32">
        <f t="shared" si="12"/>
        <v>3332.7</v>
      </c>
    </row>
    <row r="122" spans="1:8" ht="33">
      <c r="A122" s="6">
        <v>14</v>
      </c>
      <c r="B122" s="11" t="s">
        <v>348</v>
      </c>
      <c r="C122" s="11" t="s">
        <v>413</v>
      </c>
      <c r="D122" s="71" t="s">
        <v>1004</v>
      </c>
      <c r="E122" s="60"/>
      <c r="F122" s="55" t="s">
        <v>1005</v>
      </c>
      <c r="G122" s="32">
        <f t="shared" si="12"/>
        <v>3332.7</v>
      </c>
      <c r="H122" s="32">
        <f t="shared" si="12"/>
        <v>3332.7</v>
      </c>
    </row>
    <row r="123" spans="1:8" ht="21" customHeight="1">
      <c r="A123" s="6">
        <v>14</v>
      </c>
      <c r="B123" s="11" t="s">
        <v>348</v>
      </c>
      <c r="C123" s="11" t="s">
        <v>413</v>
      </c>
      <c r="D123" s="71" t="s">
        <v>1004</v>
      </c>
      <c r="E123" s="60" t="s">
        <v>494</v>
      </c>
      <c r="F123" s="55" t="s">
        <v>495</v>
      </c>
      <c r="G123" s="32">
        <f>'№8'!F149</f>
        <v>3332.7</v>
      </c>
      <c r="H123" s="32">
        <f>'№8'!G149</f>
        <v>3332.7</v>
      </c>
    </row>
    <row r="124" spans="1:8" ht="49.5">
      <c r="A124" s="24">
        <v>15</v>
      </c>
      <c r="B124" s="6"/>
      <c r="C124" s="6"/>
      <c r="D124" s="22"/>
      <c r="E124" s="19"/>
      <c r="F124" s="10" t="s">
        <v>284</v>
      </c>
      <c r="G124" s="33">
        <f aca="true" t="shared" si="13" ref="G124:H129">G125</f>
        <v>87</v>
      </c>
      <c r="H124" s="33">
        <f t="shared" si="13"/>
        <v>87</v>
      </c>
    </row>
    <row r="125" spans="1:8" ht="20.25" customHeight="1">
      <c r="A125" s="6">
        <v>15</v>
      </c>
      <c r="B125" s="11" t="s">
        <v>681</v>
      </c>
      <c r="C125" s="6"/>
      <c r="D125" s="22"/>
      <c r="E125" s="19"/>
      <c r="F125" s="12" t="s">
        <v>682</v>
      </c>
      <c r="G125" s="32">
        <f t="shared" si="13"/>
        <v>87</v>
      </c>
      <c r="H125" s="32">
        <f t="shared" si="13"/>
        <v>87</v>
      </c>
    </row>
    <row r="126" spans="1:8" ht="16.5" customHeight="1">
      <c r="A126" s="6">
        <v>15</v>
      </c>
      <c r="B126" s="11" t="s">
        <v>681</v>
      </c>
      <c r="C126" s="15" t="s">
        <v>393</v>
      </c>
      <c r="D126" s="22"/>
      <c r="E126" s="19"/>
      <c r="F126" s="19" t="s">
        <v>372</v>
      </c>
      <c r="G126" s="32">
        <f t="shared" si="13"/>
        <v>87</v>
      </c>
      <c r="H126" s="32">
        <f t="shared" si="13"/>
        <v>87</v>
      </c>
    </row>
    <row r="127" spans="1:8" ht="16.5">
      <c r="A127" s="6">
        <v>15</v>
      </c>
      <c r="B127" s="11" t="s">
        <v>681</v>
      </c>
      <c r="C127" s="11" t="s">
        <v>414</v>
      </c>
      <c r="D127" s="11"/>
      <c r="E127" s="11"/>
      <c r="F127" s="12" t="s">
        <v>683</v>
      </c>
      <c r="G127" s="32">
        <f t="shared" si="13"/>
        <v>87</v>
      </c>
      <c r="H127" s="32">
        <f t="shared" si="13"/>
        <v>87</v>
      </c>
    </row>
    <row r="128" spans="1:8" ht="16.5">
      <c r="A128" s="6">
        <v>15</v>
      </c>
      <c r="B128" s="11" t="s">
        <v>681</v>
      </c>
      <c r="C128" s="11" t="s">
        <v>414</v>
      </c>
      <c r="D128" s="11" t="s">
        <v>363</v>
      </c>
      <c r="E128" s="11"/>
      <c r="F128" s="12" t="s">
        <v>488</v>
      </c>
      <c r="G128" s="32">
        <f t="shared" si="13"/>
        <v>87</v>
      </c>
      <c r="H128" s="32">
        <f t="shared" si="13"/>
        <v>87</v>
      </c>
    </row>
    <row r="129" spans="1:8" ht="49.5">
      <c r="A129" s="6">
        <v>15</v>
      </c>
      <c r="B129" s="11" t="s">
        <v>681</v>
      </c>
      <c r="C129" s="11" t="s">
        <v>414</v>
      </c>
      <c r="D129" s="11" t="s">
        <v>1011</v>
      </c>
      <c r="E129" s="11"/>
      <c r="F129" s="12" t="s">
        <v>284</v>
      </c>
      <c r="G129" s="32">
        <f t="shared" si="13"/>
        <v>87</v>
      </c>
      <c r="H129" s="32">
        <f t="shared" si="13"/>
        <v>87</v>
      </c>
    </row>
    <row r="130" spans="1:8" ht="19.5" customHeight="1">
      <c r="A130" s="6">
        <v>15</v>
      </c>
      <c r="B130" s="11" t="s">
        <v>681</v>
      </c>
      <c r="C130" s="11" t="s">
        <v>414</v>
      </c>
      <c r="D130" s="11" t="s">
        <v>1011</v>
      </c>
      <c r="E130" s="60" t="s">
        <v>516</v>
      </c>
      <c r="F130" s="55" t="s">
        <v>517</v>
      </c>
      <c r="G130" s="32">
        <f>'№8'!F393</f>
        <v>87</v>
      </c>
      <c r="H130" s="32">
        <f>'№8'!G393</f>
        <v>87</v>
      </c>
    </row>
    <row r="131" spans="1:8" ht="33">
      <c r="A131" s="24">
        <v>16</v>
      </c>
      <c r="B131" s="6"/>
      <c r="C131" s="6"/>
      <c r="D131" s="22"/>
      <c r="E131" s="19"/>
      <c r="F131" s="10" t="s">
        <v>286</v>
      </c>
      <c r="G131" s="33">
        <f aca="true" t="shared" si="14" ref="G131:H136">G132</f>
        <v>1039.4</v>
      </c>
      <c r="H131" s="33">
        <f t="shared" si="14"/>
        <v>1039.4</v>
      </c>
    </row>
    <row r="132" spans="1:8" ht="20.25" customHeight="1">
      <c r="A132" s="11" t="s">
        <v>107</v>
      </c>
      <c r="B132" s="11" t="s">
        <v>107</v>
      </c>
      <c r="C132" s="6"/>
      <c r="D132" s="22"/>
      <c r="E132" s="19"/>
      <c r="F132" s="12" t="s">
        <v>682</v>
      </c>
      <c r="G132" s="32">
        <f t="shared" si="14"/>
        <v>1039.4</v>
      </c>
      <c r="H132" s="32">
        <f t="shared" si="14"/>
        <v>1039.4</v>
      </c>
    </row>
    <row r="133" spans="1:8" ht="16.5">
      <c r="A133" s="11" t="s">
        <v>107</v>
      </c>
      <c r="B133" s="11" t="s">
        <v>681</v>
      </c>
      <c r="C133" s="11" t="s">
        <v>393</v>
      </c>
      <c r="D133" s="22"/>
      <c r="E133" s="19"/>
      <c r="F133" s="12" t="s">
        <v>372</v>
      </c>
      <c r="G133" s="32">
        <f t="shared" si="14"/>
        <v>1039.4</v>
      </c>
      <c r="H133" s="32">
        <f t="shared" si="14"/>
        <v>1039.4</v>
      </c>
    </row>
    <row r="134" spans="1:8" ht="16.5">
      <c r="A134" s="6">
        <v>16</v>
      </c>
      <c r="B134" s="11" t="s">
        <v>681</v>
      </c>
      <c r="C134" s="11" t="s">
        <v>415</v>
      </c>
      <c r="D134" s="11"/>
      <c r="E134" s="11"/>
      <c r="F134" s="12" t="s">
        <v>687</v>
      </c>
      <c r="G134" s="32">
        <f t="shared" si="14"/>
        <v>1039.4</v>
      </c>
      <c r="H134" s="32">
        <f t="shared" si="14"/>
        <v>1039.4</v>
      </c>
    </row>
    <row r="135" spans="1:8" ht="16.5">
      <c r="A135" s="11" t="s">
        <v>107</v>
      </c>
      <c r="B135" s="11" t="s">
        <v>681</v>
      </c>
      <c r="C135" s="11" t="s">
        <v>415</v>
      </c>
      <c r="D135" s="11" t="s">
        <v>363</v>
      </c>
      <c r="E135" s="11"/>
      <c r="F135" s="12" t="s">
        <v>488</v>
      </c>
      <c r="G135" s="32">
        <f t="shared" si="14"/>
        <v>1039.4</v>
      </c>
      <c r="H135" s="32">
        <f t="shared" si="14"/>
        <v>1039.4</v>
      </c>
    </row>
    <row r="136" spans="1:8" ht="35.25" customHeight="1">
      <c r="A136" s="11" t="s">
        <v>107</v>
      </c>
      <c r="B136" s="11" t="s">
        <v>681</v>
      </c>
      <c r="C136" s="11" t="s">
        <v>415</v>
      </c>
      <c r="D136" s="11" t="s">
        <v>285</v>
      </c>
      <c r="E136" s="11"/>
      <c r="F136" s="19" t="s">
        <v>286</v>
      </c>
      <c r="G136" s="32">
        <f t="shared" si="14"/>
        <v>1039.4</v>
      </c>
      <c r="H136" s="32">
        <f t="shared" si="14"/>
        <v>1039.4</v>
      </c>
    </row>
    <row r="137" spans="1:8" ht="18.75" customHeight="1">
      <c r="A137" s="6">
        <v>16</v>
      </c>
      <c r="B137" s="11" t="s">
        <v>681</v>
      </c>
      <c r="C137" s="11" t="s">
        <v>415</v>
      </c>
      <c r="D137" s="11" t="s">
        <v>285</v>
      </c>
      <c r="E137" s="60" t="s">
        <v>516</v>
      </c>
      <c r="F137" s="55" t="s">
        <v>517</v>
      </c>
      <c r="G137" s="32">
        <f>'№8'!F432</f>
        <v>1039.4</v>
      </c>
      <c r="H137" s="32">
        <f>'№8'!G432</f>
        <v>1039.4</v>
      </c>
    </row>
    <row r="138" spans="1:8" ht="16.5">
      <c r="A138" s="24">
        <v>17</v>
      </c>
      <c r="B138" s="6"/>
      <c r="C138" s="6"/>
      <c r="D138" s="22"/>
      <c r="E138" s="19"/>
      <c r="F138" s="10" t="s">
        <v>288</v>
      </c>
      <c r="G138" s="33">
        <f aca="true" t="shared" si="15" ref="G138:H143">G139</f>
        <v>8.3</v>
      </c>
      <c r="H138" s="33">
        <f t="shared" si="15"/>
        <v>8.3</v>
      </c>
    </row>
    <row r="139" spans="1:8" ht="33">
      <c r="A139" s="11" t="s">
        <v>108</v>
      </c>
      <c r="B139" s="11" t="s">
        <v>981</v>
      </c>
      <c r="C139" s="6"/>
      <c r="D139" s="22"/>
      <c r="E139" s="19"/>
      <c r="F139" s="12" t="s">
        <v>10</v>
      </c>
      <c r="G139" s="32">
        <f t="shared" si="15"/>
        <v>8.3</v>
      </c>
      <c r="H139" s="32">
        <f t="shared" si="15"/>
        <v>8.3</v>
      </c>
    </row>
    <row r="140" spans="1:8" ht="16.5">
      <c r="A140" s="11" t="s">
        <v>108</v>
      </c>
      <c r="B140" s="11" t="s">
        <v>981</v>
      </c>
      <c r="C140" s="11" t="s">
        <v>393</v>
      </c>
      <c r="D140" s="22"/>
      <c r="E140" s="19"/>
      <c r="F140" s="12" t="s">
        <v>372</v>
      </c>
      <c r="G140" s="32">
        <f t="shared" si="15"/>
        <v>8.3</v>
      </c>
      <c r="H140" s="32">
        <f t="shared" si="15"/>
        <v>8.3</v>
      </c>
    </row>
    <row r="141" spans="1:8" ht="16.5">
      <c r="A141" s="11" t="s">
        <v>108</v>
      </c>
      <c r="B141" s="11" t="s">
        <v>981</v>
      </c>
      <c r="C141" s="11" t="s">
        <v>394</v>
      </c>
      <c r="D141" s="11"/>
      <c r="E141" s="11"/>
      <c r="F141" s="55" t="s">
        <v>373</v>
      </c>
      <c r="G141" s="32">
        <f t="shared" si="15"/>
        <v>8.3</v>
      </c>
      <c r="H141" s="32">
        <f t="shared" si="15"/>
        <v>8.3</v>
      </c>
    </row>
    <row r="142" spans="1:8" ht="16.5">
      <c r="A142" s="11" t="s">
        <v>108</v>
      </c>
      <c r="B142" s="11" t="s">
        <v>981</v>
      </c>
      <c r="C142" s="11" t="s">
        <v>394</v>
      </c>
      <c r="D142" s="11" t="s">
        <v>363</v>
      </c>
      <c r="E142" s="11"/>
      <c r="F142" s="12" t="s">
        <v>488</v>
      </c>
      <c r="G142" s="32">
        <f t="shared" si="15"/>
        <v>8.3</v>
      </c>
      <c r="H142" s="32">
        <f t="shared" si="15"/>
        <v>8.3</v>
      </c>
    </row>
    <row r="143" spans="1:8" ht="19.5" customHeight="1">
      <c r="A143" s="11" t="s">
        <v>108</v>
      </c>
      <c r="B143" s="11" t="s">
        <v>981</v>
      </c>
      <c r="C143" s="11" t="s">
        <v>394</v>
      </c>
      <c r="D143" s="11" t="s">
        <v>287</v>
      </c>
      <c r="E143" s="11"/>
      <c r="F143" s="12" t="s">
        <v>288</v>
      </c>
      <c r="G143" s="32">
        <f t="shared" si="15"/>
        <v>8.3</v>
      </c>
      <c r="H143" s="32">
        <f t="shared" si="15"/>
        <v>8.3</v>
      </c>
    </row>
    <row r="144" spans="1:8" ht="16.5">
      <c r="A144" s="11" t="s">
        <v>108</v>
      </c>
      <c r="B144" s="11" t="s">
        <v>981</v>
      </c>
      <c r="C144" s="11" t="s">
        <v>394</v>
      </c>
      <c r="D144" s="11" t="s">
        <v>287</v>
      </c>
      <c r="E144" s="60" t="s">
        <v>516</v>
      </c>
      <c r="F144" s="55" t="s">
        <v>517</v>
      </c>
      <c r="G144" s="32">
        <f>'№8'!F343</f>
        <v>8.3</v>
      </c>
      <c r="H144" s="32">
        <f>'№8'!G343</f>
        <v>8.3</v>
      </c>
    </row>
    <row r="145" spans="1:8" ht="66">
      <c r="A145" s="24">
        <v>18</v>
      </c>
      <c r="B145" s="6"/>
      <c r="C145" s="6"/>
      <c r="D145" s="22"/>
      <c r="E145" s="19"/>
      <c r="F145" s="10" t="s">
        <v>304</v>
      </c>
      <c r="G145" s="33">
        <f aca="true" t="shared" si="16" ref="G145:H152">G146</f>
        <v>4514.8</v>
      </c>
      <c r="H145" s="33">
        <f t="shared" si="16"/>
        <v>4514.8</v>
      </c>
    </row>
    <row r="146" spans="1:8" ht="16.5">
      <c r="A146" s="6">
        <v>18</v>
      </c>
      <c r="B146" s="11" t="s">
        <v>348</v>
      </c>
      <c r="C146" s="6"/>
      <c r="D146" s="22"/>
      <c r="E146" s="19"/>
      <c r="F146" s="12" t="s">
        <v>964</v>
      </c>
      <c r="G146" s="32">
        <f t="shared" si="16"/>
        <v>4514.8</v>
      </c>
      <c r="H146" s="32">
        <f t="shared" si="16"/>
        <v>4514.8</v>
      </c>
    </row>
    <row r="147" spans="1:8" ht="16.5">
      <c r="A147" s="6">
        <v>18</v>
      </c>
      <c r="B147" s="11" t="s">
        <v>348</v>
      </c>
      <c r="C147" s="11" t="s">
        <v>422</v>
      </c>
      <c r="D147" s="42"/>
      <c r="E147" s="44"/>
      <c r="F147" s="12" t="s">
        <v>366</v>
      </c>
      <c r="G147" s="32">
        <f t="shared" si="16"/>
        <v>4514.8</v>
      </c>
      <c r="H147" s="32">
        <f t="shared" si="16"/>
        <v>4514.8</v>
      </c>
    </row>
    <row r="148" spans="1:8" ht="16.5">
      <c r="A148" s="6">
        <v>18</v>
      </c>
      <c r="B148" s="11" t="s">
        <v>348</v>
      </c>
      <c r="C148" s="11" t="s">
        <v>998</v>
      </c>
      <c r="D148" s="42"/>
      <c r="E148" s="44"/>
      <c r="F148" s="55" t="s">
        <v>999</v>
      </c>
      <c r="G148" s="32">
        <f t="shared" si="16"/>
        <v>4514.8</v>
      </c>
      <c r="H148" s="32">
        <f t="shared" si="16"/>
        <v>4514.8</v>
      </c>
    </row>
    <row r="149" spans="1:8" ht="34.5" customHeight="1">
      <c r="A149" s="6">
        <v>18</v>
      </c>
      <c r="B149" s="11" t="s">
        <v>348</v>
      </c>
      <c r="C149" s="11" t="s">
        <v>998</v>
      </c>
      <c r="D149" s="77" t="s">
        <v>292</v>
      </c>
      <c r="E149" s="65"/>
      <c r="F149" s="55" t="s">
        <v>293</v>
      </c>
      <c r="G149" s="32">
        <f t="shared" si="16"/>
        <v>4514.8</v>
      </c>
      <c r="H149" s="32">
        <f t="shared" si="16"/>
        <v>4514.8</v>
      </c>
    </row>
    <row r="150" spans="1:8" ht="49.5">
      <c r="A150" s="6">
        <v>18</v>
      </c>
      <c r="B150" s="11" t="s">
        <v>348</v>
      </c>
      <c r="C150" s="11" t="s">
        <v>998</v>
      </c>
      <c r="D150" s="71" t="s">
        <v>298</v>
      </c>
      <c r="E150" s="60"/>
      <c r="F150" s="70" t="s">
        <v>299</v>
      </c>
      <c r="G150" s="32">
        <f t="shared" si="16"/>
        <v>4514.8</v>
      </c>
      <c r="H150" s="32">
        <f t="shared" si="16"/>
        <v>4514.8</v>
      </c>
    </row>
    <row r="151" spans="1:8" ht="49.5">
      <c r="A151" s="6">
        <v>18</v>
      </c>
      <c r="B151" s="11" t="s">
        <v>348</v>
      </c>
      <c r="C151" s="11" t="s">
        <v>998</v>
      </c>
      <c r="D151" s="71" t="s">
        <v>300</v>
      </c>
      <c r="E151" s="60"/>
      <c r="F151" s="70" t="s">
        <v>297</v>
      </c>
      <c r="G151" s="32">
        <f t="shared" si="16"/>
        <v>4514.8</v>
      </c>
      <c r="H151" s="32">
        <f t="shared" si="16"/>
        <v>4514.8</v>
      </c>
    </row>
    <row r="152" spans="1:8" ht="54" customHeight="1">
      <c r="A152" s="6">
        <v>18</v>
      </c>
      <c r="B152" s="11" t="s">
        <v>348</v>
      </c>
      <c r="C152" s="11" t="s">
        <v>998</v>
      </c>
      <c r="D152" s="71" t="s">
        <v>303</v>
      </c>
      <c r="E152" s="60"/>
      <c r="F152" s="70" t="s">
        <v>304</v>
      </c>
      <c r="G152" s="32">
        <f t="shared" si="16"/>
        <v>4514.8</v>
      </c>
      <c r="H152" s="32">
        <f t="shared" si="16"/>
        <v>4514.8</v>
      </c>
    </row>
    <row r="153" spans="1:8" ht="33">
      <c r="A153" s="6">
        <v>18</v>
      </c>
      <c r="B153" s="11" t="s">
        <v>348</v>
      </c>
      <c r="C153" s="11" t="s">
        <v>998</v>
      </c>
      <c r="D153" s="71" t="s">
        <v>303</v>
      </c>
      <c r="E153" s="60" t="s">
        <v>1000</v>
      </c>
      <c r="F153" s="55" t="s">
        <v>1001</v>
      </c>
      <c r="G153" s="32">
        <f>'№8'!F95</f>
        <v>4514.8</v>
      </c>
      <c r="H153" s="32">
        <f>'№8'!G95</f>
        <v>4514.8</v>
      </c>
    </row>
    <row r="154" spans="1:8" ht="33">
      <c r="A154" s="24">
        <v>19</v>
      </c>
      <c r="B154" s="6"/>
      <c r="C154" s="6"/>
      <c r="D154" s="22"/>
      <c r="E154" s="19"/>
      <c r="F154" s="10" t="s">
        <v>9</v>
      </c>
      <c r="G154" s="33">
        <f aca="true" t="shared" si="17" ref="G154:H159">G155</f>
        <v>14000</v>
      </c>
      <c r="H154" s="33">
        <f t="shared" si="17"/>
        <v>14000</v>
      </c>
    </row>
    <row r="155" spans="1:8" ht="16.5">
      <c r="A155" s="6">
        <v>19</v>
      </c>
      <c r="B155" s="11" t="s">
        <v>348</v>
      </c>
      <c r="C155" s="6"/>
      <c r="D155" s="22"/>
      <c r="E155" s="19"/>
      <c r="F155" s="12" t="s">
        <v>964</v>
      </c>
      <c r="G155" s="32">
        <f t="shared" si="17"/>
        <v>14000</v>
      </c>
      <c r="H155" s="32">
        <f t="shared" si="17"/>
        <v>14000</v>
      </c>
    </row>
    <row r="156" spans="1:8" ht="16.5">
      <c r="A156" s="6">
        <v>19</v>
      </c>
      <c r="B156" s="11" t="s">
        <v>348</v>
      </c>
      <c r="C156" s="11" t="s">
        <v>422</v>
      </c>
      <c r="D156" s="42"/>
      <c r="E156" s="44"/>
      <c r="F156" s="12" t="s">
        <v>366</v>
      </c>
      <c r="G156" s="32">
        <f t="shared" si="17"/>
        <v>14000</v>
      </c>
      <c r="H156" s="32">
        <f t="shared" si="17"/>
        <v>14000</v>
      </c>
    </row>
    <row r="157" spans="1:8" ht="16.5">
      <c r="A157" s="6">
        <v>19</v>
      </c>
      <c r="B157" s="11" t="s">
        <v>348</v>
      </c>
      <c r="C157" s="60" t="s">
        <v>412</v>
      </c>
      <c r="D157" s="71"/>
      <c r="E157" s="60"/>
      <c r="F157" s="60" t="s">
        <v>367</v>
      </c>
      <c r="G157" s="32">
        <f t="shared" si="17"/>
        <v>14000</v>
      </c>
      <c r="H157" s="32">
        <f t="shared" si="17"/>
        <v>14000</v>
      </c>
    </row>
    <row r="158" spans="1:8" ht="16.5">
      <c r="A158" s="6">
        <v>19</v>
      </c>
      <c r="B158" s="11" t="s">
        <v>348</v>
      </c>
      <c r="C158" s="60" t="s">
        <v>412</v>
      </c>
      <c r="D158" s="11" t="s">
        <v>363</v>
      </c>
      <c r="E158" s="11"/>
      <c r="F158" s="12" t="s">
        <v>488</v>
      </c>
      <c r="G158" s="32">
        <f t="shared" si="17"/>
        <v>14000</v>
      </c>
      <c r="H158" s="32">
        <f t="shared" si="17"/>
        <v>14000</v>
      </c>
    </row>
    <row r="159" spans="1:8" ht="33">
      <c r="A159" s="6">
        <v>19</v>
      </c>
      <c r="B159" s="11" t="s">
        <v>348</v>
      </c>
      <c r="C159" s="60" t="s">
        <v>412</v>
      </c>
      <c r="D159" s="71" t="s">
        <v>8</v>
      </c>
      <c r="E159" s="60"/>
      <c r="F159" s="12" t="s">
        <v>9</v>
      </c>
      <c r="G159" s="32">
        <f t="shared" si="17"/>
        <v>14000</v>
      </c>
      <c r="H159" s="32">
        <f t="shared" si="17"/>
        <v>14000</v>
      </c>
    </row>
    <row r="160" spans="1:8" ht="39.75" customHeight="1">
      <c r="A160" s="6">
        <v>19</v>
      </c>
      <c r="B160" s="11" t="s">
        <v>348</v>
      </c>
      <c r="C160" s="60" t="s">
        <v>412</v>
      </c>
      <c r="D160" s="71" t="s">
        <v>8</v>
      </c>
      <c r="E160" s="60" t="s">
        <v>504</v>
      </c>
      <c r="F160" s="55" t="s">
        <v>505</v>
      </c>
      <c r="G160" s="32">
        <f>'№8'!F129</f>
        <v>14000</v>
      </c>
      <c r="H160" s="32">
        <f>'№8'!G129</f>
        <v>14000</v>
      </c>
    </row>
    <row r="161" spans="1:8" ht="33">
      <c r="A161" s="24">
        <v>20</v>
      </c>
      <c r="B161" s="6"/>
      <c r="C161" s="6"/>
      <c r="D161" s="22"/>
      <c r="E161" s="19"/>
      <c r="F161" s="10" t="s">
        <v>490</v>
      </c>
      <c r="G161" s="33">
        <f aca="true" t="shared" si="18" ref="G161:H166">G162</f>
        <v>414.6</v>
      </c>
      <c r="H161" s="33">
        <f t="shared" si="18"/>
        <v>414.6</v>
      </c>
    </row>
    <row r="162" spans="1:8" ht="16.5">
      <c r="A162" s="6">
        <v>20</v>
      </c>
      <c r="B162" s="11" t="s">
        <v>348</v>
      </c>
      <c r="C162" s="6"/>
      <c r="D162" s="22"/>
      <c r="E162" s="19"/>
      <c r="F162" s="12" t="s">
        <v>964</v>
      </c>
      <c r="G162" s="32">
        <f t="shared" si="18"/>
        <v>414.6</v>
      </c>
      <c r="H162" s="32">
        <f t="shared" si="18"/>
        <v>414.6</v>
      </c>
    </row>
    <row r="163" spans="1:8" ht="16.5">
      <c r="A163" s="6">
        <v>20</v>
      </c>
      <c r="B163" s="11" t="s">
        <v>348</v>
      </c>
      <c r="C163" s="11" t="s">
        <v>395</v>
      </c>
      <c r="D163" s="11"/>
      <c r="E163" s="11"/>
      <c r="F163" s="12" t="s">
        <v>377</v>
      </c>
      <c r="G163" s="32">
        <f t="shared" si="18"/>
        <v>414.6</v>
      </c>
      <c r="H163" s="32">
        <f t="shared" si="18"/>
        <v>414.6</v>
      </c>
    </row>
    <row r="164" spans="1:8" ht="16.5">
      <c r="A164" s="6">
        <v>20</v>
      </c>
      <c r="B164" s="11" t="s">
        <v>348</v>
      </c>
      <c r="C164" s="11" t="s">
        <v>396</v>
      </c>
      <c r="D164" s="11"/>
      <c r="E164" s="11"/>
      <c r="F164" s="12" t="s">
        <v>384</v>
      </c>
      <c r="G164" s="32">
        <f t="shared" si="18"/>
        <v>414.6</v>
      </c>
      <c r="H164" s="32">
        <f t="shared" si="18"/>
        <v>414.6</v>
      </c>
    </row>
    <row r="165" spans="1:8" ht="16.5">
      <c r="A165" s="6">
        <v>20</v>
      </c>
      <c r="B165" s="11" t="s">
        <v>348</v>
      </c>
      <c r="C165" s="6">
        <v>1003</v>
      </c>
      <c r="D165" s="71" t="s">
        <v>280</v>
      </c>
      <c r="E165" s="71"/>
      <c r="F165" s="55" t="s">
        <v>281</v>
      </c>
      <c r="G165" s="32">
        <f t="shared" si="18"/>
        <v>414.6</v>
      </c>
      <c r="H165" s="32">
        <f t="shared" si="18"/>
        <v>414.6</v>
      </c>
    </row>
    <row r="166" spans="1:8" ht="33">
      <c r="A166" s="6">
        <v>20</v>
      </c>
      <c r="B166" s="11" t="s">
        <v>348</v>
      </c>
      <c r="C166" s="6">
        <v>1003</v>
      </c>
      <c r="D166" s="71" t="s">
        <v>1054</v>
      </c>
      <c r="E166" s="71"/>
      <c r="F166" s="55" t="s">
        <v>1055</v>
      </c>
      <c r="G166" s="32">
        <f t="shared" si="18"/>
        <v>414.6</v>
      </c>
      <c r="H166" s="32">
        <f t="shared" si="18"/>
        <v>414.6</v>
      </c>
    </row>
    <row r="167" spans="1:8" ht="16.5">
      <c r="A167" s="6">
        <v>20</v>
      </c>
      <c r="B167" s="11" t="s">
        <v>348</v>
      </c>
      <c r="C167" s="6">
        <v>1003</v>
      </c>
      <c r="D167" s="71" t="s">
        <v>1054</v>
      </c>
      <c r="E167" s="71" t="s">
        <v>516</v>
      </c>
      <c r="F167" s="55" t="s">
        <v>517</v>
      </c>
      <c r="G167" s="32">
        <f>'№8'!F211</f>
        <v>414.6</v>
      </c>
      <c r="H167" s="32">
        <f>'№8'!G211</f>
        <v>414.6</v>
      </c>
    </row>
    <row r="168" spans="1:8" ht="49.5">
      <c r="A168" s="24">
        <v>21</v>
      </c>
      <c r="B168" s="6"/>
      <c r="C168" s="6"/>
      <c r="D168" s="22"/>
      <c r="E168" s="19"/>
      <c r="F168" s="10" t="s">
        <v>1060</v>
      </c>
      <c r="G168" s="33">
        <f aca="true" t="shared" si="19" ref="G168:H173">G169</f>
        <v>1603.2</v>
      </c>
      <c r="H168" s="33">
        <f t="shared" si="19"/>
        <v>1103.2</v>
      </c>
    </row>
    <row r="169" spans="1:8" ht="16.5">
      <c r="A169" s="6">
        <v>21</v>
      </c>
      <c r="B169" s="11" t="s">
        <v>348</v>
      </c>
      <c r="C169" s="6"/>
      <c r="D169" s="22"/>
      <c r="E169" s="19"/>
      <c r="F169" s="12" t="s">
        <v>964</v>
      </c>
      <c r="G169" s="32">
        <f t="shared" si="19"/>
        <v>1603.2</v>
      </c>
      <c r="H169" s="32">
        <f t="shared" si="19"/>
        <v>1103.2</v>
      </c>
    </row>
    <row r="170" spans="1:8" ht="16.5">
      <c r="A170" s="6">
        <v>21</v>
      </c>
      <c r="B170" s="11" t="s">
        <v>348</v>
      </c>
      <c r="C170" s="11" t="s">
        <v>422</v>
      </c>
      <c r="D170" s="42"/>
      <c r="E170" s="44"/>
      <c r="F170" s="12" t="s">
        <v>366</v>
      </c>
      <c r="G170" s="32">
        <f>G171+G175</f>
        <v>1603.2</v>
      </c>
      <c r="H170" s="32">
        <f>H171+H175</f>
        <v>1103.2</v>
      </c>
    </row>
    <row r="171" spans="1:8" ht="16.5">
      <c r="A171" s="6">
        <v>21</v>
      </c>
      <c r="B171" s="11" t="s">
        <v>348</v>
      </c>
      <c r="C171" s="11" t="s">
        <v>998</v>
      </c>
      <c r="D171" s="42"/>
      <c r="E171" s="44"/>
      <c r="F171" s="55" t="s">
        <v>999</v>
      </c>
      <c r="G171" s="32">
        <f t="shared" si="19"/>
        <v>1103.2</v>
      </c>
      <c r="H171" s="32">
        <f t="shared" si="19"/>
        <v>1103.2</v>
      </c>
    </row>
    <row r="172" spans="1:8" ht="16.5">
      <c r="A172" s="6">
        <v>21</v>
      </c>
      <c r="B172" s="11" t="s">
        <v>348</v>
      </c>
      <c r="C172" s="11" t="s">
        <v>998</v>
      </c>
      <c r="D172" s="11" t="s">
        <v>363</v>
      </c>
      <c r="E172" s="11"/>
      <c r="F172" s="12" t="s">
        <v>488</v>
      </c>
      <c r="G172" s="32">
        <f t="shared" si="19"/>
        <v>1103.2</v>
      </c>
      <c r="H172" s="32">
        <f t="shared" si="19"/>
        <v>1103.2</v>
      </c>
    </row>
    <row r="173" spans="1:8" ht="33">
      <c r="A173" s="6">
        <v>21</v>
      </c>
      <c r="B173" s="11" t="s">
        <v>348</v>
      </c>
      <c r="C173" s="11" t="s">
        <v>998</v>
      </c>
      <c r="D173" s="22">
        <v>7953700</v>
      </c>
      <c r="E173" s="19"/>
      <c r="F173" s="12" t="s">
        <v>1060</v>
      </c>
      <c r="G173" s="32">
        <f t="shared" si="19"/>
        <v>1103.2</v>
      </c>
      <c r="H173" s="32">
        <f t="shared" si="19"/>
        <v>1103.2</v>
      </c>
    </row>
    <row r="174" spans="1:8" ht="37.5" customHeight="1">
      <c r="A174" s="6">
        <v>21</v>
      </c>
      <c r="B174" s="11" t="s">
        <v>348</v>
      </c>
      <c r="C174" s="11" t="s">
        <v>998</v>
      </c>
      <c r="D174" s="22">
        <v>7953700</v>
      </c>
      <c r="E174" s="19">
        <v>810</v>
      </c>
      <c r="F174" s="55" t="s">
        <v>505</v>
      </c>
      <c r="G174" s="32">
        <f>'№8'!F110</f>
        <v>1103.2</v>
      </c>
      <c r="H174" s="32">
        <f>'№8'!G110</f>
        <v>1103.2</v>
      </c>
    </row>
    <row r="175" spans="1:8" ht="16.5">
      <c r="A175" s="6">
        <v>21</v>
      </c>
      <c r="B175" s="11" t="s">
        <v>348</v>
      </c>
      <c r="C175" s="71" t="s">
        <v>412</v>
      </c>
      <c r="D175" s="71"/>
      <c r="E175" s="71"/>
      <c r="F175" s="60" t="s">
        <v>367</v>
      </c>
      <c r="G175" s="32">
        <f aca="true" t="shared" si="20" ref="G175:H177">G176</f>
        <v>500</v>
      </c>
      <c r="H175" s="32">
        <f t="shared" si="20"/>
        <v>0</v>
      </c>
    </row>
    <row r="176" spans="1:8" ht="16.5">
      <c r="A176" s="6">
        <v>21</v>
      </c>
      <c r="B176" s="11" t="s">
        <v>348</v>
      </c>
      <c r="C176" s="71" t="s">
        <v>412</v>
      </c>
      <c r="D176" s="11" t="s">
        <v>363</v>
      </c>
      <c r="E176" s="11"/>
      <c r="F176" s="12" t="s">
        <v>488</v>
      </c>
      <c r="G176" s="32">
        <f t="shared" si="20"/>
        <v>500</v>
      </c>
      <c r="H176" s="32">
        <f t="shared" si="20"/>
        <v>0</v>
      </c>
    </row>
    <row r="177" spans="1:8" ht="33">
      <c r="A177" s="6">
        <v>21</v>
      </c>
      <c r="B177" s="11" t="s">
        <v>348</v>
      </c>
      <c r="C177" s="71" t="s">
        <v>412</v>
      </c>
      <c r="D177" s="22">
        <v>7953700</v>
      </c>
      <c r="E177" s="19"/>
      <c r="F177" s="12" t="s">
        <v>1060</v>
      </c>
      <c r="G177" s="32">
        <f t="shared" si="20"/>
        <v>500</v>
      </c>
      <c r="H177" s="32">
        <f t="shared" si="20"/>
        <v>0</v>
      </c>
    </row>
    <row r="178" spans="1:8" ht="33">
      <c r="A178" s="6">
        <v>21</v>
      </c>
      <c r="B178" s="11" t="s">
        <v>348</v>
      </c>
      <c r="C178" s="71" t="s">
        <v>412</v>
      </c>
      <c r="D178" s="22">
        <v>7953700</v>
      </c>
      <c r="E178" s="71" t="s">
        <v>1000</v>
      </c>
      <c r="F178" s="58" t="s">
        <v>1001</v>
      </c>
      <c r="G178" s="32">
        <f>'№8'!F131</f>
        <v>500</v>
      </c>
      <c r="H178" s="32">
        <f>'№8'!G131</f>
        <v>0</v>
      </c>
    </row>
  </sheetData>
  <mergeCells count="6">
    <mergeCell ref="A5:H5"/>
    <mergeCell ref="A6:H6"/>
    <mergeCell ref="A1:H1"/>
    <mergeCell ref="A2:H2"/>
    <mergeCell ref="A3:H3"/>
    <mergeCell ref="A4:H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workbookViewId="0" topLeftCell="A1">
      <selection activeCell="E7" sqref="E7"/>
    </sheetView>
  </sheetViews>
  <sheetFormatPr defaultColWidth="9.00390625" defaultRowHeight="12.75"/>
  <cols>
    <col min="1" max="1" width="7.625" style="4" customWidth="1"/>
    <col min="2" max="2" width="6.875" style="4" customWidth="1"/>
    <col min="3" max="3" width="11.00390625" style="4" customWidth="1"/>
    <col min="4" max="4" width="6.625" style="4" customWidth="1"/>
    <col min="5" max="5" width="66.25390625" style="5" customWidth="1"/>
    <col min="6" max="6" width="12.875" style="13" customWidth="1"/>
    <col min="7" max="7" width="12.75390625" style="5" customWidth="1"/>
    <col min="8" max="8" width="9.125" style="5" customWidth="1"/>
    <col min="9" max="9" width="13.75390625" style="5" customWidth="1"/>
    <col min="10" max="16384" width="9.125" style="5" customWidth="1"/>
  </cols>
  <sheetData>
    <row r="1" spans="5:7" ht="16.5">
      <c r="E1" s="286" t="s">
        <v>85</v>
      </c>
      <c r="F1" s="286"/>
      <c r="G1" s="286"/>
    </row>
    <row r="2" spans="5:7" ht="16.5">
      <c r="E2" s="286" t="s">
        <v>1089</v>
      </c>
      <c r="F2" s="286"/>
      <c r="G2" s="286"/>
    </row>
    <row r="3" spans="5:8" ht="16.5">
      <c r="E3" s="286" t="s">
        <v>193</v>
      </c>
      <c r="F3" s="286"/>
      <c r="G3" s="286"/>
      <c r="H3" s="91"/>
    </row>
    <row r="4" ht="8.25" customHeight="1"/>
    <row r="5" spans="1:7" ht="33" customHeight="1">
      <c r="A5" s="295" t="s">
        <v>44</v>
      </c>
      <c r="B5" s="295"/>
      <c r="C5" s="295"/>
      <c r="D5" s="295"/>
      <c r="E5" s="295"/>
      <c r="F5" s="295"/>
      <c r="G5" s="295"/>
    </row>
    <row r="6" spans="1:7" ht="47.25">
      <c r="A6" s="6" t="s">
        <v>343</v>
      </c>
      <c r="B6" s="22" t="s">
        <v>392</v>
      </c>
      <c r="C6" s="22" t="s">
        <v>345</v>
      </c>
      <c r="D6" s="22" t="s">
        <v>346</v>
      </c>
      <c r="E6" s="92" t="s">
        <v>347</v>
      </c>
      <c r="F6" s="105" t="s">
        <v>925</v>
      </c>
      <c r="G6" s="92" t="s">
        <v>179</v>
      </c>
    </row>
    <row r="7" spans="1:7" s="20" customFormat="1" ht="99">
      <c r="A7" s="24">
        <v>1</v>
      </c>
      <c r="B7" s="24"/>
      <c r="C7" s="24"/>
      <c r="D7" s="24"/>
      <c r="E7" s="10" t="s">
        <v>946</v>
      </c>
      <c r="F7" s="37">
        <f>F8</f>
        <v>128578.20000000001</v>
      </c>
      <c r="G7" s="37">
        <f>G8</f>
        <v>128578.2</v>
      </c>
    </row>
    <row r="8" spans="1:9" ht="33">
      <c r="A8" s="6"/>
      <c r="B8" s="11"/>
      <c r="C8" s="15"/>
      <c r="D8" s="11"/>
      <c r="E8" s="12" t="s">
        <v>947</v>
      </c>
      <c r="F8" s="31">
        <f>'№8'!F425</f>
        <v>128578.20000000001</v>
      </c>
      <c r="G8" s="31">
        <f>'№8'!G425</f>
        <v>128578.2</v>
      </c>
      <c r="I8" s="95"/>
    </row>
    <row r="9" spans="1:9" ht="33">
      <c r="A9" s="6"/>
      <c r="B9" s="11" t="s">
        <v>415</v>
      </c>
      <c r="C9" s="15" t="s">
        <v>1181</v>
      </c>
      <c r="D9" s="11" t="s">
        <v>491</v>
      </c>
      <c r="E9" s="93" t="s">
        <v>948</v>
      </c>
      <c r="F9" s="101">
        <v>123540.1</v>
      </c>
      <c r="G9" s="101">
        <v>123540.1</v>
      </c>
      <c r="I9" s="96"/>
    </row>
    <row r="10" spans="1:9" ht="16.5">
      <c r="A10" s="6"/>
      <c r="B10" s="11" t="s">
        <v>415</v>
      </c>
      <c r="C10" s="15" t="s">
        <v>1181</v>
      </c>
      <c r="D10" s="11" t="s">
        <v>491</v>
      </c>
      <c r="E10" s="93" t="s">
        <v>949</v>
      </c>
      <c r="F10" s="101">
        <v>5038.1</v>
      </c>
      <c r="G10" s="101">
        <v>5038.1</v>
      </c>
      <c r="I10" s="91"/>
    </row>
    <row r="11" spans="1:7" s="20" customFormat="1" ht="23.25" customHeight="1">
      <c r="A11" s="24">
        <v>2</v>
      </c>
      <c r="B11" s="24"/>
      <c r="C11" s="24"/>
      <c r="D11" s="24"/>
      <c r="E11" s="10" t="s">
        <v>991</v>
      </c>
      <c r="F11" s="37">
        <f>F12+F13</f>
        <v>10978.9</v>
      </c>
      <c r="G11" s="37">
        <f>G12+G13</f>
        <v>10978.9</v>
      </c>
    </row>
    <row r="12" spans="1:7" ht="33">
      <c r="A12" s="6"/>
      <c r="B12" s="11" t="s">
        <v>415</v>
      </c>
      <c r="C12" s="11" t="s">
        <v>990</v>
      </c>
      <c r="D12" s="11" t="s">
        <v>494</v>
      </c>
      <c r="E12" s="94" t="s">
        <v>682</v>
      </c>
      <c r="F12" s="31">
        <f>'№8'!F417</f>
        <v>5457.9</v>
      </c>
      <c r="G12" s="31">
        <f>'№8'!G417</f>
        <v>5457.9</v>
      </c>
    </row>
    <row r="13" spans="1:7" ht="33">
      <c r="A13" s="6"/>
      <c r="B13" s="11" t="s">
        <v>415</v>
      </c>
      <c r="C13" s="11" t="s">
        <v>990</v>
      </c>
      <c r="D13" s="71" t="s">
        <v>516</v>
      </c>
      <c r="E13" s="94" t="s">
        <v>682</v>
      </c>
      <c r="F13" s="31">
        <f>'№8'!F418</f>
        <v>5521</v>
      </c>
      <c r="G13" s="31">
        <f>'№8'!G418</f>
        <v>5521</v>
      </c>
    </row>
    <row r="14" spans="1:7" s="20" customFormat="1" ht="84.75" customHeight="1">
      <c r="A14" s="24">
        <v>3</v>
      </c>
      <c r="B14" s="24"/>
      <c r="C14" s="24"/>
      <c r="D14" s="24"/>
      <c r="E14" s="10" t="s">
        <v>950</v>
      </c>
      <c r="F14" s="37">
        <f>F15</f>
        <v>4706.2</v>
      </c>
      <c r="G14" s="37">
        <f>G15</f>
        <v>3513</v>
      </c>
    </row>
    <row r="15" spans="1:7" s="20" customFormat="1" ht="33">
      <c r="A15" s="24"/>
      <c r="B15" s="11" t="s">
        <v>537</v>
      </c>
      <c r="C15" s="15" t="s">
        <v>538</v>
      </c>
      <c r="D15" s="15" t="s">
        <v>500</v>
      </c>
      <c r="E15" s="12" t="s">
        <v>682</v>
      </c>
      <c r="F15" s="22">
        <f>'№8'!F466</f>
        <v>4706.2</v>
      </c>
      <c r="G15" s="22">
        <f>'№8'!G466</f>
        <v>3513</v>
      </c>
    </row>
    <row r="16" spans="1:7" s="20" customFormat="1" ht="54.75" customHeight="1">
      <c r="A16" s="24">
        <v>4</v>
      </c>
      <c r="B16" s="24"/>
      <c r="C16" s="24"/>
      <c r="D16" s="24"/>
      <c r="E16" s="10" t="s">
        <v>951</v>
      </c>
      <c r="F16" s="37">
        <f>F17</f>
        <v>648</v>
      </c>
      <c r="G16" s="37">
        <f>G17</f>
        <v>648</v>
      </c>
    </row>
    <row r="17" spans="1:7" s="20" customFormat="1" ht="16.5">
      <c r="A17" s="24"/>
      <c r="B17" s="11" t="s">
        <v>408</v>
      </c>
      <c r="C17" s="11" t="s">
        <v>1176</v>
      </c>
      <c r="D17" s="11" t="s">
        <v>354</v>
      </c>
      <c r="E17" s="12" t="s">
        <v>964</v>
      </c>
      <c r="F17" s="31">
        <f>'№8'!F25</f>
        <v>648</v>
      </c>
      <c r="G17" s="31">
        <f>'№8'!G25</f>
        <v>648</v>
      </c>
    </row>
    <row r="18" spans="1:7" s="20" customFormat="1" ht="33.75" customHeight="1">
      <c r="A18" s="24">
        <v>5</v>
      </c>
      <c r="B18" s="24"/>
      <c r="C18" s="24"/>
      <c r="D18" s="24"/>
      <c r="E18" s="10" t="s">
        <v>952</v>
      </c>
      <c r="F18" s="37">
        <f>F19</f>
        <v>1349</v>
      </c>
      <c r="G18" s="37">
        <f>G19</f>
        <v>1349</v>
      </c>
    </row>
    <row r="19" spans="1:7" s="20" customFormat="1" ht="16.5">
      <c r="A19" s="24"/>
      <c r="B19" s="11" t="s">
        <v>1189</v>
      </c>
      <c r="C19" s="11" t="s">
        <v>539</v>
      </c>
      <c r="D19" s="11" t="s">
        <v>354</v>
      </c>
      <c r="E19" s="12" t="s">
        <v>964</v>
      </c>
      <c r="F19" s="31">
        <f>'№8'!F47</f>
        <v>1349</v>
      </c>
      <c r="G19" s="31">
        <f>'№8'!G47</f>
        <v>1349</v>
      </c>
    </row>
    <row r="20" spans="1:7" s="20" customFormat="1" ht="35.25" customHeight="1">
      <c r="A20" s="24">
        <v>6</v>
      </c>
      <c r="B20" s="24"/>
      <c r="C20" s="24"/>
      <c r="D20" s="24"/>
      <c r="E20" s="10" t="s">
        <v>953</v>
      </c>
      <c r="F20" s="37">
        <f>F21</f>
        <v>2488.5000000000005</v>
      </c>
      <c r="G20" s="37">
        <f>G21</f>
        <v>2434.4</v>
      </c>
    </row>
    <row r="21" spans="1:7" s="20" customFormat="1" ht="33">
      <c r="A21" s="24"/>
      <c r="B21" s="11" t="s">
        <v>415</v>
      </c>
      <c r="C21" s="15" t="s">
        <v>540</v>
      </c>
      <c r="D21" s="11" t="s">
        <v>516</v>
      </c>
      <c r="E21" s="12" t="s">
        <v>682</v>
      </c>
      <c r="F21" s="22">
        <f>'№8'!F421</f>
        <v>2488.5000000000005</v>
      </c>
      <c r="G21" s="22">
        <f>'№8'!G421</f>
        <v>2434.4</v>
      </c>
    </row>
    <row r="22" spans="1:7" s="20" customFormat="1" ht="82.5" customHeight="1">
      <c r="A22" s="24">
        <v>7</v>
      </c>
      <c r="B22" s="24"/>
      <c r="C22" s="24"/>
      <c r="D22" s="24"/>
      <c r="E22" s="10" t="s">
        <v>954</v>
      </c>
      <c r="F22" s="37">
        <f>F23</f>
        <v>357.7</v>
      </c>
      <c r="G22" s="37">
        <f>G23</f>
        <v>248.6</v>
      </c>
    </row>
    <row r="23" spans="1:7" s="20" customFormat="1" ht="18.75" customHeight="1">
      <c r="A23" s="24"/>
      <c r="B23" s="11" t="s">
        <v>426</v>
      </c>
      <c r="C23" s="11" t="s">
        <v>1192</v>
      </c>
      <c r="D23" s="11" t="s">
        <v>354</v>
      </c>
      <c r="E23" s="12" t="s">
        <v>964</v>
      </c>
      <c r="F23" s="22">
        <f>'№8'!F39</f>
        <v>357.7</v>
      </c>
      <c r="G23" s="22">
        <f>'№8'!G39</f>
        <v>248.6</v>
      </c>
    </row>
    <row r="24" spans="1:7" s="20" customFormat="1" ht="82.5">
      <c r="A24" s="24">
        <v>8</v>
      </c>
      <c r="B24" s="24"/>
      <c r="C24" s="24"/>
      <c r="D24" s="24"/>
      <c r="E24" s="10" t="s">
        <v>1194</v>
      </c>
      <c r="F24" s="37">
        <f>F25</f>
        <v>5146.1</v>
      </c>
      <c r="G24" s="37">
        <f>G25</f>
        <v>5125</v>
      </c>
    </row>
    <row r="25" spans="1:7" s="20" customFormat="1" ht="33">
      <c r="A25" s="24"/>
      <c r="B25" s="11" t="s">
        <v>537</v>
      </c>
      <c r="C25" s="11" t="s">
        <v>1195</v>
      </c>
      <c r="D25" s="11" t="s">
        <v>508</v>
      </c>
      <c r="E25" s="12" t="s">
        <v>11</v>
      </c>
      <c r="F25" s="31">
        <f>'№8'!F303</f>
        <v>5146.1</v>
      </c>
      <c r="G25" s="31">
        <f>'№8'!G303</f>
        <v>5125</v>
      </c>
    </row>
    <row r="26" spans="1:7" s="20" customFormat="1" ht="82.5">
      <c r="A26" s="24">
        <v>9</v>
      </c>
      <c r="B26" s="24"/>
      <c r="C26" s="24"/>
      <c r="D26" s="24"/>
      <c r="E26" s="10" t="s">
        <v>679</v>
      </c>
      <c r="F26" s="37">
        <f>F27</f>
        <v>1029.2</v>
      </c>
      <c r="G26" s="37">
        <f>G27</f>
        <v>1029.2</v>
      </c>
    </row>
    <row r="27" spans="1:7" s="20" customFormat="1" ht="33">
      <c r="A27" s="24"/>
      <c r="B27" s="11" t="s">
        <v>537</v>
      </c>
      <c r="C27" s="11" t="s">
        <v>680</v>
      </c>
      <c r="D27" s="11" t="s">
        <v>508</v>
      </c>
      <c r="E27" s="12" t="s">
        <v>11</v>
      </c>
      <c r="F27" s="31">
        <f>'№8'!F301</f>
        <v>1029.2</v>
      </c>
      <c r="G27" s="31">
        <f>'№8'!G301</f>
        <v>1029.2</v>
      </c>
    </row>
    <row r="28" spans="1:7" s="20" customFormat="1" ht="51.75" customHeight="1">
      <c r="A28" s="24">
        <v>10</v>
      </c>
      <c r="B28" s="24"/>
      <c r="C28" s="24"/>
      <c r="D28" s="24"/>
      <c r="E28" s="10" t="s">
        <v>1188</v>
      </c>
      <c r="F28" s="37">
        <f>F29</f>
        <v>57.4</v>
      </c>
      <c r="G28" s="37">
        <f>G29</f>
        <v>32.9</v>
      </c>
    </row>
    <row r="29" spans="1:7" s="20" customFormat="1" ht="16.5">
      <c r="A29" s="24"/>
      <c r="B29" s="11" t="s">
        <v>1185</v>
      </c>
      <c r="C29" s="11" t="s">
        <v>1187</v>
      </c>
      <c r="D29" s="11" t="s">
        <v>354</v>
      </c>
      <c r="E29" s="12" t="s">
        <v>964</v>
      </c>
      <c r="F29" s="22">
        <f>'№8'!F28</f>
        <v>57.4</v>
      </c>
      <c r="G29" s="22">
        <f>'№8'!G28</f>
        <v>32.9</v>
      </c>
    </row>
    <row r="30" spans="1:7" s="20" customFormat="1" ht="51.75" customHeight="1">
      <c r="A30" s="24">
        <v>11</v>
      </c>
      <c r="B30" s="24"/>
      <c r="C30" s="24"/>
      <c r="D30" s="24"/>
      <c r="E30" s="10" t="s">
        <v>955</v>
      </c>
      <c r="F30" s="37">
        <f>F31</f>
        <v>2575.5</v>
      </c>
      <c r="G30" s="37">
        <f>G31</f>
        <v>1400.2</v>
      </c>
    </row>
    <row r="31" spans="1:7" s="20" customFormat="1" ht="33">
      <c r="A31" s="24"/>
      <c r="B31" s="11" t="s">
        <v>396</v>
      </c>
      <c r="C31" s="11" t="s">
        <v>161</v>
      </c>
      <c r="D31" s="15" t="s">
        <v>510</v>
      </c>
      <c r="E31" s="19" t="s">
        <v>10</v>
      </c>
      <c r="F31" s="22">
        <f>'№8'!F349</f>
        <v>2575.5</v>
      </c>
      <c r="G31" s="22">
        <f>'№8'!G349</f>
        <v>1400.2</v>
      </c>
    </row>
    <row r="32" spans="1:7" s="20" customFormat="1" ht="82.5">
      <c r="A32" s="24">
        <v>12</v>
      </c>
      <c r="B32" s="11"/>
      <c r="C32" s="11"/>
      <c r="D32" s="11"/>
      <c r="E32" s="10" t="s">
        <v>956</v>
      </c>
      <c r="F32" s="37">
        <f>F33+F34</f>
        <v>2799</v>
      </c>
      <c r="G32" s="37">
        <f>G33+G34</f>
        <v>1476.9</v>
      </c>
    </row>
    <row r="33" spans="1:7" s="20" customFormat="1" ht="16.5">
      <c r="A33" s="24"/>
      <c r="B33" s="11" t="s">
        <v>396</v>
      </c>
      <c r="C33" s="11" t="s">
        <v>168</v>
      </c>
      <c r="D33" s="15" t="s">
        <v>510</v>
      </c>
      <c r="E33" s="12" t="s">
        <v>964</v>
      </c>
      <c r="F33" s="22">
        <f>'№8'!F215</f>
        <v>276.9000000000001</v>
      </c>
      <c r="G33" s="22">
        <f>'№8'!G215</f>
        <v>276.9</v>
      </c>
    </row>
    <row r="34" spans="1:7" s="20" customFormat="1" ht="33">
      <c r="A34" s="24"/>
      <c r="B34" s="11" t="s">
        <v>396</v>
      </c>
      <c r="C34" s="11" t="s">
        <v>168</v>
      </c>
      <c r="D34" s="15" t="s">
        <v>510</v>
      </c>
      <c r="E34" s="19" t="s">
        <v>10</v>
      </c>
      <c r="F34" s="31">
        <f>'№8'!F353</f>
        <v>2522.1</v>
      </c>
      <c r="G34" s="31">
        <f>'№8'!G353</f>
        <v>1200</v>
      </c>
    </row>
    <row r="35" spans="1:7" s="20" customFormat="1" ht="165">
      <c r="A35" s="24">
        <v>13</v>
      </c>
      <c r="B35" s="11"/>
      <c r="C35" s="11"/>
      <c r="D35" s="11"/>
      <c r="E35" s="10" t="s">
        <v>957</v>
      </c>
      <c r="F35" s="42">
        <f>F36</f>
        <v>202.1</v>
      </c>
      <c r="G35" s="42">
        <f>G36</f>
        <v>202.1</v>
      </c>
    </row>
    <row r="36" spans="1:7" s="20" customFormat="1" ht="33">
      <c r="A36" s="24"/>
      <c r="B36" s="11">
        <v>1003</v>
      </c>
      <c r="C36" s="11">
        <v>5207800</v>
      </c>
      <c r="D36" s="15" t="s">
        <v>508</v>
      </c>
      <c r="E36" s="12" t="s">
        <v>682</v>
      </c>
      <c r="F36" s="22">
        <f>'№8'!F462</f>
        <v>202.1</v>
      </c>
      <c r="G36" s="22">
        <f>'№8'!G462</f>
        <v>202.1</v>
      </c>
    </row>
    <row r="37" spans="1:7" s="20" customFormat="1" ht="54" customHeight="1">
      <c r="A37" s="24">
        <v>14</v>
      </c>
      <c r="B37" s="11"/>
      <c r="C37" s="11"/>
      <c r="D37" s="11"/>
      <c r="E37" s="10" t="s">
        <v>958</v>
      </c>
      <c r="F37" s="37">
        <f>F38</f>
        <v>4613</v>
      </c>
      <c r="G37" s="37">
        <f>G38</f>
        <v>4505.9</v>
      </c>
    </row>
    <row r="38" spans="1:7" s="20" customFormat="1" ht="33">
      <c r="A38" s="24"/>
      <c r="B38" s="11" t="s">
        <v>415</v>
      </c>
      <c r="C38" s="11" t="s">
        <v>978</v>
      </c>
      <c r="D38" s="15" t="s">
        <v>516</v>
      </c>
      <c r="E38" s="12" t="s">
        <v>682</v>
      </c>
      <c r="F38" s="31">
        <f>'№8'!F423</f>
        <v>4613</v>
      </c>
      <c r="G38" s="31">
        <f>'№8'!G423</f>
        <v>4505.9</v>
      </c>
    </row>
    <row r="39" spans="1:7" s="20" customFormat="1" ht="54" customHeight="1">
      <c r="A39" s="24">
        <v>15</v>
      </c>
      <c r="B39" s="11"/>
      <c r="C39" s="11"/>
      <c r="D39" s="11"/>
      <c r="E39" s="10" t="s">
        <v>959</v>
      </c>
      <c r="F39" s="42">
        <f>F40+F41</f>
        <v>970.1999999999999</v>
      </c>
      <c r="G39" s="42">
        <f>G40+G41</f>
        <v>970.1999999999999</v>
      </c>
    </row>
    <row r="40" spans="1:7" s="20" customFormat="1" ht="33">
      <c r="A40" s="24"/>
      <c r="B40" s="11" t="s">
        <v>414</v>
      </c>
      <c r="C40" s="11" t="s">
        <v>527</v>
      </c>
      <c r="D40" s="15" t="s">
        <v>516</v>
      </c>
      <c r="E40" s="94" t="s">
        <v>682</v>
      </c>
      <c r="F40" s="22">
        <v>917.9</v>
      </c>
      <c r="G40" s="22">
        <v>917.9</v>
      </c>
    </row>
    <row r="41" spans="1:7" s="20" customFormat="1" ht="33">
      <c r="A41" s="24"/>
      <c r="B41" s="11" t="s">
        <v>415</v>
      </c>
      <c r="C41" s="11" t="s">
        <v>526</v>
      </c>
      <c r="D41" s="11" t="s">
        <v>516</v>
      </c>
      <c r="E41" s="94" t="s">
        <v>682</v>
      </c>
      <c r="F41" s="22">
        <v>52.3</v>
      </c>
      <c r="G41" s="22">
        <v>52.3</v>
      </c>
    </row>
    <row r="42" spans="1:7" s="20" customFormat="1" ht="49.5">
      <c r="A42" s="24">
        <v>16</v>
      </c>
      <c r="B42" s="11"/>
      <c r="C42" s="11"/>
      <c r="D42" s="11"/>
      <c r="E42" s="10" t="s">
        <v>960</v>
      </c>
      <c r="F42" s="42">
        <f>F43+F44</f>
        <v>72563.29999999999</v>
      </c>
      <c r="G42" s="42">
        <f>G43+G44</f>
        <v>24792.5</v>
      </c>
    </row>
    <row r="43" spans="1:7" s="20" customFormat="1" ht="20.25" customHeight="1">
      <c r="A43" s="24"/>
      <c r="B43" s="11" t="s">
        <v>414</v>
      </c>
      <c r="C43" s="11" t="s">
        <v>994</v>
      </c>
      <c r="D43" s="11" t="s">
        <v>1000</v>
      </c>
      <c r="E43" s="12" t="s">
        <v>964</v>
      </c>
      <c r="F43" s="22">
        <f>'№8'!F155</f>
        <v>71737.9</v>
      </c>
      <c r="G43" s="22">
        <f>'№8'!G155</f>
        <v>23967.1</v>
      </c>
    </row>
    <row r="44" spans="1:7" s="20" customFormat="1" ht="33">
      <c r="A44" s="24"/>
      <c r="B44" s="11" t="s">
        <v>415</v>
      </c>
      <c r="C44" s="11" t="s">
        <v>994</v>
      </c>
      <c r="D44" s="11" t="s">
        <v>516</v>
      </c>
      <c r="E44" s="12" t="s">
        <v>682</v>
      </c>
      <c r="F44" s="22">
        <f>'№8'!F429</f>
        <v>825.4</v>
      </c>
      <c r="G44" s="22">
        <f>'№8'!G429</f>
        <v>825.4</v>
      </c>
    </row>
    <row r="45" spans="1:7" s="20" customFormat="1" ht="21" customHeight="1">
      <c r="A45" s="24">
        <v>17</v>
      </c>
      <c r="B45" s="11"/>
      <c r="C45" s="11"/>
      <c r="D45" s="11"/>
      <c r="E45" s="10" t="s">
        <v>30</v>
      </c>
      <c r="F45" s="42">
        <f>F46+F47+F48</f>
        <v>2868.3</v>
      </c>
      <c r="G45" s="42">
        <f>G46+G47+G48</f>
        <v>2346.2000000000003</v>
      </c>
    </row>
    <row r="46" spans="1:7" s="20" customFormat="1" ht="33">
      <c r="A46" s="24"/>
      <c r="B46" s="11" t="s">
        <v>394</v>
      </c>
      <c r="C46" s="11" t="s">
        <v>31</v>
      </c>
      <c r="D46" s="11" t="s">
        <v>494</v>
      </c>
      <c r="E46" s="94" t="s">
        <v>682</v>
      </c>
      <c r="F46" s="22">
        <f>'№8'!F440</f>
        <v>596.4</v>
      </c>
      <c r="G46" s="22">
        <f>'№8'!G440</f>
        <v>88.9</v>
      </c>
    </row>
    <row r="47" spans="1:7" s="20" customFormat="1" ht="33">
      <c r="A47" s="24"/>
      <c r="B47" s="11" t="s">
        <v>394</v>
      </c>
      <c r="C47" s="11" t="s">
        <v>31</v>
      </c>
      <c r="D47" s="11" t="s">
        <v>516</v>
      </c>
      <c r="E47" s="94" t="s">
        <v>682</v>
      </c>
      <c r="F47" s="22">
        <f>'№8'!F441</f>
        <v>2093.4</v>
      </c>
      <c r="G47" s="22">
        <f>'№8'!G441</f>
        <v>2078.8</v>
      </c>
    </row>
    <row r="48" spans="1:7" s="20" customFormat="1" ht="33">
      <c r="A48" s="24"/>
      <c r="B48" s="11" t="s">
        <v>394</v>
      </c>
      <c r="C48" s="11" t="s">
        <v>31</v>
      </c>
      <c r="D48" s="11" t="s">
        <v>516</v>
      </c>
      <c r="E48" s="19" t="s">
        <v>10</v>
      </c>
      <c r="F48" s="22">
        <f>'№8'!F340</f>
        <v>178.5</v>
      </c>
      <c r="G48" s="22">
        <f>'№8'!G340</f>
        <v>178.5</v>
      </c>
    </row>
    <row r="49" spans="1:7" s="20" customFormat="1" ht="66.75" customHeight="1">
      <c r="A49" s="24">
        <v>18</v>
      </c>
      <c r="B49" s="11"/>
      <c r="C49" s="11"/>
      <c r="D49" s="11"/>
      <c r="E49" s="10" t="s">
        <v>35</v>
      </c>
      <c r="F49" s="42">
        <f>F50</f>
        <v>2958.4</v>
      </c>
      <c r="G49" s="42">
        <f>G50</f>
        <v>2958.4</v>
      </c>
    </row>
    <row r="50" spans="1:7" s="20" customFormat="1" ht="33">
      <c r="A50" s="24"/>
      <c r="B50" s="11" t="s">
        <v>414</v>
      </c>
      <c r="C50" s="11" t="s">
        <v>34</v>
      </c>
      <c r="D50" s="71" t="s">
        <v>516</v>
      </c>
      <c r="E50" s="12" t="s">
        <v>682</v>
      </c>
      <c r="F50" s="22">
        <f>'№8'!F390</f>
        <v>2958.4</v>
      </c>
      <c r="G50" s="22">
        <f>'№8'!G390</f>
        <v>2958.4</v>
      </c>
    </row>
    <row r="51" spans="1:7" s="20" customFormat="1" ht="64.5" customHeight="1">
      <c r="A51" s="24">
        <v>19</v>
      </c>
      <c r="B51" s="11"/>
      <c r="C51" s="11"/>
      <c r="D51" s="11"/>
      <c r="E51" s="10" t="s">
        <v>961</v>
      </c>
      <c r="F51" s="42">
        <f>F52</f>
        <v>30488.800000000003</v>
      </c>
      <c r="G51" s="42">
        <f>G52</f>
        <v>30488.1</v>
      </c>
    </row>
    <row r="52" spans="1:7" s="20" customFormat="1" ht="16.5">
      <c r="A52" s="24"/>
      <c r="B52" s="60" t="s">
        <v>1002</v>
      </c>
      <c r="C52" s="60" t="s">
        <v>291</v>
      </c>
      <c r="D52" s="71" t="s">
        <v>494</v>
      </c>
      <c r="E52" s="12" t="s">
        <v>964</v>
      </c>
      <c r="F52" s="22">
        <f>'№8'!F65</f>
        <v>30488.800000000003</v>
      </c>
      <c r="G52" s="22">
        <f>'№8'!G65</f>
        <v>30488.1</v>
      </c>
    </row>
    <row r="53" spans="1:7" s="20" customFormat="1" ht="99">
      <c r="A53" s="24">
        <v>20</v>
      </c>
      <c r="B53" s="11"/>
      <c r="C53" s="11"/>
      <c r="D53" s="11"/>
      <c r="E53" s="10" t="s">
        <v>295</v>
      </c>
      <c r="F53" s="42">
        <f>F54</f>
        <v>8240.1</v>
      </c>
      <c r="G53" s="42">
        <f>G54</f>
        <v>8240.1</v>
      </c>
    </row>
    <row r="54" spans="1:7" s="20" customFormat="1" ht="16.5">
      <c r="A54" s="24"/>
      <c r="B54" s="60" t="s">
        <v>998</v>
      </c>
      <c r="C54" s="60" t="s">
        <v>296</v>
      </c>
      <c r="D54" s="71" t="s">
        <v>1000</v>
      </c>
      <c r="E54" s="12" t="s">
        <v>964</v>
      </c>
      <c r="F54" s="22">
        <f>'№8'!F89</f>
        <v>8240.1</v>
      </c>
      <c r="G54" s="22">
        <f>'№8'!G89</f>
        <v>8240.1</v>
      </c>
    </row>
    <row r="55" spans="1:7" s="20" customFormat="1" ht="66">
      <c r="A55" s="24">
        <v>21</v>
      </c>
      <c r="B55" s="11"/>
      <c r="C55" s="11"/>
      <c r="D55" s="11"/>
      <c r="E55" s="10" t="s">
        <v>302</v>
      </c>
      <c r="F55" s="42">
        <f>F56</f>
        <v>2776.3999999999996</v>
      </c>
      <c r="G55" s="42">
        <f>G56</f>
        <v>2776.4</v>
      </c>
    </row>
    <row r="56" spans="1:7" s="20" customFormat="1" ht="16.5">
      <c r="A56" s="24"/>
      <c r="B56" s="60" t="s">
        <v>998</v>
      </c>
      <c r="C56" s="60" t="s">
        <v>301</v>
      </c>
      <c r="D56" s="71" t="s">
        <v>1000</v>
      </c>
      <c r="E56" s="12" t="s">
        <v>964</v>
      </c>
      <c r="F56" s="22">
        <f>'№8'!F93</f>
        <v>2776.3999999999996</v>
      </c>
      <c r="G56" s="22">
        <f>'№8'!G93</f>
        <v>2776.4</v>
      </c>
    </row>
    <row r="57" spans="1:7" s="20" customFormat="1" ht="21" customHeight="1">
      <c r="A57" s="24">
        <v>22</v>
      </c>
      <c r="B57" s="11"/>
      <c r="C57" s="11"/>
      <c r="D57" s="11"/>
      <c r="E57" s="10" t="s">
        <v>2</v>
      </c>
      <c r="F57" s="42">
        <f>F58</f>
        <v>456.4</v>
      </c>
      <c r="G57" s="42">
        <f>G58</f>
        <v>456.4</v>
      </c>
    </row>
    <row r="58" spans="1:7" s="20" customFormat="1" ht="16.5">
      <c r="A58" s="24"/>
      <c r="B58" s="58" t="s">
        <v>459</v>
      </c>
      <c r="C58" s="58" t="s">
        <v>3</v>
      </c>
      <c r="D58" s="71" t="s">
        <v>504</v>
      </c>
      <c r="E58" s="12" t="s">
        <v>964</v>
      </c>
      <c r="F58" s="22">
        <f>'№8'!F249</f>
        <v>456.4</v>
      </c>
      <c r="G58" s="22">
        <f>'№8'!G249</f>
        <v>456.4</v>
      </c>
    </row>
    <row r="59" spans="1:7" s="20" customFormat="1" ht="33">
      <c r="A59" s="24">
        <v>23</v>
      </c>
      <c r="B59" s="11"/>
      <c r="C59" s="11"/>
      <c r="D59" s="11"/>
      <c r="E59" s="10" t="s">
        <v>283</v>
      </c>
      <c r="F59" s="42">
        <f>F60</f>
        <v>2568.6</v>
      </c>
      <c r="G59" s="42">
        <f>G60</f>
        <v>2568.6</v>
      </c>
    </row>
    <row r="60" spans="1:7" s="20" customFormat="1" ht="33">
      <c r="A60" s="24"/>
      <c r="B60" s="11" t="s">
        <v>415</v>
      </c>
      <c r="C60" s="11" t="s">
        <v>282</v>
      </c>
      <c r="D60" s="71" t="s">
        <v>516</v>
      </c>
      <c r="E60" s="12" t="s">
        <v>682</v>
      </c>
      <c r="F60" s="22">
        <f>'№8'!F400</f>
        <v>2568.6</v>
      </c>
      <c r="G60" s="22">
        <f>'№8'!G400</f>
        <v>2568.6</v>
      </c>
    </row>
    <row r="61" spans="1:7" s="20" customFormat="1" ht="66">
      <c r="A61" s="24">
        <v>24</v>
      </c>
      <c r="B61" s="11"/>
      <c r="C61" s="11"/>
      <c r="D61" s="11"/>
      <c r="E61" s="10" t="s">
        <v>1051</v>
      </c>
      <c r="F61" s="42">
        <f>F62</f>
        <v>20809.399999999998</v>
      </c>
      <c r="G61" s="42">
        <f>G62</f>
        <v>20809.4</v>
      </c>
    </row>
    <row r="62" spans="1:7" s="20" customFormat="1" ht="16.5">
      <c r="A62" s="24"/>
      <c r="B62" s="71" t="s">
        <v>1002</v>
      </c>
      <c r="C62" s="60" t="s">
        <v>1050</v>
      </c>
      <c r="D62" s="71" t="s">
        <v>494</v>
      </c>
      <c r="E62" s="12" t="s">
        <v>964</v>
      </c>
      <c r="F62" s="22">
        <f>'№8'!F67</f>
        <v>20809.399999999998</v>
      </c>
      <c r="G62" s="22">
        <f>'№8'!G67</f>
        <v>20809.4</v>
      </c>
    </row>
    <row r="63" spans="1:7" s="20" customFormat="1" ht="49.5">
      <c r="A63" s="24">
        <v>25</v>
      </c>
      <c r="B63" s="11"/>
      <c r="C63" s="11"/>
      <c r="D63" s="11"/>
      <c r="E63" s="10" t="s">
        <v>1053</v>
      </c>
      <c r="F63" s="37">
        <f>F64+F65+F66+F67</f>
        <v>695</v>
      </c>
      <c r="G63" s="37">
        <f>G64+G65+G66+G67</f>
        <v>695</v>
      </c>
    </row>
    <row r="64" spans="1:7" s="20" customFormat="1" ht="33">
      <c r="A64" s="24"/>
      <c r="B64" s="11" t="s">
        <v>414</v>
      </c>
      <c r="C64" s="11" t="s">
        <v>1052</v>
      </c>
      <c r="D64" s="71" t="s">
        <v>516</v>
      </c>
      <c r="E64" s="12" t="s">
        <v>682</v>
      </c>
      <c r="F64" s="31">
        <f>'№8'!F395</f>
        <v>120</v>
      </c>
      <c r="G64" s="31">
        <f>'№8'!G395</f>
        <v>120</v>
      </c>
    </row>
    <row r="65" spans="1:7" s="20" customFormat="1" ht="16.5">
      <c r="A65" s="24"/>
      <c r="B65" s="75" t="s">
        <v>398</v>
      </c>
      <c r="C65" s="75" t="s">
        <v>1052</v>
      </c>
      <c r="D65" s="80" t="s">
        <v>494</v>
      </c>
      <c r="E65" s="12" t="s">
        <v>964</v>
      </c>
      <c r="F65" s="31">
        <f>'№8'!F197</f>
        <v>25</v>
      </c>
      <c r="G65" s="31">
        <f>'№8'!G197</f>
        <v>25</v>
      </c>
    </row>
    <row r="66" spans="1:7" s="20" customFormat="1" ht="16.5">
      <c r="A66" s="24"/>
      <c r="B66" s="75" t="s">
        <v>398</v>
      </c>
      <c r="C66" s="75" t="s">
        <v>1052</v>
      </c>
      <c r="D66" s="71" t="s">
        <v>516</v>
      </c>
      <c r="E66" s="12" t="s">
        <v>964</v>
      </c>
      <c r="F66" s="31">
        <f>'№8'!F198</f>
        <v>50</v>
      </c>
      <c r="G66" s="31">
        <f>'№8'!G198</f>
        <v>50</v>
      </c>
    </row>
    <row r="67" spans="1:7" s="20" customFormat="1" ht="33">
      <c r="A67" s="24"/>
      <c r="B67" s="75" t="s">
        <v>433</v>
      </c>
      <c r="C67" s="11" t="s">
        <v>1052</v>
      </c>
      <c r="D67" s="71" t="s">
        <v>494</v>
      </c>
      <c r="E67" s="12" t="s">
        <v>10</v>
      </c>
      <c r="F67" s="31">
        <f>'№8'!F369</f>
        <v>500</v>
      </c>
      <c r="G67" s="31">
        <f>'№8'!G369</f>
        <v>500</v>
      </c>
    </row>
    <row r="68" spans="1:7" s="20" customFormat="1" ht="49.5">
      <c r="A68" s="24">
        <v>26</v>
      </c>
      <c r="B68" s="75"/>
      <c r="C68" s="11"/>
      <c r="D68" s="71"/>
      <c r="E68" s="10" t="s">
        <v>962</v>
      </c>
      <c r="F68" s="37">
        <f>F69</f>
        <v>3352</v>
      </c>
      <c r="G68" s="37">
        <f>G69</f>
        <v>0</v>
      </c>
    </row>
    <row r="69" spans="1:7" s="20" customFormat="1" ht="16.5">
      <c r="A69" s="24"/>
      <c r="B69" s="71" t="s">
        <v>412</v>
      </c>
      <c r="C69" s="71" t="s">
        <v>1059</v>
      </c>
      <c r="D69" s="71" t="s">
        <v>1000</v>
      </c>
      <c r="E69" s="12" t="s">
        <v>964</v>
      </c>
      <c r="F69" s="31">
        <f>'№8'!F124</f>
        <v>3352</v>
      </c>
      <c r="G69" s="31">
        <f>'№8'!G124</f>
        <v>0</v>
      </c>
    </row>
    <row r="70" spans="1:7" s="20" customFormat="1" ht="36" customHeight="1">
      <c r="A70" s="24">
        <v>27</v>
      </c>
      <c r="B70" s="75"/>
      <c r="C70" s="11"/>
      <c r="D70" s="71"/>
      <c r="E70" s="10" t="s">
        <v>445</v>
      </c>
      <c r="F70" s="37">
        <f>F71</f>
        <v>111.2</v>
      </c>
      <c r="G70" s="37">
        <f>G71</f>
        <v>103.7</v>
      </c>
    </row>
    <row r="71" spans="1:7" s="20" customFormat="1" ht="16.5">
      <c r="A71" s="24"/>
      <c r="B71" s="75" t="s">
        <v>394</v>
      </c>
      <c r="C71" s="75" t="s">
        <v>329</v>
      </c>
      <c r="D71" s="71" t="s">
        <v>494</v>
      </c>
      <c r="E71" s="12" t="s">
        <v>964</v>
      </c>
      <c r="F71" s="31">
        <f>'№8'!F182</f>
        <v>111.2</v>
      </c>
      <c r="G71" s="31">
        <f>'№8'!G182</f>
        <v>103.7</v>
      </c>
    </row>
    <row r="72" spans="1:7" s="20" customFormat="1" ht="33">
      <c r="A72" s="24">
        <v>28</v>
      </c>
      <c r="B72" s="75"/>
      <c r="C72" s="11"/>
      <c r="D72" s="71"/>
      <c r="E72" s="10" t="s">
        <v>283</v>
      </c>
      <c r="F72" s="37">
        <f>F73</f>
        <v>829.1</v>
      </c>
      <c r="G72" s="37">
        <f>G73</f>
        <v>829.1</v>
      </c>
    </row>
    <row r="73" spans="1:7" s="20" customFormat="1" ht="16.5">
      <c r="A73" s="24"/>
      <c r="B73" s="71" t="s">
        <v>396</v>
      </c>
      <c r="C73" s="71" t="s">
        <v>282</v>
      </c>
      <c r="D73" s="71" t="s">
        <v>516</v>
      </c>
      <c r="E73" s="12" t="s">
        <v>964</v>
      </c>
      <c r="F73" s="31">
        <f>'№8'!F207</f>
        <v>829.1</v>
      </c>
      <c r="G73" s="31">
        <f>'№8'!G207</f>
        <v>829.1</v>
      </c>
    </row>
    <row r="74" spans="1:7" s="20" customFormat="1" ht="33">
      <c r="A74" s="24">
        <v>29</v>
      </c>
      <c r="B74" s="75"/>
      <c r="C74" s="11"/>
      <c r="D74" s="71"/>
      <c r="E74" s="10" t="s">
        <v>331</v>
      </c>
      <c r="F74" s="37">
        <f>F75</f>
        <v>414.6</v>
      </c>
      <c r="G74" s="37">
        <f>G75</f>
        <v>414.6</v>
      </c>
    </row>
    <row r="75" spans="1:7" s="20" customFormat="1" ht="16.5">
      <c r="A75" s="24"/>
      <c r="B75" s="71" t="s">
        <v>396</v>
      </c>
      <c r="C75" s="71" t="s">
        <v>330</v>
      </c>
      <c r="D75" s="71" t="s">
        <v>516</v>
      </c>
      <c r="E75" s="12" t="s">
        <v>964</v>
      </c>
      <c r="F75" s="31">
        <f>'№8'!F209</f>
        <v>414.6</v>
      </c>
      <c r="G75" s="31">
        <f>'№8'!G209</f>
        <v>414.6</v>
      </c>
    </row>
    <row r="76" spans="1:7" s="20" customFormat="1" ht="66">
      <c r="A76" s="24">
        <v>30</v>
      </c>
      <c r="B76" s="75"/>
      <c r="C76" s="11"/>
      <c r="D76" s="71"/>
      <c r="E76" s="10" t="s">
        <v>968</v>
      </c>
      <c r="F76" s="37">
        <f>F77</f>
        <v>659.8</v>
      </c>
      <c r="G76" s="37">
        <f>G77</f>
        <v>0</v>
      </c>
    </row>
    <row r="77" spans="1:7" s="20" customFormat="1" ht="16.5">
      <c r="A77" s="24"/>
      <c r="B77" s="71" t="s">
        <v>998</v>
      </c>
      <c r="C77" s="11" t="s">
        <v>966</v>
      </c>
      <c r="D77" s="71" t="s">
        <v>494</v>
      </c>
      <c r="E77" s="12" t="s">
        <v>964</v>
      </c>
      <c r="F77" s="31">
        <f>'№8'!F104</f>
        <v>659.8</v>
      </c>
      <c r="G77" s="31">
        <f>'№8'!G104</f>
        <v>0</v>
      </c>
    </row>
    <row r="78" spans="1:7" s="20" customFormat="1" ht="82.5">
      <c r="A78" s="24">
        <v>31</v>
      </c>
      <c r="B78" s="75"/>
      <c r="C78" s="11"/>
      <c r="D78" s="71"/>
      <c r="E78" s="10" t="s">
        <v>970</v>
      </c>
      <c r="F78" s="37">
        <f>F79</f>
        <v>553.9</v>
      </c>
      <c r="G78" s="37">
        <f>G79</f>
        <v>553.9</v>
      </c>
    </row>
    <row r="79" spans="1:7" s="20" customFormat="1" ht="33">
      <c r="A79" s="24"/>
      <c r="B79" s="11" t="s">
        <v>414</v>
      </c>
      <c r="C79" s="15" t="s">
        <v>969</v>
      </c>
      <c r="D79" s="71" t="s">
        <v>491</v>
      </c>
      <c r="E79" s="12" t="s">
        <v>682</v>
      </c>
      <c r="F79" s="31">
        <f>'№8'!F388</f>
        <v>553.9</v>
      </c>
      <c r="G79" s="31">
        <f>'№8'!G388</f>
        <v>553.9</v>
      </c>
    </row>
    <row r="80" spans="1:7" s="20" customFormat="1" ht="38.25" customHeight="1">
      <c r="A80" s="24">
        <v>32</v>
      </c>
      <c r="B80" s="75"/>
      <c r="C80" s="11"/>
      <c r="D80" s="71"/>
      <c r="E80" s="10" t="s">
        <v>972</v>
      </c>
      <c r="F80" s="37">
        <f>F81</f>
        <v>1218.3</v>
      </c>
      <c r="G80" s="37">
        <f>G81</f>
        <v>1218.3</v>
      </c>
    </row>
    <row r="81" spans="1:7" s="20" customFormat="1" ht="33">
      <c r="A81" s="24"/>
      <c r="B81" s="71" t="s">
        <v>414</v>
      </c>
      <c r="C81" s="71" t="s">
        <v>971</v>
      </c>
      <c r="D81" s="71" t="s">
        <v>494</v>
      </c>
      <c r="E81" s="12" t="s">
        <v>682</v>
      </c>
      <c r="F81" s="31">
        <f>'№8'!F379</f>
        <v>1218.3</v>
      </c>
      <c r="G81" s="31">
        <f>'№8'!G379</f>
        <v>1218.3</v>
      </c>
    </row>
    <row r="82" spans="1:7" s="20" customFormat="1" ht="66">
      <c r="A82" s="24">
        <v>33</v>
      </c>
      <c r="B82" s="75"/>
      <c r="C82" s="11"/>
      <c r="D82" s="71"/>
      <c r="E82" s="10" t="s">
        <v>99</v>
      </c>
      <c r="F82" s="37">
        <f>F83</f>
        <v>11032.4</v>
      </c>
      <c r="G82" s="37">
        <f>G83</f>
        <v>0</v>
      </c>
    </row>
    <row r="83" spans="1:7" s="20" customFormat="1" ht="16.5">
      <c r="A83" s="24"/>
      <c r="B83" s="71" t="s">
        <v>998</v>
      </c>
      <c r="C83" s="11" t="s">
        <v>98</v>
      </c>
      <c r="D83" s="71" t="s">
        <v>504</v>
      </c>
      <c r="E83" s="12" t="s">
        <v>964</v>
      </c>
      <c r="F83" s="31">
        <f>'№8'!F107</f>
        <v>11032.4</v>
      </c>
      <c r="G83" s="31">
        <f>'№8'!G107</f>
        <v>0</v>
      </c>
    </row>
    <row r="84" spans="1:7" s="20" customFormat="1" ht="16.5">
      <c r="A84" s="24"/>
      <c r="B84" s="24"/>
      <c r="C84" s="24"/>
      <c r="D84" s="24"/>
      <c r="E84" s="38" t="s">
        <v>963</v>
      </c>
      <c r="F84" s="35">
        <f>F28+F24+F22+F20+F18+F16+F14+F7+F30+F32+F37+F35+F39+F42+F45+F49+F51+F53+F55+F57+F59+F11+F61+F63+F68+F70+F72+F74+F26+F76+F78+F80+F82</f>
        <v>329095.00000000006</v>
      </c>
      <c r="G84" s="35">
        <f>G28+G24+G22+G20+G18+G16+G14+G7+G30+G32+G37+G35+G39+G42+G45+G49+G51+G53+G55+G57+G59+G11+G61+G63+G68+G70+G72+G74+G26+G76+G78+G80+G82</f>
        <v>261743.20000000004</v>
      </c>
    </row>
    <row r="86" spans="1:7" ht="27" customHeight="1">
      <c r="A86" s="243" t="s">
        <v>926</v>
      </c>
      <c r="B86" s="243"/>
      <c r="C86" s="243"/>
      <c r="D86" s="243"/>
      <c r="E86" s="243"/>
      <c r="F86" s="243"/>
      <c r="G86" s="243"/>
    </row>
  </sheetData>
  <mergeCells count="5">
    <mergeCell ref="A86:G86"/>
    <mergeCell ref="E1:G1"/>
    <mergeCell ref="E2:G2"/>
    <mergeCell ref="E3:G3"/>
    <mergeCell ref="A5:G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workbookViewId="0" topLeftCell="A7">
      <selection activeCell="F12" sqref="F12"/>
    </sheetView>
  </sheetViews>
  <sheetFormatPr defaultColWidth="9.00390625" defaultRowHeight="12.75"/>
  <cols>
    <col min="1" max="1" width="8.25390625" style="137" customWidth="1"/>
    <col min="2" max="2" width="61.25390625" style="137" customWidth="1"/>
    <col min="3" max="3" width="15.75390625" style="137" customWidth="1"/>
    <col min="4" max="4" width="17.625" style="137" customWidth="1"/>
    <col min="5" max="5" width="17.125" style="137" customWidth="1"/>
    <col min="6" max="16384" width="14.75390625" style="137" customWidth="1"/>
  </cols>
  <sheetData>
    <row r="1" ht="16.5">
      <c r="D1" s="150" t="s">
        <v>66</v>
      </c>
    </row>
    <row r="2" spans="2:4" ht="15" customHeight="1">
      <c r="B2" s="297" t="s">
        <v>67</v>
      </c>
      <c r="C2" s="297"/>
      <c r="D2" s="297"/>
    </row>
    <row r="3" spans="2:4" ht="27.75" customHeight="1">
      <c r="B3" s="297" t="s">
        <v>194</v>
      </c>
      <c r="C3" s="297"/>
      <c r="D3" s="297"/>
    </row>
    <row r="5" spans="1:4" s="138" customFormat="1" ht="43.5" customHeight="1">
      <c r="A5" s="298" t="s">
        <v>86</v>
      </c>
      <c r="B5" s="298"/>
      <c r="C5" s="298"/>
      <c r="D5" s="298"/>
    </row>
    <row r="6" spans="1:4" s="138" customFormat="1" ht="28.5" customHeight="1">
      <c r="A6" s="299" t="s">
        <v>68</v>
      </c>
      <c r="B6" s="299"/>
      <c r="C6" s="299"/>
      <c r="D6" s="299"/>
    </row>
    <row r="7" spans="1:4" s="138" customFormat="1" ht="16.5">
      <c r="A7" s="296" t="s">
        <v>69</v>
      </c>
      <c r="B7" s="296"/>
      <c r="C7" s="296"/>
      <c r="D7" s="296"/>
    </row>
    <row r="8" spans="1:4" s="138" customFormat="1" ht="16.5">
      <c r="A8" s="140"/>
      <c r="D8" s="138" t="s">
        <v>70</v>
      </c>
    </row>
    <row r="9" spans="1:4" s="139" customFormat="1" ht="47.25">
      <c r="A9" s="141" t="s">
        <v>71</v>
      </c>
      <c r="B9" s="141" t="s">
        <v>72</v>
      </c>
      <c r="C9" s="105" t="s">
        <v>178</v>
      </c>
      <c r="D9" s="142" t="s">
        <v>179</v>
      </c>
    </row>
    <row r="10" spans="1:4" s="139" customFormat="1" ht="16.5">
      <c r="A10" s="141">
        <v>1</v>
      </c>
      <c r="B10" s="141">
        <v>2</v>
      </c>
      <c r="C10" s="141">
        <v>3</v>
      </c>
      <c r="D10" s="141">
        <v>4</v>
      </c>
    </row>
    <row r="11" spans="1:4" s="138" customFormat="1" ht="16.5">
      <c r="A11" s="141">
        <v>1</v>
      </c>
      <c r="B11" s="143" t="s">
        <v>73</v>
      </c>
      <c r="C11" s="144">
        <v>27000</v>
      </c>
      <c r="D11" s="144">
        <v>27000</v>
      </c>
    </row>
    <row r="12" spans="1:4" s="138" customFormat="1" ht="33">
      <c r="A12" s="141">
        <v>2</v>
      </c>
      <c r="B12" s="143" t="s">
        <v>74</v>
      </c>
      <c r="C12" s="141">
        <v>0</v>
      </c>
      <c r="D12" s="141">
        <v>0</v>
      </c>
    </row>
    <row r="13" spans="1:4" s="138" customFormat="1" ht="16.5">
      <c r="A13" s="141"/>
      <c r="B13" s="145" t="s">
        <v>963</v>
      </c>
      <c r="C13" s="156">
        <f>C11+C12</f>
        <v>27000</v>
      </c>
      <c r="D13" s="156">
        <f>D11+D12</f>
        <v>27000</v>
      </c>
    </row>
    <row r="14" s="138" customFormat="1" ht="16.5"/>
    <row r="15" spans="1:4" s="138" customFormat="1" ht="16.5">
      <c r="A15" s="296" t="s">
        <v>75</v>
      </c>
      <c r="B15" s="296"/>
      <c r="C15" s="296"/>
      <c r="D15" s="296"/>
    </row>
    <row r="16" s="138" customFormat="1" ht="16.5">
      <c r="D16" s="138" t="s">
        <v>70</v>
      </c>
    </row>
    <row r="17" spans="1:4" s="139" customFormat="1" ht="47.25">
      <c r="A17" s="141" t="s">
        <v>76</v>
      </c>
      <c r="B17" s="141" t="s">
        <v>77</v>
      </c>
      <c r="C17" s="105" t="s">
        <v>178</v>
      </c>
      <c r="D17" s="142" t="s">
        <v>179</v>
      </c>
    </row>
    <row r="18" spans="1:4" s="139" customFormat="1" ht="16.5">
      <c r="A18" s="141">
        <v>1</v>
      </c>
      <c r="B18" s="141">
        <v>2</v>
      </c>
      <c r="C18" s="141">
        <v>3</v>
      </c>
      <c r="D18" s="141">
        <v>4</v>
      </c>
    </row>
    <row r="19" spans="1:4" s="138" customFormat="1" ht="33">
      <c r="A19" s="141">
        <v>1</v>
      </c>
      <c r="B19" s="143" t="s">
        <v>78</v>
      </c>
      <c r="C19" s="141">
        <v>0</v>
      </c>
      <c r="D19" s="141">
        <v>0</v>
      </c>
    </row>
    <row r="20" spans="1:4" s="138" customFormat="1" ht="16.5">
      <c r="A20" s="146"/>
      <c r="B20" s="143" t="s">
        <v>79</v>
      </c>
      <c r="C20" s="144"/>
      <c r="D20" s="144"/>
    </row>
    <row r="21" spans="1:4" s="138" customFormat="1" ht="16.5">
      <c r="A21" s="146">
        <v>2</v>
      </c>
      <c r="B21" s="147" t="s">
        <v>80</v>
      </c>
      <c r="C21" s="157">
        <v>0</v>
      </c>
      <c r="D21" s="157">
        <v>0</v>
      </c>
    </row>
    <row r="22" spans="1:4" s="138" customFormat="1" ht="16.5">
      <c r="A22" s="146"/>
      <c r="B22" s="148" t="s">
        <v>963</v>
      </c>
      <c r="C22" s="149">
        <f>C19</f>
        <v>0</v>
      </c>
      <c r="D22" s="149">
        <f>D19</f>
        <v>0</v>
      </c>
    </row>
  </sheetData>
  <mergeCells count="6">
    <mergeCell ref="A7:D7"/>
    <mergeCell ref="A15:D15"/>
    <mergeCell ref="B2:D2"/>
    <mergeCell ref="B3:D3"/>
    <mergeCell ref="A5:D5"/>
    <mergeCell ref="A6:D6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9.125" style="4" customWidth="1"/>
    <col min="2" max="2" width="38.00390625" style="5" customWidth="1"/>
    <col min="3" max="3" width="33.625" style="5" customWidth="1"/>
    <col min="4" max="4" width="7.25390625" style="4" customWidth="1"/>
    <col min="5" max="5" width="11.875" style="4" customWidth="1"/>
    <col min="6" max="6" width="12.375" style="5" customWidth="1"/>
    <col min="7" max="16384" width="9.125" style="5" customWidth="1"/>
  </cols>
  <sheetData>
    <row r="1" spans="3:6" ht="16.5">
      <c r="C1" s="154"/>
      <c r="D1" s="294" t="s">
        <v>96</v>
      </c>
      <c r="E1" s="294"/>
      <c r="F1" s="294"/>
    </row>
    <row r="2" spans="3:6" ht="16.5">
      <c r="C2" s="294" t="s">
        <v>342</v>
      </c>
      <c r="D2" s="294"/>
      <c r="E2" s="294"/>
      <c r="F2" s="294"/>
    </row>
    <row r="3" spans="3:6" ht="16.5">
      <c r="C3" s="294" t="s">
        <v>195</v>
      </c>
      <c r="D3" s="294"/>
      <c r="E3" s="294"/>
      <c r="F3" s="294"/>
    </row>
    <row r="5" spans="1:5" ht="16.5" customHeight="1">
      <c r="A5" s="304" t="s">
        <v>87</v>
      </c>
      <c r="B5" s="304"/>
      <c r="C5" s="304"/>
      <c r="D5" s="304"/>
      <c r="E5" s="304"/>
    </row>
    <row r="6" spans="1:5" ht="16.5">
      <c r="A6" s="284" t="s">
        <v>88</v>
      </c>
      <c r="B6" s="284"/>
      <c r="C6" s="284"/>
      <c r="D6" s="284"/>
      <c r="E6" s="284"/>
    </row>
    <row r="7" ht="16.5">
      <c r="F7" s="5" t="s">
        <v>47</v>
      </c>
    </row>
    <row r="8" spans="1:6" ht="47.25">
      <c r="A8" s="6" t="s">
        <v>343</v>
      </c>
      <c r="B8" s="92" t="s">
        <v>89</v>
      </c>
      <c r="C8" s="92" t="s">
        <v>90</v>
      </c>
      <c r="D8" s="92" t="s">
        <v>91</v>
      </c>
      <c r="E8" s="92" t="s">
        <v>97</v>
      </c>
      <c r="F8" s="92" t="s">
        <v>179</v>
      </c>
    </row>
    <row r="9" spans="1:6" ht="27" customHeight="1">
      <c r="A9" s="302">
        <v>1</v>
      </c>
      <c r="B9" s="300" t="s">
        <v>94</v>
      </c>
      <c r="C9" s="300" t="s">
        <v>92</v>
      </c>
      <c r="D9" s="15" t="s">
        <v>412</v>
      </c>
      <c r="E9" s="32">
        <v>19.9</v>
      </c>
      <c r="F9" s="32">
        <v>19.9</v>
      </c>
    </row>
    <row r="10" spans="1:6" ht="32.25" customHeight="1">
      <c r="A10" s="303"/>
      <c r="B10" s="301"/>
      <c r="C10" s="301"/>
      <c r="D10" s="15" t="s">
        <v>1002</v>
      </c>
      <c r="E10" s="32">
        <v>30.1</v>
      </c>
      <c r="F10" s="32">
        <v>30.1</v>
      </c>
    </row>
    <row r="11" spans="1:6" ht="49.5">
      <c r="A11" s="6">
        <v>2</v>
      </c>
      <c r="B11" s="12" t="s">
        <v>93</v>
      </c>
      <c r="C11" s="12" t="s">
        <v>92</v>
      </c>
      <c r="D11" s="15" t="s">
        <v>1002</v>
      </c>
      <c r="E11" s="32">
        <v>19.9</v>
      </c>
      <c r="F11" s="32">
        <v>19.9</v>
      </c>
    </row>
    <row r="12" spans="1:6" s="20" customFormat="1" ht="49.5">
      <c r="A12" s="6">
        <v>3</v>
      </c>
      <c r="B12" s="12" t="s">
        <v>95</v>
      </c>
      <c r="C12" s="12" t="s">
        <v>92</v>
      </c>
      <c r="D12" s="15" t="s">
        <v>1002</v>
      </c>
      <c r="E12" s="32">
        <v>40</v>
      </c>
      <c r="F12" s="32">
        <v>40</v>
      </c>
    </row>
    <row r="13" spans="1:6" s="20" customFormat="1" ht="16.5">
      <c r="A13" s="24"/>
      <c r="B13" s="38" t="s">
        <v>963</v>
      </c>
      <c r="C13" s="25"/>
      <c r="D13" s="15"/>
      <c r="E13" s="33">
        <f>SUM(E9:E12)</f>
        <v>109.9</v>
      </c>
      <c r="F13" s="33">
        <f>SUM(F9:F12)</f>
        <v>109.9</v>
      </c>
    </row>
    <row r="16" spans="2:4" ht="16.5">
      <c r="B16" s="151"/>
      <c r="C16" s="151"/>
      <c r="D16" s="152"/>
    </row>
    <row r="19" ht="16.5">
      <c r="E19" s="153"/>
    </row>
  </sheetData>
  <mergeCells count="8">
    <mergeCell ref="B9:B10"/>
    <mergeCell ref="C9:C10"/>
    <mergeCell ref="A9:A10"/>
    <mergeCell ref="D1:F1"/>
    <mergeCell ref="C2:F2"/>
    <mergeCell ref="C3:F3"/>
    <mergeCell ref="A6:E6"/>
    <mergeCell ref="A5:E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 topLeftCell="A1">
      <selection activeCell="G9" sqref="G9"/>
    </sheetView>
  </sheetViews>
  <sheetFormatPr defaultColWidth="9.00390625" defaultRowHeight="12.75"/>
  <cols>
    <col min="1" max="1" width="39.00390625" style="2" customWidth="1"/>
    <col min="2" max="2" width="17.625" style="2" customWidth="1"/>
    <col min="3" max="3" width="28.75390625" style="2" customWidth="1"/>
    <col min="4" max="4" width="14.375" style="2" customWidth="1"/>
    <col min="5" max="5" width="13.375" style="2" customWidth="1"/>
    <col min="6" max="6" width="13.875" style="2" customWidth="1"/>
    <col min="7" max="16384" width="9.125" style="2" customWidth="1"/>
  </cols>
  <sheetData>
    <row r="1" spans="1:5" ht="15" customHeight="1">
      <c r="A1" s="251" t="s">
        <v>45</v>
      </c>
      <c r="B1" s="251"/>
      <c r="C1" s="251"/>
      <c r="D1" s="251"/>
      <c r="E1" s="251"/>
    </row>
    <row r="2" spans="1:5" ht="15" customHeight="1">
      <c r="A2" s="251" t="s">
        <v>46</v>
      </c>
      <c r="B2" s="251"/>
      <c r="C2" s="251"/>
      <c r="D2" s="251"/>
      <c r="E2" s="251"/>
    </row>
    <row r="3" spans="1:5" ht="15" customHeight="1">
      <c r="A3" s="251" t="s">
        <v>184</v>
      </c>
      <c r="B3" s="251"/>
      <c r="C3" s="251"/>
      <c r="D3" s="251"/>
      <c r="E3" s="251"/>
    </row>
    <row r="4" spans="1:5" ht="15" customHeight="1">
      <c r="A4" s="109"/>
      <c r="B4" s="109"/>
      <c r="C4" s="109"/>
      <c r="D4" s="109"/>
      <c r="E4" s="109"/>
    </row>
    <row r="5" spans="1:5" ht="33" customHeight="1">
      <c r="A5" s="252" t="s">
        <v>106</v>
      </c>
      <c r="B5" s="252"/>
      <c r="C5" s="252"/>
      <c r="D5" s="252"/>
      <c r="E5" s="252"/>
    </row>
    <row r="6" spans="1:5" ht="19.5" customHeight="1">
      <c r="A6" s="110"/>
      <c r="B6" s="110"/>
      <c r="C6" s="110"/>
      <c r="D6" s="110"/>
      <c r="E6" s="111" t="s">
        <v>47</v>
      </c>
    </row>
    <row r="7" spans="1:5" ht="33" customHeight="1">
      <c r="A7" s="253" t="s">
        <v>48</v>
      </c>
      <c r="B7" s="254" t="s">
        <v>49</v>
      </c>
      <c r="C7" s="254"/>
      <c r="D7" s="255" t="s">
        <v>925</v>
      </c>
      <c r="E7" s="250" t="s">
        <v>179</v>
      </c>
    </row>
    <row r="8" spans="1:5" ht="49.5">
      <c r="A8" s="253"/>
      <c r="B8" s="115" t="s">
        <v>50</v>
      </c>
      <c r="C8" s="116" t="s">
        <v>51</v>
      </c>
      <c r="D8" s="256"/>
      <c r="E8" s="250"/>
    </row>
    <row r="9" spans="1:5" ht="16.5">
      <c r="A9" s="112">
        <v>1</v>
      </c>
      <c r="B9" s="112">
        <v>2</v>
      </c>
      <c r="C9" s="113">
        <v>3</v>
      </c>
      <c r="D9" s="114">
        <v>4</v>
      </c>
      <c r="E9" s="114">
        <v>5</v>
      </c>
    </row>
    <row r="10" spans="1:5" ht="33">
      <c r="A10" s="117" t="s">
        <v>52</v>
      </c>
      <c r="B10" s="118" t="s">
        <v>391</v>
      </c>
      <c r="C10" s="119"/>
      <c r="D10" s="120">
        <f>D11+D14</f>
        <v>38815.40000000002</v>
      </c>
      <c r="E10" s="120">
        <f>E11+E14</f>
        <v>-3303</v>
      </c>
    </row>
    <row r="11" spans="1:5" ht="49.5">
      <c r="A11" s="86" t="s">
        <v>175</v>
      </c>
      <c r="B11" s="121" t="s">
        <v>391</v>
      </c>
      <c r="C11" s="82" t="s">
        <v>53</v>
      </c>
      <c r="D11" s="122">
        <f>D12</f>
        <v>27000</v>
      </c>
      <c r="E11" s="122">
        <f>E12</f>
        <v>27000</v>
      </c>
    </row>
    <row r="12" spans="1:5" ht="66">
      <c r="A12" s="86" t="s">
        <v>928</v>
      </c>
      <c r="B12" s="121" t="s">
        <v>391</v>
      </c>
      <c r="C12" s="85" t="s">
        <v>54</v>
      </c>
      <c r="D12" s="122">
        <f>D13</f>
        <v>27000</v>
      </c>
      <c r="E12" s="122">
        <f>E13</f>
        <v>27000</v>
      </c>
    </row>
    <row r="13" spans="1:5" ht="82.5">
      <c r="A13" s="86" t="s">
        <v>103</v>
      </c>
      <c r="B13" s="121" t="s">
        <v>391</v>
      </c>
      <c r="C13" s="85" t="s">
        <v>55</v>
      </c>
      <c r="D13" s="122">
        <v>27000</v>
      </c>
      <c r="E13" s="122">
        <v>27000</v>
      </c>
    </row>
    <row r="14" spans="1:5" ht="33">
      <c r="A14" s="86" t="s">
        <v>105</v>
      </c>
      <c r="B14" s="125" t="s">
        <v>391</v>
      </c>
      <c r="C14" s="85" t="s">
        <v>56</v>
      </c>
      <c r="D14" s="122">
        <f>D15+D18</f>
        <v>11815.400000000023</v>
      </c>
      <c r="E14" s="122">
        <f>E15+E18</f>
        <v>-30303</v>
      </c>
    </row>
    <row r="15" spans="1:5" ht="33">
      <c r="A15" s="86" t="s">
        <v>933</v>
      </c>
      <c r="B15" s="121" t="s">
        <v>391</v>
      </c>
      <c r="C15" s="85" t="s">
        <v>57</v>
      </c>
      <c r="D15" s="126" t="str">
        <f>D16</f>
        <v>-697294,4</v>
      </c>
      <c r="E15" s="126">
        <f>E16</f>
        <v>-672515.8</v>
      </c>
    </row>
    <row r="16" spans="1:5" ht="33">
      <c r="A16" s="86" t="s">
        <v>935</v>
      </c>
      <c r="B16" s="121" t="s">
        <v>391</v>
      </c>
      <c r="C16" s="85" t="s">
        <v>58</v>
      </c>
      <c r="D16" s="126" t="str">
        <f>D17</f>
        <v>-697294,4</v>
      </c>
      <c r="E16" s="126">
        <f>E17</f>
        <v>-672515.8</v>
      </c>
    </row>
    <row r="17" spans="1:5" ht="49.5">
      <c r="A17" s="123" t="s">
        <v>59</v>
      </c>
      <c r="B17" s="125" t="s">
        <v>391</v>
      </c>
      <c r="C17" s="124" t="s">
        <v>60</v>
      </c>
      <c r="D17" s="85" t="s">
        <v>104</v>
      </c>
      <c r="E17" s="234">
        <v>-672515.8</v>
      </c>
    </row>
    <row r="18" spans="1:5" ht="33">
      <c r="A18" s="86" t="s">
        <v>939</v>
      </c>
      <c r="B18" s="121" t="s">
        <v>391</v>
      </c>
      <c r="C18" s="85" t="s">
        <v>61</v>
      </c>
      <c r="D18" s="26">
        <f>D19</f>
        <v>709109.8</v>
      </c>
      <c r="E18" s="26">
        <f>E19</f>
        <v>642212.8</v>
      </c>
    </row>
    <row r="19" spans="1:5" ht="33">
      <c r="A19" s="86" t="s">
        <v>941</v>
      </c>
      <c r="B19" s="121" t="s">
        <v>391</v>
      </c>
      <c r="C19" s="85" t="s">
        <v>62</v>
      </c>
      <c r="D19" s="26">
        <f>D20</f>
        <v>709109.8</v>
      </c>
      <c r="E19" s="26">
        <f>E20</f>
        <v>642212.8</v>
      </c>
    </row>
    <row r="20" spans="1:5" ht="49.5">
      <c r="A20" s="86" t="s">
        <v>943</v>
      </c>
      <c r="B20" s="125" t="s">
        <v>391</v>
      </c>
      <c r="C20" s="124" t="s">
        <v>63</v>
      </c>
      <c r="D20" s="26">
        <v>709109.8</v>
      </c>
      <c r="E20" s="234">
        <v>642212.8</v>
      </c>
    </row>
    <row r="21" spans="1:5" ht="27" customHeight="1">
      <c r="A21" s="247" t="s">
        <v>944</v>
      </c>
      <c r="B21" s="248"/>
      <c r="C21" s="249"/>
      <c r="D21" s="120">
        <f>D10</f>
        <v>38815.40000000002</v>
      </c>
      <c r="E21" s="120">
        <f>E10</f>
        <v>-3303</v>
      </c>
    </row>
    <row r="22" spans="1:2" ht="16.5">
      <c r="A22" s="128"/>
      <c r="B22" s="128"/>
    </row>
    <row r="23" spans="1:5" ht="29.25" customHeight="1">
      <c r="A23" s="243" t="s">
        <v>926</v>
      </c>
      <c r="B23" s="243"/>
      <c r="C23" s="243"/>
      <c r="D23" s="243"/>
      <c r="E23" s="243"/>
    </row>
    <row r="24" spans="1:2" ht="16.5">
      <c r="A24" s="129"/>
      <c r="B24" s="129"/>
    </row>
    <row r="25" spans="1:2" ht="16.5">
      <c r="A25" s="130"/>
      <c r="B25" s="130"/>
    </row>
    <row r="26" spans="1:2" ht="16.5">
      <c r="A26" s="130"/>
      <c r="B26" s="130"/>
    </row>
  </sheetData>
  <mergeCells count="10">
    <mergeCell ref="A23:E23"/>
    <mergeCell ref="A21:C21"/>
    <mergeCell ref="E7:E8"/>
    <mergeCell ref="A1:E1"/>
    <mergeCell ref="A2:E2"/>
    <mergeCell ref="A3:E3"/>
    <mergeCell ref="A5:E5"/>
    <mergeCell ref="A7:A8"/>
    <mergeCell ref="B7:C7"/>
    <mergeCell ref="D7:D8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 topLeftCell="A13">
      <selection activeCell="E5" sqref="E5"/>
    </sheetView>
  </sheetViews>
  <sheetFormatPr defaultColWidth="9.00390625" defaultRowHeight="12.75"/>
  <cols>
    <col min="1" max="1" width="50.875" style="2" customWidth="1"/>
    <col min="2" max="2" width="31.625" style="2" customWidth="1"/>
    <col min="3" max="4" width="13.875" style="2" customWidth="1"/>
    <col min="5" max="5" width="13.625" style="2" customWidth="1"/>
    <col min="6" max="16384" width="9.125" style="2" customWidth="1"/>
  </cols>
  <sheetData>
    <row r="1" spans="1:5" ht="15" customHeight="1">
      <c r="A1" s="251" t="s">
        <v>64</v>
      </c>
      <c r="B1" s="251"/>
      <c r="C1" s="251"/>
      <c r="D1" s="251"/>
      <c r="E1" s="109"/>
    </row>
    <row r="2" spans="1:5" ht="15" customHeight="1">
      <c r="A2" s="251" t="s">
        <v>46</v>
      </c>
      <c r="B2" s="251"/>
      <c r="C2" s="251"/>
      <c r="D2" s="251"/>
      <c r="E2" s="109"/>
    </row>
    <row r="3" spans="1:5" ht="19.5" customHeight="1">
      <c r="A3" s="251" t="s">
        <v>185</v>
      </c>
      <c r="B3" s="251"/>
      <c r="C3" s="251"/>
      <c r="D3" s="251"/>
      <c r="E3" s="109"/>
    </row>
    <row r="4" spans="1:5" ht="17.25" customHeight="1">
      <c r="A4" s="251"/>
      <c r="B4" s="251"/>
      <c r="C4" s="108"/>
      <c r="D4" s="251"/>
      <c r="E4" s="251"/>
    </row>
    <row r="5" spans="1:5" ht="67.5" customHeight="1">
      <c r="A5" s="252" t="s">
        <v>81</v>
      </c>
      <c r="B5" s="252"/>
      <c r="C5" s="252"/>
      <c r="D5" s="252"/>
      <c r="E5" s="131"/>
    </row>
    <row r="6" spans="1:4" ht="19.5" customHeight="1">
      <c r="A6" s="257" t="s">
        <v>47</v>
      </c>
      <c r="B6" s="257"/>
      <c r="C6" s="257"/>
      <c r="D6" s="257"/>
    </row>
    <row r="7" spans="1:4" ht="66">
      <c r="A7" s="132" t="s">
        <v>48</v>
      </c>
      <c r="B7" s="133" t="s">
        <v>65</v>
      </c>
      <c r="C7" s="134" t="s">
        <v>925</v>
      </c>
      <c r="D7" s="135" t="s">
        <v>179</v>
      </c>
    </row>
    <row r="8" spans="1:4" ht="15.75" customHeight="1">
      <c r="A8" s="136">
        <v>1</v>
      </c>
      <c r="B8" s="119">
        <v>2</v>
      </c>
      <c r="C8" s="41">
        <v>3</v>
      </c>
      <c r="D8" s="114">
        <v>4</v>
      </c>
    </row>
    <row r="9" spans="1:4" ht="49.5">
      <c r="A9" s="83" t="s">
        <v>175</v>
      </c>
      <c r="B9" s="82" t="s">
        <v>174</v>
      </c>
      <c r="C9" s="120">
        <f>C10</f>
        <v>27000</v>
      </c>
      <c r="D9" s="120">
        <f>D10</f>
        <v>27000</v>
      </c>
    </row>
    <row r="10" spans="1:4" ht="49.5">
      <c r="A10" s="86" t="s">
        <v>928</v>
      </c>
      <c r="B10" s="85" t="s">
        <v>182</v>
      </c>
      <c r="C10" s="122">
        <f>C11</f>
        <v>27000</v>
      </c>
      <c r="D10" s="122">
        <f>D11</f>
        <v>27000</v>
      </c>
    </row>
    <row r="11" spans="1:4" ht="66">
      <c r="A11" s="86" t="s">
        <v>103</v>
      </c>
      <c r="B11" s="85" t="s">
        <v>929</v>
      </c>
      <c r="C11" s="122">
        <v>27000</v>
      </c>
      <c r="D11" s="122">
        <v>27000</v>
      </c>
    </row>
    <row r="12" spans="1:4" ht="33">
      <c r="A12" s="83" t="s">
        <v>931</v>
      </c>
      <c r="B12" s="82" t="s">
        <v>930</v>
      </c>
      <c r="C12" s="120">
        <f>C13+C16</f>
        <v>11815.400000000023</v>
      </c>
      <c r="D12" s="120">
        <f>D13+D16</f>
        <v>-30303</v>
      </c>
    </row>
    <row r="13" spans="1:4" ht="16.5">
      <c r="A13" s="86" t="s">
        <v>933</v>
      </c>
      <c r="B13" s="85" t="s">
        <v>932</v>
      </c>
      <c r="C13" s="122">
        <f>C14</f>
        <v>-697294.4</v>
      </c>
      <c r="D13" s="122">
        <f>D14</f>
        <v>-672515.8</v>
      </c>
    </row>
    <row r="14" spans="1:4" ht="33">
      <c r="A14" s="86" t="s">
        <v>935</v>
      </c>
      <c r="B14" s="85" t="s">
        <v>934</v>
      </c>
      <c r="C14" s="122">
        <f>C15</f>
        <v>-697294.4</v>
      </c>
      <c r="D14" s="122">
        <f>D15</f>
        <v>-672515.8</v>
      </c>
    </row>
    <row r="15" spans="1:4" ht="33">
      <c r="A15" s="86" t="s">
        <v>937</v>
      </c>
      <c r="B15" s="85" t="s">
        <v>936</v>
      </c>
      <c r="C15" s="122">
        <v>-697294.4</v>
      </c>
      <c r="D15" s="122">
        <v>-672515.8</v>
      </c>
    </row>
    <row r="16" spans="1:4" ht="29.25" customHeight="1">
      <c r="A16" s="86" t="s">
        <v>939</v>
      </c>
      <c r="B16" s="85" t="s">
        <v>938</v>
      </c>
      <c r="C16" s="122">
        <f>C17</f>
        <v>709109.8</v>
      </c>
      <c r="D16" s="122">
        <f>D17</f>
        <v>642212.8</v>
      </c>
    </row>
    <row r="17" spans="1:4" ht="37.5" customHeight="1">
      <c r="A17" s="86" t="s">
        <v>941</v>
      </c>
      <c r="B17" s="85" t="s">
        <v>940</v>
      </c>
      <c r="C17" s="122">
        <f>C18</f>
        <v>709109.8</v>
      </c>
      <c r="D17" s="122">
        <f>D18</f>
        <v>642212.8</v>
      </c>
    </row>
    <row r="18" spans="1:4" ht="39" customHeight="1">
      <c r="A18" s="86" t="s">
        <v>943</v>
      </c>
      <c r="B18" s="85" t="s">
        <v>942</v>
      </c>
      <c r="C18" s="122">
        <v>709109.8</v>
      </c>
      <c r="D18" s="122">
        <v>642212.8</v>
      </c>
    </row>
    <row r="19" spans="1:4" ht="16.5">
      <c r="A19" s="244" t="s">
        <v>944</v>
      </c>
      <c r="B19" s="244"/>
      <c r="C19" s="127">
        <f>C12+C9</f>
        <v>38815.40000000002</v>
      </c>
      <c r="D19" s="127">
        <f>D12+D9</f>
        <v>-3303</v>
      </c>
    </row>
    <row r="21" spans="1:5" ht="32.25" customHeight="1">
      <c r="A21" s="243" t="s">
        <v>926</v>
      </c>
      <c r="B21" s="243"/>
      <c r="C21" s="243"/>
      <c r="D21" s="243"/>
      <c r="E21" s="242"/>
    </row>
    <row r="22" ht="15" customHeight="1">
      <c r="A22" s="128"/>
    </row>
    <row r="23" ht="15" customHeight="1">
      <c r="A23" s="129"/>
    </row>
    <row r="24" ht="15" customHeight="1">
      <c r="A24" s="129"/>
    </row>
    <row r="25" ht="15" customHeight="1">
      <c r="A25" s="130"/>
    </row>
    <row r="26" ht="15" customHeight="1">
      <c r="A26" s="130"/>
    </row>
  </sheetData>
  <mergeCells count="9">
    <mergeCell ref="A1:D1"/>
    <mergeCell ref="A2:D2"/>
    <mergeCell ref="A3:D3"/>
    <mergeCell ref="A4:B4"/>
    <mergeCell ref="D4:E4"/>
    <mergeCell ref="A21:D21"/>
    <mergeCell ref="A5:D5"/>
    <mergeCell ref="A6:D6"/>
    <mergeCell ref="A19:B1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7"/>
  <sheetViews>
    <sheetView zoomScale="95" zoomScaleNormal="95" workbookViewId="0" topLeftCell="A1">
      <selection activeCell="A95" sqref="A95"/>
    </sheetView>
  </sheetViews>
  <sheetFormatPr defaultColWidth="9.00390625" defaultRowHeight="12.75"/>
  <cols>
    <col min="1" max="1" width="35.375" style="166" customWidth="1"/>
    <col min="2" max="2" width="72.875" style="168" customWidth="1"/>
    <col min="3" max="3" width="14.875" style="167" customWidth="1"/>
    <col min="4" max="4" width="15.75390625" style="167" customWidth="1"/>
    <col min="5" max="17" width="9.125" style="167" customWidth="1"/>
    <col min="18" max="18" width="0.2421875" style="167" customWidth="1"/>
    <col min="19" max="16384" width="9.125" style="167" customWidth="1"/>
  </cols>
  <sheetData>
    <row r="1" spans="2:4" ht="16.5">
      <c r="B1" s="259" t="s">
        <v>1143</v>
      </c>
      <c r="C1" s="259"/>
      <c r="D1" s="259"/>
    </row>
    <row r="2" spans="2:4" ht="16.5">
      <c r="B2" s="259" t="s">
        <v>1144</v>
      </c>
      <c r="C2" s="259"/>
      <c r="D2" s="259"/>
    </row>
    <row r="3" spans="2:4" ht="16.5">
      <c r="B3" s="259" t="s">
        <v>186</v>
      </c>
      <c r="C3" s="259"/>
      <c r="D3" s="259"/>
    </row>
    <row r="4" spans="2:4" ht="15" customHeight="1">
      <c r="B4" s="259"/>
      <c r="C4" s="259"/>
      <c r="D4" s="259"/>
    </row>
    <row r="5" ht="16.5" hidden="1"/>
    <row r="6" spans="1:4" ht="53.25" customHeight="1">
      <c r="A6" s="258" t="s">
        <v>109</v>
      </c>
      <c r="B6" s="258"/>
      <c r="C6" s="258"/>
      <c r="D6" s="258"/>
    </row>
    <row r="7" spans="1:4" ht="16.5">
      <c r="A7" s="167"/>
      <c r="B7" s="169"/>
      <c r="D7" s="167" t="s">
        <v>70</v>
      </c>
    </row>
    <row r="8" spans="1:4" s="173" customFormat="1" ht="49.5">
      <c r="A8" s="170" t="s">
        <v>110</v>
      </c>
      <c r="B8" s="83" t="s">
        <v>111</v>
      </c>
      <c r="C8" s="171" t="s">
        <v>927</v>
      </c>
      <c r="D8" s="172" t="s">
        <v>179</v>
      </c>
    </row>
    <row r="9" spans="1:4" s="175" customFormat="1" ht="16.5">
      <c r="A9" s="174" t="s">
        <v>112</v>
      </c>
      <c r="B9" s="10" t="s">
        <v>113</v>
      </c>
      <c r="C9" s="33">
        <f>C10+C16+C23+C31+C39+C49+C58+C68+C55+C35</f>
        <v>347537.70000000007</v>
      </c>
      <c r="D9" s="33">
        <f>D10+D16+D23+D31+D39+D49+D58+D68+D55+D35+D86</f>
        <v>349827.39999999997</v>
      </c>
    </row>
    <row r="10" spans="1:4" s="175" customFormat="1" ht="16.5">
      <c r="A10" s="174" t="s">
        <v>114</v>
      </c>
      <c r="B10" s="10" t="s">
        <v>115</v>
      </c>
      <c r="C10" s="33">
        <f>C11</f>
        <v>161894.2</v>
      </c>
      <c r="D10" s="33">
        <f>D11</f>
        <v>158224.59999999998</v>
      </c>
    </row>
    <row r="11" spans="1:4" ht="16.5">
      <c r="A11" s="163" t="s">
        <v>116</v>
      </c>
      <c r="B11" s="12" t="s">
        <v>117</v>
      </c>
      <c r="C11" s="32">
        <f>C12+C13+C14+C15</f>
        <v>161894.2</v>
      </c>
      <c r="D11" s="32">
        <f>D12+D13+D14+D15</f>
        <v>158224.59999999998</v>
      </c>
    </row>
    <row r="12" spans="1:4" ht="67.5" customHeight="1">
      <c r="A12" s="163" t="s">
        <v>118</v>
      </c>
      <c r="B12" s="176" t="s">
        <v>119</v>
      </c>
      <c r="C12" s="32">
        <v>160029.2</v>
      </c>
      <c r="D12" s="202">
        <v>156210.5</v>
      </c>
    </row>
    <row r="13" spans="1:4" ht="114.75" customHeight="1">
      <c r="A13" s="163" t="s">
        <v>120</v>
      </c>
      <c r="B13" s="176" t="s">
        <v>121</v>
      </c>
      <c r="C13" s="32">
        <v>825</v>
      </c>
      <c r="D13" s="202">
        <v>920.8</v>
      </c>
    </row>
    <row r="14" spans="1:4" ht="49.5">
      <c r="A14" s="163" t="s">
        <v>122</v>
      </c>
      <c r="B14" s="12" t="s">
        <v>123</v>
      </c>
      <c r="C14" s="32">
        <v>935</v>
      </c>
      <c r="D14" s="202">
        <v>967.4</v>
      </c>
    </row>
    <row r="15" spans="1:4" ht="99.75" customHeight="1">
      <c r="A15" s="163" t="s">
        <v>124</v>
      </c>
      <c r="B15" s="177" t="s">
        <v>125</v>
      </c>
      <c r="C15" s="32">
        <v>105</v>
      </c>
      <c r="D15" s="202">
        <v>125.9</v>
      </c>
    </row>
    <row r="16" spans="1:4" s="175" customFormat="1" ht="16.5">
      <c r="A16" s="174" t="s">
        <v>126</v>
      </c>
      <c r="B16" s="10" t="s">
        <v>127</v>
      </c>
      <c r="C16" s="33">
        <f>C17+C20</f>
        <v>36392.2</v>
      </c>
      <c r="D16" s="33">
        <f>D17+D20</f>
        <v>35849.299999999996</v>
      </c>
    </row>
    <row r="17" spans="1:4" ht="33">
      <c r="A17" s="163" t="s">
        <v>128</v>
      </c>
      <c r="B17" s="12" t="s">
        <v>129</v>
      </c>
      <c r="C17" s="32">
        <f>SUM(C18:C19)</f>
        <v>36391</v>
      </c>
      <c r="D17" s="32">
        <f>SUM(D18:D19)</f>
        <v>35848.1</v>
      </c>
    </row>
    <row r="18" spans="1:4" ht="33.75" customHeight="1">
      <c r="A18" s="163" t="s">
        <v>130</v>
      </c>
      <c r="B18" s="12" t="s">
        <v>129</v>
      </c>
      <c r="C18" s="32">
        <v>36170</v>
      </c>
      <c r="D18" s="202">
        <v>35784.1</v>
      </c>
    </row>
    <row r="19" spans="1:4" ht="36.75" customHeight="1">
      <c r="A19" s="163" t="s">
        <v>131</v>
      </c>
      <c r="B19" s="12" t="s">
        <v>132</v>
      </c>
      <c r="C19" s="32">
        <v>221</v>
      </c>
      <c r="D19" s="202">
        <v>64</v>
      </c>
    </row>
    <row r="20" spans="1:4" ht="20.25" customHeight="1">
      <c r="A20" s="178" t="s">
        <v>133</v>
      </c>
      <c r="B20" s="123" t="s">
        <v>134</v>
      </c>
      <c r="C20" s="32">
        <f>C21</f>
        <v>1.2</v>
      </c>
      <c r="D20" s="32">
        <f>SUM(D21:D22)</f>
        <v>1.200000000000001</v>
      </c>
    </row>
    <row r="21" spans="1:4" ht="15.75" customHeight="1">
      <c r="A21" s="178" t="s">
        <v>135</v>
      </c>
      <c r="B21" s="123" t="s">
        <v>134</v>
      </c>
      <c r="C21" s="32">
        <v>1.2</v>
      </c>
      <c r="D21" s="202">
        <v>10.8</v>
      </c>
    </row>
    <row r="22" spans="1:4" ht="18.75" customHeight="1">
      <c r="A22" s="178" t="s">
        <v>136</v>
      </c>
      <c r="B22" s="123" t="s">
        <v>134</v>
      </c>
      <c r="C22" s="32">
        <v>0</v>
      </c>
      <c r="D22" s="202">
        <v>-9.6</v>
      </c>
    </row>
    <row r="23" spans="1:4" s="175" customFormat="1" ht="16.5">
      <c r="A23" s="174" t="s">
        <v>137</v>
      </c>
      <c r="B23" s="10" t="s">
        <v>138</v>
      </c>
      <c r="C23" s="33">
        <f>C24+C26</f>
        <v>56199</v>
      </c>
      <c r="D23" s="33">
        <f>D24+D26</f>
        <v>57659.5</v>
      </c>
    </row>
    <row r="24" spans="1:4" ht="16.5">
      <c r="A24" s="163" t="s">
        <v>139</v>
      </c>
      <c r="B24" s="12" t="s">
        <v>140</v>
      </c>
      <c r="C24" s="32">
        <f>C25</f>
        <v>3141</v>
      </c>
      <c r="D24" s="32">
        <f>D25</f>
        <v>3445.5</v>
      </c>
    </row>
    <row r="25" spans="1:4" ht="49.5">
      <c r="A25" s="163" t="s">
        <v>141</v>
      </c>
      <c r="B25" s="12" t="s">
        <v>142</v>
      </c>
      <c r="C25" s="32">
        <v>3141</v>
      </c>
      <c r="D25" s="32">
        <v>3445.5</v>
      </c>
    </row>
    <row r="26" spans="1:4" ht="16.5">
      <c r="A26" s="163" t="s">
        <v>143</v>
      </c>
      <c r="B26" s="12" t="s">
        <v>144</v>
      </c>
      <c r="C26" s="32">
        <f>C27+C29</f>
        <v>53058</v>
      </c>
      <c r="D26" s="32">
        <f>D27+D29</f>
        <v>54214</v>
      </c>
    </row>
    <row r="27" spans="1:4" ht="49.5">
      <c r="A27" s="163" t="s">
        <v>892</v>
      </c>
      <c r="B27" s="12" t="s">
        <v>893</v>
      </c>
      <c r="C27" s="32">
        <f>C28</f>
        <v>4666</v>
      </c>
      <c r="D27" s="32">
        <f>D28</f>
        <v>4479.7</v>
      </c>
    </row>
    <row r="28" spans="1:4" ht="66">
      <c r="A28" s="163" t="s">
        <v>894</v>
      </c>
      <c r="B28" s="12" t="s">
        <v>895</v>
      </c>
      <c r="C28" s="32">
        <v>4666</v>
      </c>
      <c r="D28" s="32">
        <v>4479.7</v>
      </c>
    </row>
    <row r="29" spans="1:4" ht="49.5">
      <c r="A29" s="163" t="s">
        <v>896</v>
      </c>
      <c r="B29" s="12" t="s">
        <v>897</v>
      </c>
      <c r="C29" s="32">
        <f>C30</f>
        <v>48392</v>
      </c>
      <c r="D29" s="32">
        <f>D30</f>
        <v>49734.3</v>
      </c>
    </row>
    <row r="30" spans="1:4" ht="66">
      <c r="A30" s="163" t="s">
        <v>898</v>
      </c>
      <c r="B30" s="12" t="s">
        <v>899</v>
      </c>
      <c r="C30" s="32">
        <v>48392</v>
      </c>
      <c r="D30" s="32">
        <v>49734.3</v>
      </c>
    </row>
    <row r="31" spans="1:4" s="175" customFormat="1" ht="16.5">
      <c r="A31" s="174" t="s">
        <v>900</v>
      </c>
      <c r="B31" s="10" t="s">
        <v>543</v>
      </c>
      <c r="C31" s="33">
        <f>C32+C34</f>
        <v>2500.2</v>
      </c>
      <c r="D31" s="33">
        <f>D32+D34</f>
        <v>2436.4</v>
      </c>
    </row>
    <row r="32" spans="1:4" ht="33.75" customHeight="1">
      <c r="A32" s="163" t="s">
        <v>544</v>
      </c>
      <c r="B32" s="12" t="s">
        <v>545</v>
      </c>
      <c r="C32" s="32">
        <f>C33</f>
        <v>2485.2</v>
      </c>
      <c r="D32" s="32">
        <f>D33</f>
        <v>2424.4</v>
      </c>
    </row>
    <row r="33" spans="1:4" ht="49.5">
      <c r="A33" s="163" t="s">
        <v>546</v>
      </c>
      <c r="B33" s="12" t="s">
        <v>547</v>
      </c>
      <c r="C33" s="32">
        <v>2485.2</v>
      </c>
      <c r="D33" s="32">
        <v>2424.4</v>
      </c>
    </row>
    <row r="34" spans="1:4" ht="33">
      <c r="A34" s="163" t="s">
        <v>548</v>
      </c>
      <c r="B34" s="12" t="s">
        <v>549</v>
      </c>
      <c r="C34" s="32">
        <v>15</v>
      </c>
      <c r="D34" s="32">
        <v>12</v>
      </c>
    </row>
    <row r="35" spans="1:4" ht="49.5">
      <c r="A35" s="179" t="s">
        <v>550</v>
      </c>
      <c r="B35" s="180" t="s">
        <v>551</v>
      </c>
      <c r="C35" s="32">
        <f aca="true" t="shared" si="0" ref="C35:D37">C36</f>
        <v>1.9</v>
      </c>
      <c r="D35" s="32">
        <f t="shared" si="0"/>
        <v>4</v>
      </c>
    </row>
    <row r="36" spans="1:4" ht="16.5">
      <c r="A36" s="178" t="s">
        <v>552</v>
      </c>
      <c r="B36" s="176" t="s">
        <v>553</v>
      </c>
      <c r="C36" s="32">
        <f t="shared" si="0"/>
        <v>1.9</v>
      </c>
      <c r="D36" s="32">
        <f t="shared" si="0"/>
        <v>4</v>
      </c>
    </row>
    <row r="37" spans="1:4" ht="33">
      <c r="A37" s="178" t="s">
        <v>554</v>
      </c>
      <c r="B37" s="176" t="s">
        <v>555</v>
      </c>
      <c r="C37" s="32">
        <f t="shared" si="0"/>
        <v>1.9</v>
      </c>
      <c r="D37" s="32">
        <f t="shared" si="0"/>
        <v>4</v>
      </c>
    </row>
    <row r="38" spans="1:4" ht="33">
      <c r="A38" s="178" t="s">
        <v>556</v>
      </c>
      <c r="B38" s="176" t="s">
        <v>557</v>
      </c>
      <c r="C38" s="32">
        <v>1.9</v>
      </c>
      <c r="D38" s="32">
        <v>4</v>
      </c>
    </row>
    <row r="39" spans="1:4" s="175" customFormat="1" ht="49.5">
      <c r="A39" s="174" t="s">
        <v>558</v>
      </c>
      <c r="B39" s="10" t="s">
        <v>559</v>
      </c>
      <c r="C39" s="33">
        <f>C40+C46+C44</f>
        <v>33416.4</v>
      </c>
      <c r="D39" s="33">
        <f>D40+D46+D44</f>
        <v>34007.8</v>
      </c>
    </row>
    <row r="40" spans="1:4" ht="81.75" customHeight="1">
      <c r="A40" s="163" t="s">
        <v>560</v>
      </c>
      <c r="B40" s="12" t="s">
        <v>561</v>
      </c>
      <c r="C40" s="32">
        <f>C41+C43</f>
        <v>24828.5</v>
      </c>
      <c r="D40" s="32">
        <f>D41+D43</f>
        <v>24790.100000000002</v>
      </c>
    </row>
    <row r="41" spans="1:4" ht="76.5" customHeight="1">
      <c r="A41" s="163" t="s">
        <v>562</v>
      </c>
      <c r="B41" s="12" t="s">
        <v>563</v>
      </c>
      <c r="C41" s="32">
        <f>C42</f>
        <v>24039.8</v>
      </c>
      <c r="D41" s="32">
        <f>D42</f>
        <v>24001.4</v>
      </c>
    </row>
    <row r="42" spans="1:4" ht="82.5">
      <c r="A42" s="163" t="s">
        <v>564</v>
      </c>
      <c r="B42" s="12" t="s">
        <v>565</v>
      </c>
      <c r="C42" s="32">
        <v>24039.8</v>
      </c>
      <c r="D42" s="32">
        <v>24001.4</v>
      </c>
    </row>
    <row r="43" spans="1:4" ht="82.5">
      <c r="A43" s="163" t="s">
        <v>566</v>
      </c>
      <c r="B43" s="12" t="s">
        <v>196</v>
      </c>
      <c r="C43" s="32">
        <v>788.7</v>
      </c>
      <c r="D43" s="32">
        <v>788.7</v>
      </c>
    </row>
    <row r="44" spans="1:4" ht="33">
      <c r="A44" s="163" t="s">
        <v>197</v>
      </c>
      <c r="B44" s="12" t="s">
        <v>198</v>
      </c>
      <c r="C44" s="32">
        <f>C45</f>
        <v>205.6</v>
      </c>
      <c r="D44" s="32">
        <f>D45</f>
        <v>205.7</v>
      </c>
    </row>
    <row r="45" spans="1:4" ht="49.5">
      <c r="A45" s="163" t="s">
        <v>199</v>
      </c>
      <c r="B45" s="12" t="s">
        <v>200</v>
      </c>
      <c r="C45" s="32">
        <v>205.6</v>
      </c>
      <c r="D45" s="32">
        <v>205.7</v>
      </c>
    </row>
    <row r="46" spans="1:4" ht="82.5">
      <c r="A46" s="163" t="s">
        <v>201</v>
      </c>
      <c r="B46" s="12" t="s">
        <v>202</v>
      </c>
      <c r="C46" s="32">
        <f>C47</f>
        <v>8382.3</v>
      </c>
      <c r="D46" s="32">
        <f>D47</f>
        <v>9012</v>
      </c>
    </row>
    <row r="47" spans="1:4" ht="82.5">
      <c r="A47" s="163" t="s">
        <v>203</v>
      </c>
      <c r="B47" s="12" t="s">
        <v>204</v>
      </c>
      <c r="C47" s="32">
        <f>C48</f>
        <v>8382.3</v>
      </c>
      <c r="D47" s="32">
        <f>D48</f>
        <v>9012</v>
      </c>
    </row>
    <row r="48" spans="1:4" ht="72.75" customHeight="1">
      <c r="A48" s="163" t="s">
        <v>205</v>
      </c>
      <c r="B48" s="12" t="s">
        <v>206</v>
      </c>
      <c r="C48" s="32">
        <v>8382.3</v>
      </c>
      <c r="D48" s="32">
        <v>9012</v>
      </c>
    </row>
    <row r="49" spans="1:4" s="175" customFormat="1" ht="24" customHeight="1">
      <c r="A49" s="174" t="s">
        <v>207</v>
      </c>
      <c r="B49" s="10" t="s">
        <v>208</v>
      </c>
      <c r="C49" s="33">
        <f>C50</f>
        <v>1375.1</v>
      </c>
      <c r="D49" s="33">
        <f>D50</f>
        <v>1354.1</v>
      </c>
    </row>
    <row r="50" spans="1:4" ht="16.5">
      <c r="A50" s="163" t="s">
        <v>209</v>
      </c>
      <c r="B50" s="12" t="s">
        <v>210</v>
      </c>
      <c r="C50" s="32">
        <f>SUM(C51:C54)</f>
        <v>1375.1</v>
      </c>
      <c r="D50" s="32">
        <f>SUM(D51:D54)</f>
        <v>1354.1</v>
      </c>
    </row>
    <row r="51" spans="1:4" ht="33">
      <c r="A51" s="181" t="s">
        <v>211</v>
      </c>
      <c r="B51" s="176" t="s">
        <v>212</v>
      </c>
      <c r="C51" s="32">
        <v>141.5</v>
      </c>
      <c r="D51" s="32">
        <v>156.3</v>
      </c>
    </row>
    <row r="52" spans="1:4" ht="33">
      <c r="A52" s="181" t="s">
        <v>213</v>
      </c>
      <c r="B52" s="176" t="s">
        <v>214</v>
      </c>
      <c r="C52" s="32">
        <v>23.9</v>
      </c>
      <c r="D52" s="32">
        <v>37.7</v>
      </c>
    </row>
    <row r="53" spans="1:4" ht="16.5">
      <c r="A53" s="181" t="s">
        <v>215</v>
      </c>
      <c r="B53" s="176" t="s">
        <v>216</v>
      </c>
      <c r="C53" s="32">
        <v>709.6</v>
      </c>
      <c r="D53" s="32">
        <v>816.5</v>
      </c>
    </row>
    <row r="54" spans="1:4" ht="16.5">
      <c r="A54" s="181" t="s">
        <v>217</v>
      </c>
      <c r="B54" s="176" t="s">
        <v>218</v>
      </c>
      <c r="C54" s="32">
        <v>500.1</v>
      </c>
      <c r="D54" s="32">
        <v>343.6</v>
      </c>
    </row>
    <row r="55" spans="1:4" ht="33">
      <c r="A55" s="179" t="s">
        <v>219</v>
      </c>
      <c r="B55" s="182" t="s">
        <v>220</v>
      </c>
      <c r="C55" s="33">
        <f>C56</f>
        <v>136.5</v>
      </c>
      <c r="D55" s="33">
        <f>D56</f>
        <v>136.5</v>
      </c>
    </row>
    <row r="56" spans="1:4" ht="16.5">
      <c r="A56" s="178" t="s">
        <v>221</v>
      </c>
      <c r="B56" s="123" t="s">
        <v>222</v>
      </c>
      <c r="C56" s="32">
        <f>C57</f>
        <v>136.5</v>
      </c>
      <c r="D56" s="32">
        <f>D57</f>
        <v>136.5</v>
      </c>
    </row>
    <row r="57" spans="1:4" ht="22.5" customHeight="1">
      <c r="A57" s="178" t="s">
        <v>223</v>
      </c>
      <c r="B57" s="123" t="s">
        <v>224</v>
      </c>
      <c r="C57" s="32">
        <v>136.5</v>
      </c>
      <c r="D57" s="32">
        <v>136.5</v>
      </c>
    </row>
    <row r="58" spans="1:4" s="175" customFormat="1" ht="33">
      <c r="A58" s="174" t="s">
        <v>225</v>
      </c>
      <c r="B58" s="10" t="s">
        <v>226</v>
      </c>
      <c r="C58" s="33">
        <f>C59+C63</f>
        <v>52042.5</v>
      </c>
      <c r="D58" s="33">
        <f>D59+D63</f>
        <v>56236.200000000004</v>
      </c>
    </row>
    <row r="59" spans="1:4" ht="82.5">
      <c r="A59" s="163" t="s">
        <v>227</v>
      </c>
      <c r="B59" s="12" t="s">
        <v>228</v>
      </c>
      <c r="C59" s="32">
        <f>C60</f>
        <v>17474.5</v>
      </c>
      <c r="D59" s="32">
        <f>D60</f>
        <v>20221.9</v>
      </c>
    </row>
    <row r="60" spans="1:4" ht="86.25" customHeight="1">
      <c r="A60" s="163" t="s">
        <v>229</v>
      </c>
      <c r="B60" s="12" t="s">
        <v>230</v>
      </c>
      <c r="C60" s="32">
        <f>C61+C62</f>
        <v>17474.5</v>
      </c>
      <c r="D60" s="32">
        <f>D61+D62</f>
        <v>20221.9</v>
      </c>
    </row>
    <row r="61" spans="1:4" ht="91.5" customHeight="1">
      <c r="A61" s="163" t="s">
        <v>231</v>
      </c>
      <c r="B61" s="12" t="s">
        <v>232</v>
      </c>
      <c r="C61" s="32">
        <v>3</v>
      </c>
      <c r="D61" s="32">
        <v>3</v>
      </c>
    </row>
    <row r="62" spans="1:4" ht="96.75" customHeight="1">
      <c r="A62" s="163" t="s">
        <v>233</v>
      </c>
      <c r="B62" s="12" t="s">
        <v>234</v>
      </c>
      <c r="C62" s="32">
        <v>17471.5</v>
      </c>
      <c r="D62" s="32">
        <v>20218.9</v>
      </c>
    </row>
    <row r="63" spans="1:4" ht="51.75" customHeight="1">
      <c r="A63" s="178" t="s">
        <v>235</v>
      </c>
      <c r="B63" s="123" t="s">
        <v>236</v>
      </c>
      <c r="C63" s="32">
        <f>C64+C66</f>
        <v>34568</v>
      </c>
      <c r="D63" s="32">
        <f>D64+D66</f>
        <v>36014.3</v>
      </c>
    </row>
    <row r="64" spans="1:4" ht="40.5" customHeight="1">
      <c r="A64" s="163" t="s">
        <v>237</v>
      </c>
      <c r="B64" s="12" t="s">
        <v>238</v>
      </c>
      <c r="C64" s="32">
        <f>C65</f>
        <v>30320.7</v>
      </c>
      <c r="D64" s="32">
        <f>D65</f>
        <v>31767</v>
      </c>
    </row>
    <row r="65" spans="1:4" ht="51.75" customHeight="1">
      <c r="A65" s="163" t="s">
        <v>239</v>
      </c>
      <c r="B65" s="12" t="s">
        <v>240</v>
      </c>
      <c r="C65" s="32">
        <v>30320.7</v>
      </c>
      <c r="D65" s="32">
        <v>31767</v>
      </c>
    </row>
    <row r="66" spans="1:4" ht="46.5" customHeight="1">
      <c r="A66" s="177" t="s">
        <v>241</v>
      </c>
      <c r="B66" s="176" t="s">
        <v>242</v>
      </c>
      <c r="C66" s="32">
        <v>4247.3</v>
      </c>
      <c r="D66" s="32">
        <v>4247.3</v>
      </c>
    </row>
    <row r="67" spans="1:4" ht="49.5">
      <c r="A67" s="177" t="s">
        <v>243</v>
      </c>
      <c r="B67" s="176" t="s">
        <v>244</v>
      </c>
      <c r="C67" s="32">
        <v>4247.3</v>
      </c>
      <c r="D67" s="32">
        <v>4247.3</v>
      </c>
    </row>
    <row r="68" spans="1:4" s="175" customFormat="1" ht="16.5">
      <c r="A68" s="174" t="s">
        <v>245</v>
      </c>
      <c r="B68" s="10" t="s">
        <v>246</v>
      </c>
      <c r="C68" s="33">
        <f>C69+C72+C75+C78+C84+C79+C73+C83</f>
        <v>3579.7000000000003</v>
      </c>
      <c r="D68" s="33">
        <f>D69+D72+D75+D78+D84+D79+D73+D83</f>
        <v>3865.9999999999995</v>
      </c>
    </row>
    <row r="69" spans="1:4" ht="33">
      <c r="A69" s="163" t="s">
        <v>247</v>
      </c>
      <c r="B69" s="12" t="s">
        <v>248</v>
      </c>
      <c r="C69" s="32">
        <f>C70+C71</f>
        <v>119.2</v>
      </c>
      <c r="D69" s="32">
        <f>D70+D71</f>
        <v>122.5</v>
      </c>
    </row>
    <row r="70" spans="1:4" ht="115.5">
      <c r="A70" s="163" t="s">
        <v>249</v>
      </c>
      <c r="B70" s="12" t="s">
        <v>250</v>
      </c>
      <c r="C70" s="32">
        <v>102</v>
      </c>
      <c r="D70" s="32">
        <v>104.9</v>
      </c>
    </row>
    <row r="71" spans="1:4" ht="49.5" customHeight="1">
      <c r="A71" s="163" t="s">
        <v>251</v>
      </c>
      <c r="B71" s="123" t="s">
        <v>252</v>
      </c>
      <c r="C71" s="32">
        <v>17.2</v>
      </c>
      <c r="D71" s="32">
        <v>17.6</v>
      </c>
    </row>
    <row r="72" spans="1:4" ht="72" customHeight="1">
      <c r="A72" s="163" t="s">
        <v>253</v>
      </c>
      <c r="B72" s="12" t="s">
        <v>254</v>
      </c>
      <c r="C72" s="32">
        <v>168</v>
      </c>
      <c r="D72" s="32">
        <v>172</v>
      </c>
    </row>
    <row r="73" spans="1:4" ht="24.75" customHeight="1">
      <c r="A73" s="183" t="s">
        <v>255</v>
      </c>
      <c r="B73" s="12" t="s">
        <v>256</v>
      </c>
      <c r="C73" s="32">
        <f>C74</f>
        <v>7.9</v>
      </c>
      <c r="D73" s="32">
        <f>D74</f>
        <v>8</v>
      </c>
    </row>
    <row r="74" spans="1:4" ht="63.75" customHeight="1">
      <c r="A74" s="183" t="s">
        <v>257</v>
      </c>
      <c r="B74" s="12" t="s">
        <v>258</v>
      </c>
      <c r="C74" s="32">
        <v>7.9</v>
      </c>
      <c r="D74" s="32">
        <v>8</v>
      </c>
    </row>
    <row r="75" spans="1:4" ht="93" customHeight="1">
      <c r="A75" s="163" t="s">
        <v>259</v>
      </c>
      <c r="B75" s="12" t="s">
        <v>260</v>
      </c>
      <c r="C75" s="32">
        <f>SUM(C76:C77)</f>
        <v>36</v>
      </c>
      <c r="D75" s="32">
        <f>SUM(D76:D77)</f>
        <v>42.9</v>
      </c>
    </row>
    <row r="76" spans="1:4" ht="34.5" customHeight="1">
      <c r="A76" s="163" t="s">
        <v>261</v>
      </c>
      <c r="B76" s="12" t="s">
        <v>262</v>
      </c>
      <c r="C76" s="32">
        <v>6</v>
      </c>
      <c r="D76" s="32">
        <v>6</v>
      </c>
    </row>
    <row r="77" spans="1:4" ht="33">
      <c r="A77" s="163" t="s">
        <v>263</v>
      </c>
      <c r="B77" s="12" t="s">
        <v>264</v>
      </c>
      <c r="C77" s="32">
        <v>30</v>
      </c>
      <c r="D77" s="32">
        <v>36.9</v>
      </c>
    </row>
    <row r="78" spans="1:4" ht="54.75" customHeight="1">
      <c r="A78" s="163" t="s">
        <v>265</v>
      </c>
      <c r="B78" s="12" t="s">
        <v>266</v>
      </c>
      <c r="C78" s="32">
        <v>1625</v>
      </c>
      <c r="D78" s="32">
        <v>1758.3</v>
      </c>
    </row>
    <row r="79" spans="1:4" ht="38.25" customHeight="1">
      <c r="A79" s="12" t="s">
        <v>267</v>
      </c>
      <c r="B79" s="12" t="s">
        <v>268</v>
      </c>
      <c r="C79" s="32">
        <f>SUM(C80:C82)</f>
        <v>95.5</v>
      </c>
      <c r="D79" s="32">
        <f>SUM(D80:D82)</f>
        <v>95.7</v>
      </c>
    </row>
    <row r="80" spans="1:4" ht="54.75" customHeight="1">
      <c r="A80" s="12" t="s">
        <v>269</v>
      </c>
      <c r="B80" s="12" t="s">
        <v>270</v>
      </c>
      <c r="C80" s="32">
        <v>10</v>
      </c>
      <c r="D80" s="32">
        <v>10</v>
      </c>
    </row>
    <row r="81" spans="1:4" ht="42.75" customHeight="1">
      <c r="A81" s="12" t="s">
        <v>271</v>
      </c>
      <c r="B81" s="12" t="s">
        <v>272</v>
      </c>
      <c r="C81" s="32">
        <v>37.9</v>
      </c>
      <c r="D81" s="32">
        <v>38</v>
      </c>
    </row>
    <row r="82" spans="1:4" ht="75" customHeight="1">
      <c r="A82" s="183" t="s">
        <v>273</v>
      </c>
      <c r="B82" s="12" t="s">
        <v>274</v>
      </c>
      <c r="C82" s="32">
        <v>47.6</v>
      </c>
      <c r="D82" s="32">
        <v>47.7</v>
      </c>
    </row>
    <row r="83" spans="1:4" ht="67.5" customHeight="1">
      <c r="A83" s="183" t="s">
        <v>275</v>
      </c>
      <c r="B83" s="86" t="s">
        <v>276</v>
      </c>
      <c r="C83" s="32">
        <v>3</v>
      </c>
      <c r="D83" s="32">
        <v>3</v>
      </c>
    </row>
    <row r="84" spans="1:4" ht="33">
      <c r="A84" s="163" t="s">
        <v>277</v>
      </c>
      <c r="B84" s="12" t="s">
        <v>695</v>
      </c>
      <c r="C84" s="32">
        <f>C85</f>
        <v>1525.1</v>
      </c>
      <c r="D84" s="32">
        <f>D85</f>
        <v>1663.6</v>
      </c>
    </row>
    <row r="85" spans="1:4" ht="40.5" customHeight="1">
      <c r="A85" s="163" t="s">
        <v>696</v>
      </c>
      <c r="B85" s="12" t="s">
        <v>697</v>
      </c>
      <c r="C85" s="32">
        <v>1525.1</v>
      </c>
      <c r="D85" s="32">
        <v>1663.6</v>
      </c>
    </row>
    <row r="86" spans="1:4" s="175" customFormat="1" ht="22.5" customHeight="1">
      <c r="A86" s="184" t="s">
        <v>698</v>
      </c>
      <c r="B86" s="170" t="s">
        <v>699</v>
      </c>
      <c r="C86" s="33">
        <f>C87</f>
        <v>0</v>
      </c>
      <c r="D86" s="33">
        <f>D87</f>
        <v>53</v>
      </c>
    </row>
    <row r="87" spans="1:4" ht="19.5" customHeight="1">
      <c r="A87" s="185" t="s">
        <v>700</v>
      </c>
      <c r="B87" s="186" t="s">
        <v>701</v>
      </c>
      <c r="C87" s="32">
        <f>C88</f>
        <v>0</v>
      </c>
      <c r="D87" s="32">
        <f>D88</f>
        <v>53</v>
      </c>
    </row>
    <row r="88" spans="1:4" ht="40.5" customHeight="1">
      <c r="A88" s="185" t="s">
        <v>702</v>
      </c>
      <c r="B88" s="186" t="s">
        <v>703</v>
      </c>
      <c r="C88" s="32">
        <v>0</v>
      </c>
      <c r="D88" s="32">
        <v>53</v>
      </c>
    </row>
    <row r="89" spans="1:4" ht="16.5">
      <c r="A89" s="174" t="s">
        <v>704</v>
      </c>
      <c r="B89" s="10" t="s">
        <v>705</v>
      </c>
      <c r="C89" s="33">
        <f>C90+C125</f>
        <v>322756.69999999995</v>
      </c>
      <c r="D89" s="33">
        <f>D90+D125+D127</f>
        <v>289108.89999999997</v>
      </c>
    </row>
    <row r="90" spans="1:4" ht="33">
      <c r="A90" s="187" t="s">
        <v>542</v>
      </c>
      <c r="B90" s="188" t="s">
        <v>706</v>
      </c>
      <c r="C90" s="33">
        <f>C91+C112+C93+C123</f>
        <v>322301.69999999995</v>
      </c>
      <c r="D90" s="33">
        <f>D91+D112+D93+D123</f>
        <v>291407.69999999995</v>
      </c>
    </row>
    <row r="91" spans="1:4" ht="33">
      <c r="A91" s="187" t="s">
        <v>707</v>
      </c>
      <c r="B91" s="188" t="s">
        <v>708</v>
      </c>
      <c r="C91" s="33">
        <f>SUM(C92:C92)</f>
        <v>1057.4</v>
      </c>
      <c r="D91" s="33">
        <f>SUM(D92:D92)</f>
        <v>1057.4</v>
      </c>
    </row>
    <row r="92" spans="1:4" ht="33">
      <c r="A92" s="12" t="s">
        <v>709</v>
      </c>
      <c r="B92" s="12" t="s">
        <v>710</v>
      </c>
      <c r="C92" s="32">
        <v>1057.4</v>
      </c>
      <c r="D92" s="32">
        <v>1057.4</v>
      </c>
    </row>
    <row r="93" spans="1:4" ht="33">
      <c r="A93" s="189" t="s">
        <v>711</v>
      </c>
      <c r="B93" s="190" t="s">
        <v>712</v>
      </c>
      <c r="C93" s="33">
        <f>SUM(C94:C111)</f>
        <v>170757.09999999998</v>
      </c>
      <c r="D93" s="33">
        <f>SUM(D94:D111)</f>
        <v>141129.69999999998</v>
      </c>
    </row>
    <row r="94" spans="1:4" ht="33">
      <c r="A94" s="191" t="s">
        <v>713</v>
      </c>
      <c r="B94" s="192" t="s">
        <v>714</v>
      </c>
      <c r="C94" s="32">
        <v>1322.1</v>
      </c>
      <c r="D94" s="32">
        <v>1322.1</v>
      </c>
    </row>
    <row r="95" spans="1:4" ht="66">
      <c r="A95" s="191" t="s">
        <v>715</v>
      </c>
      <c r="B95" s="192" t="s">
        <v>716</v>
      </c>
      <c r="C95" s="32">
        <v>30488.8</v>
      </c>
      <c r="D95" s="32">
        <v>30488.6</v>
      </c>
    </row>
    <row r="96" spans="1:4" ht="36.75" customHeight="1">
      <c r="A96" s="191" t="s">
        <v>717</v>
      </c>
      <c r="B96" s="192" t="s">
        <v>718</v>
      </c>
      <c r="C96" s="32">
        <v>3222.7</v>
      </c>
      <c r="D96" s="32">
        <v>3222.7</v>
      </c>
    </row>
    <row r="97" spans="1:4" ht="49.5">
      <c r="A97" s="191" t="s">
        <v>719</v>
      </c>
      <c r="B97" s="176" t="s">
        <v>720</v>
      </c>
      <c r="C97" s="32">
        <v>75089.9</v>
      </c>
      <c r="D97" s="32">
        <v>46130.1</v>
      </c>
    </row>
    <row r="98" spans="1:4" ht="84.75" customHeight="1">
      <c r="A98" s="191" t="s">
        <v>721</v>
      </c>
      <c r="B98" s="176" t="s">
        <v>722</v>
      </c>
      <c r="C98" s="32">
        <v>8240.1</v>
      </c>
      <c r="D98" s="32">
        <v>8240.1</v>
      </c>
    </row>
    <row r="99" spans="1:4" ht="66">
      <c r="A99" s="191" t="s">
        <v>723</v>
      </c>
      <c r="B99" s="176" t="s">
        <v>1094</v>
      </c>
      <c r="C99" s="32">
        <v>2776.4</v>
      </c>
      <c r="D99" s="32">
        <v>2776.4</v>
      </c>
    </row>
    <row r="100" spans="1:4" ht="33">
      <c r="A100" s="191" t="s">
        <v>1095</v>
      </c>
      <c r="B100" s="176" t="s">
        <v>1096</v>
      </c>
      <c r="C100" s="32">
        <v>5521</v>
      </c>
      <c r="D100" s="32">
        <v>5521</v>
      </c>
    </row>
    <row r="101" spans="1:4" ht="49.5">
      <c r="A101" s="191" t="s">
        <v>1097</v>
      </c>
      <c r="B101" s="176" t="s">
        <v>1098</v>
      </c>
      <c r="C101" s="32">
        <v>11032.4</v>
      </c>
      <c r="D101" s="32">
        <v>11032.4</v>
      </c>
    </row>
    <row r="102" spans="1:4" ht="115.5">
      <c r="A102" s="193" t="s">
        <v>1099</v>
      </c>
      <c r="B102" s="194" t="s">
        <v>1100</v>
      </c>
      <c r="C102" s="32">
        <v>202.1</v>
      </c>
      <c r="D102" s="32">
        <v>202.1</v>
      </c>
    </row>
    <row r="103" spans="1:4" ht="49.5">
      <c r="A103" s="193" t="s">
        <v>1099</v>
      </c>
      <c r="B103" s="194" t="s">
        <v>1101</v>
      </c>
      <c r="C103" s="32">
        <v>2375</v>
      </c>
      <c r="D103" s="32">
        <v>2375</v>
      </c>
    </row>
    <row r="104" spans="1:4" ht="66">
      <c r="A104" s="193" t="s">
        <v>1099</v>
      </c>
      <c r="B104" s="194" t="s">
        <v>1102</v>
      </c>
      <c r="C104" s="32">
        <v>20809.4</v>
      </c>
      <c r="D104" s="32">
        <v>20809.4</v>
      </c>
    </row>
    <row r="105" spans="1:4" ht="33">
      <c r="A105" s="193" t="s">
        <v>1099</v>
      </c>
      <c r="B105" s="194" t="s">
        <v>1103</v>
      </c>
      <c r="C105" s="32">
        <v>2868.3</v>
      </c>
      <c r="D105" s="32">
        <v>2868.3</v>
      </c>
    </row>
    <row r="106" spans="1:4" ht="33">
      <c r="A106" s="193" t="s">
        <v>1104</v>
      </c>
      <c r="B106" s="194" t="s">
        <v>1105</v>
      </c>
      <c r="C106" s="32">
        <v>659.8</v>
      </c>
      <c r="D106" s="32">
        <v>0</v>
      </c>
    </row>
    <row r="107" spans="1:4" ht="16.5">
      <c r="A107" s="193" t="s">
        <v>1099</v>
      </c>
      <c r="B107" s="194" t="s">
        <v>1106</v>
      </c>
      <c r="C107" s="32">
        <v>456.4</v>
      </c>
      <c r="D107" s="32">
        <v>456.4</v>
      </c>
    </row>
    <row r="108" spans="1:4" ht="33">
      <c r="A108" s="193" t="s">
        <v>1099</v>
      </c>
      <c r="B108" s="194" t="s">
        <v>1107</v>
      </c>
      <c r="C108" s="32">
        <v>111.2</v>
      </c>
      <c r="D108" s="32">
        <v>103.6</v>
      </c>
    </row>
    <row r="109" spans="1:4" ht="49.5">
      <c r="A109" s="193" t="s">
        <v>1099</v>
      </c>
      <c r="B109" s="194" t="s">
        <v>1108</v>
      </c>
      <c r="C109" s="32">
        <v>414.6</v>
      </c>
      <c r="D109" s="32">
        <v>414.6</v>
      </c>
    </row>
    <row r="110" spans="1:4" ht="66">
      <c r="A110" s="193" t="s">
        <v>1099</v>
      </c>
      <c r="B110" s="194" t="s">
        <v>1109</v>
      </c>
      <c r="C110" s="32">
        <v>553.9</v>
      </c>
      <c r="D110" s="32">
        <v>553.9</v>
      </c>
    </row>
    <row r="111" spans="1:4" ht="35.25" customHeight="1">
      <c r="A111" s="193" t="s">
        <v>1099</v>
      </c>
      <c r="B111" s="194" t="s">
        <v>1110</v>
      </c>
      <c r="C111" s="32">
        <v>4613</v>
      </c>
      <c r="D111" s="32">
        <v>4613</v>
      </c>
    </row>
    <row r="112" spans="1:4" ht="33">
      <c r="A112" s="187" t="s">
        <v>1111</v>
      </c>
      <c r="B112" s="188" t="s">
        <v>1112</v>
      </c>
      <c r="C112" s="33">
        <f>SUM(C113:C122)</f>
        <v>149792.2</v>
      </c>
      <c r="D112" s="33">
        <f>SUM(D113:D122)</f>
        <v>148525.6</v>
      </c>
    </row>
    <row r="113" spans="1:4" ht="82.5">
      <c r="A113" s="195" t="s">
        <v>1113</v>
      </c>
      <c r="B113" s="196" t="s">
        <v>1114</v>
      </c>
      <c r="C113" s="32">
        <v>128578.2</v>
      </c>
      <c r="D113" s="32">
        <v>128578.2</v>
      </c>
    </row>
    <row r="114" spans="1:4" ht="33">
      <c r="A114" s="195" t="s">
        <v>1115</v>
      </c>
      <c r="B114" s="196" t="s">
        <v>1116</v>
      </c>
      <c r="C114" s="32">
        <v>2481.3</v>
      </c>
      <c r="D114" s="32">
        <v>2431.3</v>
      </c>
    </row>
    <row r="115" spans="1:4" ht="66">
      <c r="A115" s="195" t="s">
        <v>1117</v>
      </c>
      <c r="B115" s="176" t="s">
        <v>1118</v>
      </c>
      <c r="C115" s="32">
        <v>1029.2</v>
      </c>
      <c r="D115" s="32">
        <v>1029.2</v>
      </c>
    </row>
    <row r="116" spans="1:4" ht="82.5">
      <c r="A116" s="195" t="s">
        <v>1119</v>
      </c>
      <c r="B116" s="196" t="s">
        <v>1120</v>
      </c>
      <c r="C116" s="32">
        <v>4706.2</v>
      </c>
      <c r="D116" s="32">
        <v>3515.7</v>
      </c>
    </row>
    <row r="117" spans="1:4" ht="33">
      <c r="A117" s="193" t="s">
        <v>1121</v>
      </c>
      <c r="B117" s="197" t="s">
        <v>1122</v>
      </c>
      <c r="C117" s="32">
        <v>5457.9</v>
      </c>
      <c r="D117" s="32">
        <v>5457.9</v>
      </c>
    </row>
    <row r="118" spans="1:4" ht="33">
      <c r="A118" s="195" t="s">
        <v>1123</v>
      </c>
      <c r="B118" s="196" t="s">
        <v>1124</v>
      </c>
      <c r="C118" s="32">
        <v>1349</v>
      </c>
      <c r="D118" s="32">
        <v>1349</v>
      </c>
    </row>
    <row r="119" spans="1:4" ht="52.5" customHeight="1">
      <c r="A119" s="193" t="s">
        <v>1125</v>
      </c>
      <c r="B119" s="197" t="s">
        <v>187</v>
      </c>
      <c r="C119" s="32">
        <v>57.4</v>
      </c>
      <c r="D119" s="32">
        <v>52.4</v>
      </c>
    </row>
    <row r="120" spans="1:4" ht="49.5">
      <c r="A120" s="195" t="s">
        <v>1113</v>
      </c>
      <c r="B120" s="196" t="s">
        <v>1126</v>
      </c>
      <c r="C120" s="32">
        <v>648</v>
      </c>
      <c r="D120" s="32">
        <v>648</v>
      </c>
    </row>
    <row r="121" spans="1:4" ht="49.5">
      <c r="A121" s="195" t="s">
        <v>1113</v>
      </c>
      <c r="B121" s="196" t="s">
        <v>1127</v>
      </c>
      <c r="C121" s="32">
        <v>338.9</v>
      </c>
      <c r="D121" s="32">
        <v>338.9</v>
      </c>
    </row>
    <row r="122" spans="1:4" ht="82.5">
      <c r="A122" s="195" t="s">
        <v>1113</v>
      </c>
      <c r="B122" s="196" t="s">
        <v>1128</v>
      </c>
      <c r="C122" s="32">
        <v>5146.1</v>
      </c>
      <c r="D122" s="32">
        <v>5125</v>
      </c>
    </row>
    <row r="123" spans="1:4" ht="16.5">
      <c r="A123" s="198" t="s">
        <v>1129</v>
      </c>
      <c r="B123" s="199" t="s">
        <v>1130</v>
      </c>
      <c r="C123" s="33">
        <f>C124</f>
        <v>695</v>
      </c>
      <c r="D123" s="33">
        <f>D124</f>
        <v>695</v>
      </c>
    </row>
    <row r="124" spans="1:4" ht="49.5" customHeight="1">
      <c r="A124" s="193" t="s">
        <v>1131</v>
      </c>
      <c r="B124" s="197" t="s">
        <v>1132</v>
      </c>
      <c r="C124" s="32">
        <v>695</v>
      </c>
      <c r="D124" s="32">
        <v>695</v>
      </c>
    </row>
    <row r="125" spans="1:4" s="175" customFormat="1" ht="16.5">
      <c r="A125" s="187" t="s">
        <v>1133</v>
      </c>
      <c r="B125" s="188" t="s">
        <v>1134</v>
      </c>
      <c r="C125" s="33">
        <f>C126</f>
        <v>455</v>
      </c>
      <c r="D125" s="33">
        <f>D126</f>
        <v>435.5</v>
      </c>
    </row>
    <row r="126" spans="1:4" ht="16.5">
      <c r="A126" s="195" t="s">
        <v>1135</v>
      </c>
      <c r="B126" s="196" t="s">
        <v>1136</v>
      </c>
      <c r="C126" s="32">
        <v>455</v>
      </c>
      <c r="D126" s="32">
        <v>435.5</v>
      </c>
    </row>
    <row r="127" spans="1:4" ht="33">
      <c r="A127" s="185" t="s">
        <v>1137</v>
      </c>
      <c r="B127" s="170" t="s">
        <v>1138</v>
      </c>
      <c r="C127" s="32">
        <v>0</v>
      </c>
      <c r="D127" s="33">
        <f>D128</f>
        <v>-2734.3</v>
      </c>
    </row>
    <row r="128" spans="1:4" ht="33">
      <c r="A128" s="185" t="s">
        <v>1139</v>
      </c>
      <c r="B128" s="186" t="s">
        <v>1138</v>
      </c>
      <c r="C128" s="32">
        <v>0</v>
      </c>
      <c r="D128" s="32">
        <f>D129</f>
        <v>-2734.3</v>
      </c>
    </row>
    <row r="129" spans="1:4" ht="49.5">
      <c r="A129" s="185" t="s">
        <v>1140</v>
      </c>
      <c r="B129" s="186" t="s">
        <v>1141</v>
      </c>
      <c r="C129" s="32">
        <v>0</v>
      </c>
      <c r="D129" s="32">
        <v>-2734.3</v>
      </c>
    </row>
    <row r="130" spans="1:4" ht="16.5">
      <c r="A130" s="187"/>
      <c r="B130" s="188" t="s">
        <v>1142</v>
      </c>
      <c r="C130" s="33">
        <f>C9+C89</f>
        <v>670294.4</v>
      </c>
      <c r="D130" s="33">
        <f>D9+D89</f>
        <v>638936.2999999999</v>
      </c>
    </row>
    <row r="131" spans="3:4" ht="16.5">
      <c r="C131" s="201"/>
      <c r="D131" s="201"/>
    </row>
    <row r="132" spans="1:4" ht="34.5" customHeight="1">
      <c r="A132" s="243" t="s">
        <v>926</v>
      </c>
      <c r="B132" s="243"/>
      <c r="C132" s="243"/>
      <c r="D132" s="243"/>
    </row>
    <row r="133" spans="3:4" ht="16.5">
      <c r="C133" s="201"/>
      <c r="D133" s="201"/>
    </row>
    <row r="134" spans="3:4" ht="16.5">
      <c r="C134" s="201"/>
      <c r="D134" s="201"/>
    </row>
    <row r="135" spans="3:4" ht="16.5">
      <c r="C135" s="201"/>
      <c r="D135" s="201"/>
    </row>
    <row r="136" spans="3:4" ht="16.5">
      <c r="C136" s="201"/>
      <c r="D136" s="201"/>
    </row>
    <row r="137" spans="3:4" ht="16.5">
      <c r="C137" s="201"/>
      <c r="D137" s="201"/>
    </row>
  </sheetData>
  <mergeCells count="6">
    <mergeCell ref="A132:D132"/>
    <mergeCell ref="A6:D6"/>
    <mergeCell ref="B1:D1"/>
    <mergeCell ref="B2:D2"/>
    <mergeCell ref="B3:D3"/>
    <mergeCell ref="B4:D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4"/>
  <sheetViews>
    <sheetView workbookViewId="0" topLeftCell="A1">
      <selection activeCell="C11" sqref="C11"/>
    </sheetView>
  </sheetViews>
  <sheetFormatPr defaultColWidth="9.00390625" defaultRowHeight="12.75"/>
  <cols>
    <col min="1" max="1" width="9.375" style="214" customWidth="1"/>
    <col min="2" max="2" width="47.75390625" style="214" customWidth="1"/>
    <col min="3" max="3" width="25.75390625" style="214" customWidth="1"/>
    <col min="4" max="4" width="16.125" style="215" customWidth="1"/>
    <col min="5" max="5" width="15.75390625" style="214" bestFit="1" customWidth="1"/>
    <col min="6" max="16384" width="9.125" style="214" customWidth="1"/>
  </cols>
  <sheetData>
    <row r="1" spans="1:4" ht="16.5">
      <c r="A1" s="203"/>
      <c r="B1" s="246" t="s">
        <v>1035</v>
      </c>
      <c r="C1" s="246"/>
      <c r="D1" s="246"/>
    </row>
    <row r="2" spans="1:4" ht="16.5">
      <c r="A2" s="203"/>
      <c r="B2" s="246" t="s">
        <v>46</v>
      </c>
      <c r="C2" s="246"/>
      <c r="D2" s="246"/>
    </row>
    <row r="3" spans="1:4" ht="16.5">
      <c r="A3" s="203"/>
      <c r="B3" s="246" t="s">
        <v>188</v>
      </c>
      <c r="C3" s="246"/>
      <c r="D3" s="246"/>
    </row>
    <row r="5" spans="1:4" ht="30.75" customHeight="1">
      <c r="A5" s="274" t="s">
        <v>1145</v>
      </c>
      <c r="B5" s="274"/>
      <c r="C5" s="274"/>
      <c r="D5" s="274"/>
    </row>
    <row r="6" ht="3" customHeight="1"/>
    <row r="7" spans="1:4" ht="21" customHeight="1">
      <c r="A7" s="269" t="s">
        <v>1146</v>
      </c>
      <c r="B7" s="270" t="s">
        <v>1147</v>
      </c>
      <c r="C7" s="270" t="s">
        <v>1148</v>
      </c>
      <c r="D7" s="272" t="s">
        <v>1036</v>
      </c>
    </row>
    <row r="8" spans="1:4" ht="60" customHeight="1">
      <c r="A8" s="269"/>
      <c r="B8" s="271"/>
      <c r="C8" s="271"/>
      <c r="D8" s="273"/>
    </row>
    <row r="9" spans="1:4" s="217" customFormat="1" ht="23.25" customHeight="1">
      <c r="A9" s="216" t="s">
        <v>1150</v>
      </c>
      <c r="B9" s="238" t="s">
        <v>964</v>
      </c>
      <c r="C9" s="239"/>
      <c r="D9" s="268"/>
    </row>
    <row r="10" spans="1:4" s="217" customFormat="1" ht="49.5">
      <c r="A10" s="216"/>
      <c r="B10" s="204" t="s">
        <v>549</v>
      </c>
      <c r="C10" s="205" t="s">
        <v>1151</v>
      </c>
      <c r="D10" s="221">
        <v>12</v>
      </c>
    </row>
    <row r="11" spans="1:4" s="217" customFormat="1" ht="115.5">
      <c r="A11" s="216"/>
      <c r="B11" s="204" t="s">
        <v>1152</v>
      </c>
      <c r="C11" s="205" t="s">
        <v>1153</v>
      </c>
      <c r="D11" s="221">
        <v>8</v>
      </c>
    </row>
    <row r="12" spans="1:4" ht="115.5">
      <c r="A12" s="70"/>
      <c r="B12" s="207" t="s">
        <v>1154</v>
      </c>
      <c r="C12" s="205" t="s">
        <v>1155</v>
      </c>
      <c r="D12" s="221">
        <v>47.7</v>
      </c>
    </row>
    <row r="13" spans="1:4" ht="66">
      <c r="A13" s="70"/>
      <c r="B13" s="207" t="s">
        <v>1156</v>
      </c>
      <c r="C13" s="205" t="s">
        <v>1157</v>
      </c>
      <c r="D13" s="221">
        <v>60.2</v>
      </c>
    </row>
    <row r="14" spans="1:4" ht="104.25" customHeight="1">
      <c r="A14" s="70"/>
      <c r="B14" s="207" t="s">
        <v>570</v>
      </c>
      <c r="C14" s="205" t="s">
        <v>1158</v>
      </c>
      <c r="D14" s="221">
        <v>30488.7</v>
      </c>
    </row>
    <row r="15" spans="1:4" ht="33">
      <c r="A15" s="70"/>
      <c r="B15" s="207" t="s">
        <v>1159</v>
      </c>
      <c r="C15" s="205" t="s">
        <v>1160</v>
      </c>
      <c r="D15" s="221">
        <v>829.1</v>
      </c>
    </row>
    <row r="16" spans="1:4" ht="66">
      <c r="A16" s="70"/>
      <c r="B16" s="207" t="s">
        <v>1161</v>
      </c>
      <c r="C16" s="205" t="s">
        <v>1162</v>
      </c>
      <c r="D16" s="221">
        <v>46130.1</v>
      </c>
    </row>
    <row r="17" spans="1:4" ht="115.5">
      <c r="A17" s="70"/>
      <c r="B17" s="207" t="s">
        <v>1163</v>
      </c>
      <c r="C17" s="205" t="s">
        <v>1164</v>
      </c>
      <c r="D17" s="221">
        <v>8240.1</v>
      </c>
    </row>
    <row r="18" spans="1:4" ht="102.75" customHeight="1">
      <c r="A18" s="70"/>
      <c r="B18" s="207" t="s">
        <v>1165</v>
      </c>
      <c r="C18" s="205" t="s">
        <v>1166</v>
      </c>
      <c r="D18" s="221">
        <v>2776.4</v>
      </c>
    </row>
    <row r="19" spans="1:4" ht="66">
      <c r="A19" s="70"/>
      <c r="B19" s="207" t="s">
        <v>1167</v>
      </c>
      <c r="C19" s="205" t="s">
        <v>1168</v>
      </c>
      <c r="D19" s="221">
        <v>11032.4</v>
      </c>
    </row>
    <row r="20" spans="1:4" ht="33">
      <c r="A20" s="70"/>
      <c r="B20" s="207" t="s">
        <v>1169</v>
      </c>
      <c r="C20" s="205" t="s">
        <v>1170</v>
      </c>
      <c r="D20" s="221">
        <v>103.6</v>
      </c>
    </row>
    <row r="21" spans="1:4" ht="120" customHeight="1">
      <c r="A21" s="70"/>
      <c r="B21" s="207" t="s">
        <v>1171</v>
      </c>
      <c r="C21" s="205" t="s">
        <v>1172</v>
      </c>
      <c r="D21" s="221">
        <v>456.4</v>
      </c>
    </row>
    <row r="22" spans="1:4" ht="85.5" customHeight="1">
      <c r="A22" s="70"/>
      <c r="B22" s="207" t="s">
        <v>1173</v>
      </c>
      <c r="C22" s="205" t="s">
        <v>1174</v>
      </c>
      <c r="D22" s="221">
        <v>20809.4</v>
      </c>
    </row>
    <row r="23" spans="1:4" ht="49.5">
      <c r="A23" s="70"/>
      <c r="B23" s="207" t="s">
        <v>145</v>
      </c>
      <c r="C23" s="205" t="s">
        <v>146</v>
      </c>
      <c r="D23" s="221">
        <v>414.5</v>
      </c>
    </row>
    <row r="24" spans="1:4" ht="49.5">
      <c r="A24" s="70"/>
      <c r="B24" s="207" t="s">
        <v>147</v>
      </c>
      <c r="C24" s="205" t="s">
        <v>148</v>
      </c>
      <c r="D24" s="221">
        <v>1349</v>
      </c>
    </row>
    <row r="25" spans="1:4" ht="69" customHeight="1">
      <c r="A25" s="70"/>
      <c r="B25" s="207" t="s">
        <v>571</v>
      </c>
      <c r="C25" s="205" t="s">
        <v>149</v>
      </c>
      <c r="D25" s="221">
        <v>52.4</v>
      </c>
    </row>
    <row r="26" spans="1:4" ht="86.25" customHeight="1">
      <c r="A26" s="70"/>
      <c r="B26" s="207" t="s">
        <v>150</v>
      </c>
      <c r="C26" s="205" t="s">
        <v>151</v>
      </c>
      <c r="D26" s="221">
        <v>648</v>
      </c>
    </row>
    <row r="27" spans="1:4" ht="115.5">
      <c r="A27" s="70"/>
      <c r="B27" s="204" t="s">
        <v>152</v>
      </c>
      <c r="C27" s="205" t="s">
        <v>153</v>
      </c>
      <c r="D27" s="221">
        <v>338.9</v>
      </c>
    </row>
    <row r="28" spans="1:4" ht="105" customHeight="1">
      <c r="A28" s="70"/>
      <c r="B28" s="207" t="s">
        <v>569</v>
      </c>
      <c r="C28" s="205" t="s">
        <v>154</v>
      </c>
      <c r="D28" s="221">
        <v>75</v>
      </c>
    </row>
    <row r="29" spans="1:4" ht="33">
      <c r="A29" s="70"/>
      <c r="B29" s="207" t="s">
        <v>1136</v>
      </c>
      <c r="C29" s="205" t="s">
        <v>155</v>
      </c>
      <c r="D29" s="221">
        <v>435.5</v>
      </c>
    </row>
    <row r="30" spans="1:5" ht="66">
      <c r="A30" s="70"/>
      <c r="B30" s="207" t="s">
        <v>1141</v>
      </c>
      <c r="C30" s="205" t="s">
        <v>156</v>
      </c>
      <c r="D30" s="221">
        <v>-587.3</v>
      </c>
      <c r="E30" s="218"/>
    </row>
    <row r="31" spans="1:4" s="217" customFormat="1" ht="32.25" customHeight="1">
      <c r="A31" s="216" t="s">
        <v>157</v>
      </c>
      <c r="B31" s="260" t="s">
        <v>437</v>
      </c>
      <c r="C31" s="261"/>
      <c r="D31" s="262"/>
    </row>
    <row r="32" spans="1:4" s="217" customFormat="1" ht="33.75" customHeight="1">
      <c r="A32" s="216"/>
      <c r="B32" s="207" t="s">
        <v>710</v>
      </c>
      <c r="C32" s="205" t="s">
        <v>901</v>
      </c>
      <c r="D32" s="221">
        <v>1057.4</v>
      </c>
    </row>
    <row r="33" spans="1:5" s="217" customFormat="1" ht="66">
      <c r="A33" s="216"/>
      <c r="B33" s="207" t="s">
        <v>1141</v>
      </c>
      <c r="C33" s="205" t="s">
        <v>902</v>
      </c>
      <c r="D33" s="221">
        <v>-1614.2</v>
      </c>
      <c r="E33" s="219"/>
    </row>
    <row r="34" spans="1:4" s="217" customFormat="1" ht="37.5" customHeight="1">
      <c r="A34" s="216" t="s">
        <v>903</v>
      </c>
      <c r="B34" s="260" t="s">
        <v>904</v>
      </c>
      <c r="C34" s="261"/>
      <c r="D34" s="262"/>
    </row>
    <row r="35" spans="1:4" s="217" customFormat="1" ht="86.25" customHeight="1">
      <c r="A35" s="216"/>
      <c r="B35" s="207" t="s">
        <v>567</v>
      </c>
      <c r="C35" s="205" t="s">
        <v>905</v>
      </c>
      <c r="D35" s="221">
        <v>788.7</v>
      </c>
    </row>
    <row r="36" spans="1:4" s="217" customFormat="1" ht="82.5">
      <c r="A36" s="216"/>
      <c r="B36" s="12" t="s">
        <v>200</v>
      </c>
      <c r="C36" s="205" t="s">
        <v>906</v>
      </c>
      <c r="D36" s="221">
        <v>205.7</v>
      </c>
    </row>
    <row r="37" spans="1:4" s="217" customFormat="1" ht="82.5">
      <c r="A37" s="216"/>
      <c r="B37" s="207" t="s">
        <v>907</v>
      </c>
      <c r="C37" s="205" t="s">
        <v>908</v>
      </c>
      <c r="D37" s="221">
        <v>9012</v>
      </c>
    </row>
    <row r="38" spans="1:4" s="217" customFormat="1" ht="115.5" customHeight="1">
      <c r="A38" s="216"/>
      <c r="B38" s="208" t="s">
        <v>909</v>
      </c>
      <c r="C38" s="205" t="s">
        <v>910</v>
      </c>
      <c r="D38" s="221">
        <v>3</v>
      </c>
    </row>
    <row r="39" spans="1:4" s="217" customFormat="1" ht="69" customHeight="1">
      <c r="A39" s="216"/>
      <c r="B39" s="207" t="s">
        <v>911</v>
      </c>
      <c r="C39" s="205" t="s">
        <v>912</v>
      </c>
      <c r="D39" s="221">
        <v>20218.9</v>
      </c>
    </row>
    <row r="40" spans="1:4" s="217" customFormat="1" ht="82.5">
      <c r="A40" s="216"/>
      <c r="B40" s="207" t="s">
        <v>913</v>
      </c>
      <c r="C40" s="205" t="s">
        <v>914</v>
      </c>
      <c r="D40" s="221">
        <v>4247.3</v>
      </c>
    </row>
    <row r="41" spans="1:4" s="217" customFormat="1" ht="99">
      <c r="A41" s="216"/>
      <c r="B41" s="207" t="s">
        <v>915</v>
      </c>
      <c r="C41" s="205" t="s">
        <v>916</v>
      </c>
      <c r="D41" s="221">
        <v>1029.2</v>
      </c>
    </row>
    <row r="42" spans="1:4" s="217" customFormat="1" ht="99">
      <c r="A42" s="216"/>
      <c r="B42" s="207" t="s">
        <v>917</v>
      </c>
      <c r="C42" s="205" t="s">
        <v>918</v>
      </c>
      <c r="D42" s="221">
        <v>5125</v>
      </c>
    </row>
    <row r="43" spans="1:5" s="217" customFormat="1" ht="33">
      <c r="A43" s="216"/>
      <c r="B43" s="207" t="s">
        <v>703</v>
      </c>
      <c r="C43" s="205" t="s">
        <v>919</v>
      </c>
      <c r="D43" s="221">
        <v>53</v>
      </c>
      <c r="E43" s="219"/>
    </row>
    <row r="44" spans="1:4" s="217" customFormat="1" ht="35.25" customHeight="1">
      <c r="A44" s="216" t="s">
        <v>920</v>
      </c>
      <c r="B44" s="260" t="s">
        <v>10</v>
      </c>
      <c r="C44" s="261"/>
      <c r="D44" s="262"/>
    </row>
    <row r="45" spans="1:4" s="217" customFormat="1" ht="33">
      <c r="A45" s="216"/>
      <c r="B45" s="207" t="s">
        <v>921</v>
      </c>
      <c r="C45" s="205" t="s">
        <v>922</v>
      </c>
      <c r="D45" s="221">
        <v>128.8</v>
      </c>
    </row>
    <row r="46" spans="1:4" s="217" customFormat="1" ht="33">
      <c r="A46" s="216"/>
      <c r="B46" s="207" t="s">
        <v>714</v>
      </c>
      <c r="C46" s="205" t="s">
        <v>923</v>
      </c>
      <c r="D46" s="221">
        <v>1322.1</v>
      </c>
    </row>
    <row r="47" spans="1:4" s="217" customFormat="1" ht="33">
      <c r="A47" s="216"/>
      <c r="B47" s="207" t="s">
        <v>924</v>
      </c>
      <c r="C47" s="205" t="s">
        <v>572</v>
      </c>
      <c r="D47" s="221">
        <v>1175.3</v>
      </c>
    </row>
    <row r="48" spans="1:5" s="217" customFormat="1" ht="105" customHeight="1">
      <c r="A48" s="216"/>
      <c r="B48" s="207" t="s">
        <v>573</v>
      </c>
      <c r="C48" s="205" t="s">
        <v>574</v>
      </c>
      <c r="D48" s="221">
        <v>500</v>
      </c>
      <c r="E48" s="220"/>
    </row>
    <row r="49" spans="1:4" s="217" customFormat="1" ht="16.5">
      <c r="A49" s="216" t="s">
        <v>575</v>
      </c>
      <c r="B49" s="260" t="s">
        <v>682</v>
      </c>
      <c r="C49" s="261"/>
      <c r="D49" s="262"/>
    </row>
    <row r="50" spans="1:4" s="217" customFormat="1" ht="33">
      <c r="A50" s="216"/>
      <c r="B50" s="207" t="s">
        <v>568</v>
      </c>
      <c r="C50" s="205" t="s">
        <v>576</v>
      </c>
      <c r="D50" s="221">
        <v>7.7</v>
      </c>
    </row>
    <row r="51" spans="1:4" s="217" customFormat="1" ht="66">
      <c r="A51" s="216"/>
      <c r="B51" s="207" t="s">
        <v>697</v>
      </c>
      <c r="C51" s="205" t="s">
        <v>577</v>
      </c>
      <c r="D51" s="221">
        <v>8.6</v>
      </c>
    </row>
    <row r="52" spans="1:4" ht="36" customHeight="1">
      <c r="A52" s="209"/>
      <c r="B52" s="207" t="s">
        <v>924</v>
      </c>
      <c r="C52" s="205" t="s">
        <v>578</v>
      </c>
      <c r="D52" s="221">
        <v>1218.3</v>
      </c>
    </row>
    <row r="53" spans="1:4" ht="49.5">
      <c r="A53" s="209"/>
      <c r="B53" s="207" t="s">
        <v>1096</v>
      </c>
      <c r="C53" s="205" t="s">
        <v>579</v>
      </c>
      <c r="D53" s="221">
        <v>5521</v>
      </c>
    </row>
    <row r="54" spans="1:4" ht="66">
      <c r="A54" s="209"/>
      <c r="B54" s="207" t="s">
        <v>580</v>
      </c>
      <c r="C54" s="205" t="s">
        <v>581</v>
      </c>
      <c r="D54" s="221">
        <v>4613</v>
      </c>
    </row>
    <row r="55" spans="1:4" ht="82.5">
      <c r="A55" s="209"/>
      <c r="B55" s="207" t="s">
        <v>582</v>
      </c>
      <c r="C55" s="205" t="s">
        <v>583</v>
      </c>
      <c r="D55" s="221">
        <v>2375</v>
      </c>
    </row>
    <row r="56" spans="1:4" ht="82.5">
      <c r="A56" s="209"/>
      <c r="B56" s="207" t="s">
        <v>584</v>
      </c>
      <c r="C56" s="205" t="s">
        <v>585</v>
      </c>
      <c r="D56" s="221">
        <v>202.1</v>
      </c>
    </row>
    <row r="57" spans="1:4" ht="49.5">
      <c r="A57" s="209"/>
      <c r="B57" s="207" t="s">
        <v>1103</v>
      </c>
      <c r="C57" s="205" t="s">
        <v>586</v>
      </c>
      <c r="D57" s="221">
        <v>2868.3</v>
      </c>
    </row>
    <row r="58" spans="1:4" ht="101.25" customHeight="1">
      <c r="A58" s="209"/>
      <c r="B58" s="197" t="s">
        <v>1109</v>
      </c>
      <c r="C58" s="205" t="s">
        <v>587</v>
      </c>
      <c r="D58" s="221">
        <v>553.9</v>
      </c>
    </row>
    <row r="59" spans="1:4" ht="49.5">
      <c r="A59" s="209"/>
      <c r="B59" s="207" t="s">
        <v>588</v>
      </c>
      <c r="C59" s="205" t="s">
        <v>589</v>
      </c>
      <c r="D59" s="221">
        <v>2431.2</v>
      </c>
    </row>
    <row r="60" spans="1:4" ht="115.5">
      <c r="A60" s="209"/>
      <c r="B60" s="207" t="s">
        <v>590</v>
      </c>
      <c r="C60" s="205" t="s">
        <v>591</v>
      </c>
      <c r="D60" s="221">
        <v>3515.7</v>
      </c>
    </row>
    <row r="61" spans="1:4" ht="33">
      <c r="A61" s="209"/>
      <c r="B61" s="207" t="s">
        <v>592</v>
      </c>
      <c r="C61" s="205" t="s">
        <v>593</v>
      </c>
      <c r="D61" s="221">
        <v>5457.9</v>
      </c>
    </row>
    <row r="62" spans="1:4" ht="148.5">
      <c r="A62" s="209"/>
      <c r="B62" s="207" t="s">
        <v>594</v>
      </c>
      <c r="C62" s="205" t="s">
        <v>595</v>
      </c>
      <c r="D62" s="221">
        <v>128578.2</v>
      </c>
    </row>
    <row r="63" spans="1:4" ht="82.5">
      <c r="A63" s="209"/>
      <c r="B63" s="207" t="s">
        <v>596</v>
      </c>
      <c r="C63" s="205" t="s">
        <v>597</v>
      </c>
      <c r="D63" s="221">
        <v>120</v>
      </c>
    </row>
    <row r="64" spans="1:5" ht="66">
      <c r="A64" s="209"/>
      <c r="B64" s="207" t="s">
        <v>1141</v>
      </c>
      <c r="C64" s="205" t="s">
        <v>598</v>
      </c>
      <c r="D64" s="221">
        <v>-532.7</v>
      </c>
      <c r="E64" s="218"/>
    </row>
    <row r="65" spans="1:4" s="217" customFormat="1" ht="33" customHeight="1">
      <c r="A65" s="210" t="s">
        <v>599</v>
      </c>
      <c r="B65" s="260" t="s">
        <v>600</v>
      </c>
      <c r="C65" s="261"/>
      <c r="D65" s="262"/>
    </row>
    <row r="66" spans="1:5" ht="66">
      <c r="A66" s="209"/>
      <c r="B66" s="207" t="s">
        <v>601</v>
      </c>
      <c r="C66" s="211" t="s">
        <v>602</v>
      </c>
      <c r="D66" s="221">
        <v>-11.5</v>
      </c>
      <c r="E66" s="218"/>
    </row>
    <row r="67" spans="1:4" s="217" customFormat="1" ht="16.5">
      <c r="A67" s="216" t="s">
        <v>603</v>
      </c>
      <c r="B67" s="260" t="s">
        <v>604</v>
      </c>
      <c r="C67" s="261"/>
      <c r="D67" s="262"/>
    </row>
    <row r="68" spans="1:4" s="217" customFormat="1" ht="115.5">
      <c r="A68" s="216"/>
      <c r="B68" s="207" t="s">
        <v>605</v>
      </c>
      <c r="C68" s="211" t="s">
        <v>606</v>
      </c>
      <c r="D68" s="221">
        <v>24001.4</v>
      </c>
    </row>
    <row r="69" spans="1:5" s="217" customFormat="1" ht="66">
      <c r="A69" s="216"/>
      <c r="B69" s="212" t="s">
        <v>240</v>
      </c>
      <c r="C69" s="211" t="s">
        <v>607</v>
      </c>
      <c r="D69" s="222">
        <v>31767</v>
      </c>
      <c r="E69" s="219"/>
    </row>
    <row r="70" spans="1:4" s="217" customFormat="1" ht="16.5">
      <c r="A70" s="210" t="s">
        <v>608</v>
      </c>
      <c r="B70" s="260" t="s">
        <v>609</v>
      </c>
      <c r="C70" s="261"/>
      <c r="D70" s="262"/>
    </row>
    <row r="71" spans="1:4" s="217" customFormat="1" ht="49.5">
      <c r="A71" s="209"/>
      <c r="B71" s="207" t="s">
        <v>212</v>
      </c>
      <c r="C71" s="205" t="s">
        <v>610</v>
      </c>
      <c r="D71" s="221">
        <v>156.3</v>
      </c>
    </row>
    <row r="72" spans="1:4" s="217" customFormat="1" ht="49.5">
      <c r="A72" s="209"/>
      <c r="B72" s="207" t="s">
        <v>611</v>
      </c>
      <c r="C72" s="205" t="s">
        <v>612</v>
      </c>
      <c r="D72" s="221">
        <v>37.7</v>
      </c>
    </row>
    <row r="73" spans="1:4" s="217" customFormat="1" ht="33">
      <c r="A73" s="209"/>
      <c r="B73" s="207" t="s">
        <v>216</v>
      </c>
      <c r="C73" s="205" t="s">
        <v>613</v>
      </c>
      <c r="D73" s="221">
        <v>816.6</v>
      </c>
    </row>
    <row r="74" spans="1:4" s="217" customFormat="1" ht="33">
      <c r="A74" s="209"/>
      <c r="B74" s="207" t="s">
        <v>218</v>
      </c>
      <c r="C74" s="205" t="s">
        <v>614</v>
      </c>
      <c r="D74" s="221">
        <v>343.6</v>
      </c>
    </row>
    <row r="75" spans="1:5" s="217" customFormat="1" ht="49.5">
      <c r="A75" s="209"/>
      <c r="B75" s="207" t="s">
        <v>262</v>
      </c>
      <c r="C75" s="205" t="s">
        <v>615</v>
      </c>
      <c r="D75" s="221">
        <v>6</v>
      </c>
      <c r="E75" s="219"/>
    </row>
    <row r="76" spans="1:4" s="217" customFormat="1" ht="35.25" customHeight="1">
      <c r="A76" s="216" t="s">
        <v>616</v>
      </c>
      <c r="B76" s="266" t="s">
        <v>617</v>
      </c>
      <c r="C76" s="267"/>
      <c r="D76" s="240"/>
    </row>
    <row r="77" spans="1:5" s="217" customFormat="1" ht="66">
      <c r="A77" s="216"/>
      <c r="B77" s="207" t="s">
        <v>1156</v>
      </c>
      <c r="C77" s="205" t="s">
        <v>618</v>
      </c>
      <c r="D77" s="221">
        <v>0.5</v>
      </c>
      <c r="E77" s="219"/>
    </row>
    <row r="78" spans="1:4" s="217" customFormat="1" ht="16.5">
      <c r="A78" s="216" t="s">
        <v>619</v>
      </c>
      <c r="B78" s="266" t="s">
        <v>620</v>
      </c>
      <c r="C78" s="267"/>
      <c r="D78" s="240"/>
    </row>
    <row r="79" spans="1:5" ht="33">
      <c r="A79" s="209"/>
      <c r="B79" s="207" t="s">
        <v>621</v>
      </c>
      <c r="C79" s="205" t="s">
        <v>622</v>
      </c>
      <c r="D79" s="221">
        <v>1</v>
      </c>
      <c r="E79" s="218"/>
    </row>
    <row r="80" spans="1:4" s="217" customFormat="1" ht="33" customHeight="1">
      <c r="A80" s="210" t="s">
        <v>623</v>
      </c>
      <c r="B80" s="260" t="s">
        <v>624</v>
      </c>
      <c r="C80" s="261"/>
      <c r="D80" s="241"/>
    </row>
    <row r="81" spans="1:5" ht="84.75" customHeight="1">
      <c r="A81" s="210"/>
      <c r="B81" s="213" t="s">
        <v>266</v>
      </c>
      <c r="C81" s="205" t="s">
        <v>625</v>
      </c>
      <c r="D81" s="221">
        <v>1758.3</v>
      </c>
      <c r="E81" s="218"/>
    </row>
    <row r="82" spans="1:4" s="217" customFormat="1" ht="33" customHeight="1">
      <c r="A82" s="216" t="s">
        <v>626</v>
      </c>
      <c r="B82" s="235" t="s">
        <v>627</v>
      </c>
      <c r="C82" s="236"/>
      <c r="D82" s="237"/>
    </row>
    <row r="83" spans="1:5" s="217" customFormat="1" ht="66">
      <c r="A83" s="216"/>
      <c r="B83" s="207" t="s">
        <v>628</v>
      </c>
      <c r="C83" s="205" t="s">
        <v>629</v>
      </c>
      <c r="D83" s="221">
        <v>1</v>
      </c>
      <c r="E83" s="219"/>
    </row>
    <row r="84" spans="1:4" ht="16.5">
      <c r="A84" s="209"/>
      <c r="B84" s="207"/>
      <c r="C84" s="205"/>
      <c r="D84" s="206"/>
    </row>
    <row r="85" spans="1:4" s="217" customFormat="1" ht="16.5">
      <c r="A85" s="216" t="s">
        <v>630</v>
      </c>
      <c r="B85" s="260" t="s">
        <v>631</v>
      </c>
      <c r="C85" s="261"/>
      <c r="D85" s="262"/>
    </row>
    <row r="86" spans="1:4" ht="115.5">
      <c r="A86" s="209"/>
      <c r="B86" s="207" t="s">
        <v>632</v>
      </c>
      <c r="C86" s="205" t="s">
        <v>633</v>
      </c>
      <c r="D86" s="221">
        <v>156042.5</v>
      </c>
    </row>
    <row r="87" spans="1:4" ht="85.5" customHeight="1">
      <c r="A87" s="209"/>
      <c r="B87" s="207" t="s">
        <v>634</v>
      </c>
      <c r="C87" s="205" t="s">
        <v>635</v>
      </c>
      <c r="D87" s="221">
        <v>81.9</v>
      </c>
    </row>
    <row r="88" spans="1:4" ht="84" customHeight="1">
      <c r="A88" s="209"/>
      <c r="B88" s="207" t="s">
        <v>634</v>
      </c>
      <c r="C88" s="205" t="s">
        <v>636</v>
      </c>
      <c r="D88" s="221">
        <v>85.8</v>
      </c>
    </row>
    <row r="89" spans="1:4" ht="84" customHeight="1">
      <c r="A89" s="209"/>
      <c r="B89" s="207" t="s">
        <v>634</v>
      </c>
      <c r="C89" s="205" t="s">
        <v>637</v>
      </c>
      <c r="D89" s="221">
        <v>0.2</v>
      </c>
    </row>
    <row r="90" spans="1:4" ht="165.75" customHeight="1">
      <c r="A90" s="209"/>
      <c r="B90" s="207" t="s">
        <v>638</v>
      </c>
      <c r="C90" s="205" t="s">
        <v>639</v>
      </c>
      <c r="D90" s="221">
        <v>857.9</v>
      </c>
    </row>
    <row r="91" spans="1:4" ht="167.25" customHeight="1">
      <c r="A91" s="209"/>
      <c r="B91" s="207" t="s">
        <v>638</v>
      </c>
      <c r="C91" s="205" t="s">
        <v>640</v>
      </c>
      <c r="D91" s="221">
        <v>49.3</v>
      </c>
    </row>
    <row r="92" spans="1:4" ht="169.5" customHeight="1">
      <c r="A92" s="209"/>
      <c r="B92" s="207" t="s">
        <v>638</v>
      </c>
      <c r="C92" s="205" t="s">
        <v>641</v>
      </c>
      <c r="D92" s="221">
        <v>13.7</v>
      </c>
    </row>
    <row r="93" spans="1:4" ht="66">
      <c r="A93" s="209"/>
      <c r="B93" s="207" t="s">
        <v>642</v>
      </c>
      <c r="C93" s="205" t="s">
        <v>643</v>
      </c>
      <c r="D93" s="221">
        <v>957.3</v>
      </c>
    </row>
    <row r="94" spans="1:4" ht="66">
      <c r="A94" s="209"/>
      <c r="B94" s="207" t="s">
        <v>644</v>
      </c>
      <c r="C94" s="205" t="s">
        <v>645</v>
      </c>
      <c r="D94" s="221">
        <v>1.1</v>
      </c>
    </row>
    <row r="95" spans="1:4" ht="66">
      <c r="A95" s="209"/>
      <c r="B95" s="207" t="s">
        <v>646</v>
      </c>
      <c r="C95" s="205" t="s">
        <v>647</v>
      </c>
      <c r="D95" s="221">
        <v>9</v>
      </c>
    </row>
    <row r="96" spans="1:4" ht="132">
      <c r="A96" s="209"/>
      <c r="B96" s="207" t="s">
        <v>648</v>
      </c>
      <c r="C96" s="205" t="s">
        <v>649</v>
      </c>
      <c r="D96" s="221">
        <v>125.9</v>
      </c>
    </row>
    <row r="97" spans="1:4" ht="33">
      <c r="A97" s="209"/>
      <c r="B97" s="207" t="s">
        <v>129</v>
      </c>
      <c r="C97" s="205" t="s">
        <v>650</v>
      </c>
      <c r="D97" s="221">
        <v>35553.5</v>
      </c>
    </row>
    <row r="98" spans="1:4" ht="33">
      <c r="A98" s="209"/>
      <c r="B98" s="207" t="s">
        <v>129</v>
      </c>
      <c r="C98" s="205" t="s">
        <v>651</v>
      </c>
      <c r="D98" s="221">
        <v>74.8</v>
      </c>
    </row>
    <row r="99" spans="1:4" ht="33">
      <c r="A99" s="209"/>
      <c r="B99" s="207" t="s">
        <v>129</v>
      </c>
      <c r="C99" s="205" t="s">
        <v>652</v>
      </c>
      <c r="D99" s="221">
        <v>155.8</v>
      </c>
    </row>
    <row r="100" spans="1:4" ht="66">
      <c r="A100" s="209"/>
      <c r="B100" s="207" t="s">
        <v>653</v>
      </c>
      <c r="C100" s="205" t="s">
        <v>654</v>
      </c>
      <c r="D100" s="221">
        <v>-7.6</v>
      </c>
    </row>
    <row r="101" spans="1:4" ht="66">
      <c r="A101" s="209"/>
      <c r="B101" s="207" t="s">
        <v>653</v>
      </c>
      <c r="C101" s="205" t="s">
        <v>655</v>
      </c>
      <c r="D101" s="221">
        <v>26.2</v>
      </c>
    </row>
    <row r="102" spans="1:4" ht="66">
      <c r="A102" s="209"/>
      <c r="B102" s="207" t="s">
        <v>653</v>
      </c>
      <c r="C102" s="205" t="s">
        <v>656</v>
      </c>
      <c r="D102" s="221">
        <v>45.4</v>
      </c>
    </row>
    <row r="103" spans="1:4" ht="20.25" customHeight="1">
      <c r="A103" s="209"/>
      <c r="B103" s="207" t="s">
        <v>134</v>
      </c>
      <c r="C103" s="205" t="s">
        <v>657</v>
      </c>
      <c r="D103" s="221">
        <v>10.8</v>
      </c>
    </row>
    <row r="104" spans="1:4" ht="49.5">
      <c r="A104" s="209"/>
      <c r="B104" s="207" t="s">
        <v>658</v>
      </c>
      <c r="C104" s="205" t="s">
        <v>659</v>
      </c>
      <c r="D104" s="221">
        <v>-9.6</v>
      </c>
    </row>
    <row r="105" spans="1:4" ht="67.5" customHeight="1">
      <c r="A105" s="209"/>
      <c r="B105" s="12" t="s">
        <v>142</v>
      </c>
      <c r="C105" s="205" t="s">
        <v>660</v>
      </c>
      <c r="D105" s="221">
        <v>3432.1</v>
      </c>
    </row>
    <row r="106" spans="1:4" ht="69.75" customHeight="1">
      <c r="A106" s="209"/>
      <c r="B106" s="12" t="s">
        <v>142</v>
      </c>
      <c r="C106" s="205" t="s">
        <v>661</v>
      </c>
      <c r="D106" s="221">
        <v>13.4</v>
      </c>
    </row>
    <row r="107" spans="1:4" ht="100.5" customHeight="1">
      <c r="A107" s="209"/>
      <c r="B107" s="12" t="s">
        <v>662</v>
      </c>
      <c r="C107" s="205" t="s">
        <v>663</v>
      </c>
      <c r="D107" s="221">
        <v>4460.9</v>
      </c>
    </row>
    <row r="108" spans="1:4" ht="102.75" customHeight="1">
      <c r="A108" s="209"/>
      <c r="B108" s="12" t="s">
        <v>662</v>
      </c>
      <c r="C108" s="205" t="s">
        <v>664</v>
      </c>
      <c r="D108" s="221">
        <v>14.2</v>
      </c>
    </row>
    <row r="109" spans="1:4" ht="99.75" customHeight="1">
      <c r="A109" s="209"/>
      <c r="B109" s="12" t="s">
        <v>662</v>
      </c>
      <c r="C109" s="205" t="s">
        <v>665</v>
      </c>
      <c r="D109" s="221">
        <v>4.6</v>
      </c>
    </row>
    <row r="110" spans="1:4" ht="104.25" customHeight="1">
      <c r="A110" s="209"/>
      <c r="B110" s="12" t="s">
        <v>899</v>
      </c>
      <c r="C110" s="205" t="s">
        <v>666</v>
      </c>
      <c r="D110" s="221">
        <v>49662.1</v>
      </c>
    </row>
    <row r="111" spans="1:4" ht="103.5" customHeight="1">
      <c r="A111" s="209"/>
      <c r="B111" s="12" t="s">
        <v>899</v>
      </c>
      <c r="C111" s="205" t="s">
        <v>667</v>
      </c>
      <c r="D111" s="221">
        <v>67.1</v>
      </c>
    </row>
    <row r="112" spans="1:4" ht="115.5">
      <c r="A112" s="209"/>
      <c r="B112" s="12" t="s">
        <v>899</v>
      </c>
      <c r="C112" s="205" t="s">
        <v>668</v>
      </c>
      <c r="D112" s="221">
        <v>29.5</v>
      </c>
    </row>
    <row r="113" spans="1:4" ht="103.5" customHeight="1">
      <c r="A113" s="209"/>
      <c r="B113" s="12" t="s">
        <v>899</v>
      </c>
      <c r="C113" s="205" t="s">
        <v>669</v>
      </c>
      <c r="D113" s="221">
        <v>-24.4</v>
      </c>
    </row>
    <row r="114" spans="1:4" ht="82.5">
      <c r="A114" s="209"/>
      <c r="B114" s="207" t="s">
        <v>670</v>
      </c>
      <c r="C114" s="205" t="s">
        <v>671</v>
      </c>
      <c r="D114" s="221">
        <v>2419.6</v>
      </c>
    </row>
    <row r="115" spans="1:4" ht="82.5">
      <c r="A115" s="209"/>
      <c r="B115" s="207" t="s">
        <v>670</v>
      </c>
      <c r="C115" s="205" t="s">
        <v>672</v>
      </c>
      <c r="D115" s="221">
        <v>4.7</v>
      </c>
    </row>
    <row r="116" spans="1:4" ht="66">
      <c r="A116" s="209"/>
      <c r="B116" s="176" t="s">
        <v>557</v>
      </c>
      <c r="C116" s="205" t="s">
        <v>673</v>
      </c>
      <c r="D116" s="221">
        <v>3.2</v>
      </c>
    </row>
    <row r="117" spans="1:4" ht="66">
      <c r="A117" s="209"/>
      <c r="B117" s="176" t="s">
        <v>557</v>
      </c>
      <c r="C117" s="205" t="s">
        <v>674</v>
      </c>
      <c r="D117" s="221">
        <v>0.8</v>
      </c>
    </row>
    <row r="118" spans="1:4" ht="165">
      <c r="A118" s="209"/>
      <c r="B118" s="12" t="s">
        <v>250</v>
      </c>
      <c r="C118" s="205" t="s">
        <v>675</v>
      </c>
      <c r="D118" s="221">
        <v>104.9</v>
      </c>
    </row>
    <row r="119" spans="1:4" ht="87" customHeight="1">
      <c r="A119" s="209"/>
      <c r="B119" s="207" t="s">
        <v>252</v>
      </c>
      <c r="C119" s="205" t="s">
        <v>676</v>
      </c>
      <c r="D119" s="221">
        <v>17.6</v>
      </c>
    </row>
    <row r="120" spans="1:4" ht="84" customHeight="1">
      <c r="A120" s="209"/>
      <c r="B120" s="207" t="s">
        <v>677</v>
      </c>
      <c r="C120" s="205" t="s">
        <v>678</v>
      </c>
      <c r="D120" s="221">
        <v>172</v>
      </c>
    </row>
    <row r="121" spans="1:5" ht="66">
      <c r="A121" s="209"/>
      <c r="B121" s="207" t="s">
        <v>601</v>
      </c>
      <c r="C121" s="205" t="s">
        <v>1014</v>
      </c>
      <c r="D121" s="221">
        <v>24.7</v>
      </c>
      <c r="E121" s="218"/>
    </row>
    <row r="122" spans="1:4" s="217" customFormat="1" ht="16.5">
      <c r="A122" s="210" t="s">
        <v>1015</v>
      </c>
      <c r="B122" s="260" t="s">
        <v>1016</v>
      </c>
      <c r="C122" s="261"/>
      <c r="D122" s="262"/>
    </row>
    <row r="123" spans="1:4" ht="86.25" customHeight="1">
      <c r="A123" s="209"/>
      <c r="B123" s="207" t="s">
        <v>1017</v>
      </c>
      <c r="C123" s="205" t="s">
        <v>1018</v>
      </c>
      <c r="D123" s="221">
        <v>10</v>
      </c>
    </row>
    <row r="124" spans="1:4" ht="49.5">
      <c r="A124" s="209"/>
      <c r="B124" s="207" t="s">
        <v>272</v>
      </c>
      <c r="C124" s="205" t="s">
        <v>1019</v>
      </c>
      <c r="D124" s="221">
        <v>38</v>
      </c>
    </row>
    <row r="125" spans="1:4" ht="82.5">
      <c r="A125" s="209"/>
      <c r="B125" s="207" t="s">
        <v>1020</v>
      </c>
      <c r="C125" s="205" t="s">
        <v>1021</v>
      </c>
      <c r="D125" s="221">
        <v>2</v>
      </c>
    </row>
    <row r="126" spans="1:5" ht="66">
      <c r="A126" s="209"/>
      <c r="B126" s="207" t="s">
        <v>601</v>
      </c>
      <c r="C126" s="205" t="s">
        <v>1022</v>
      </c>
      <c r="D126" s="221">
        <v>992.1</v>
      </c>
      <c r="E126" s="218"/>
    </row>
    <row r="127" spans="1:4" s="217" customFormat="1" ht="16.5">
      <c r="A127" s="210" t="s">
        <v>1023</v>
      </c>
      <c r="B127" s="260" t="s">
        <v>1024</v>
      </c>
      <c r="C127" s="261"/>
      <c r="D127" s="262"/>
    </row>
    <row r="128" spans="1:4" ht="82.5">
      <c r="A128" s="209"/>
      <c r="B128" s="207" t="s">
        <v>1025</v>
      </c>
      <c r="C128" s="205" t="s">
        <v>1026</v>
      </c>
      <c r="D128" s="221">
        <v>1</v>
      </c>
    </row>
    <row r="129" spans="1:5" ht="66">
      <c r="A129" s="209"/>
      <c r="B129" s="207" t="s">
        <v>601</v>
      </c>
      <c r="C129" s="205" t="s">
        <v>1027</v>
      </c>
      <c r="D129" s="221">
        <v>578</v>
      </c>
      <c r="E129" s="218"/>
    </row>
    <row r="130" spans="1:4" s="217" customFormat="1" ht="34.5" customHeight="1">
      <c r="A130" s="210" t="s">
        <v>1028</v>
      </c>
      <c r="B130" s="263" t="s">
        <v>1029</v>
      </c>
      <c r="C130" s="264"/>
      <c r="D130" s="265"/>
    </row>
    <row r="131" spans="1:5" ht="66">
      <c r="A131" s="209"/>
      <c r="B131" s="207" t="s">
        <v>601</v>
      </c>
      <c r="C131" s="205" t="s">
        <v>1030</v>
      </c>
      <c r="D131" s="221">
        <v>10</v>
      </c>
      <c r="E131" s="218"/>
    </row>
    <row r="132" spans="1:4" s="217" customFormat="1" ht="16.5">
      <c r="A132" s="210" t="s">
        <v>1031</v>
      </c>
      <c r="B132" s="260" t="s">
        <v>1032</v>
      </c>
      <c r="C132" s="261"/>
      <c r="D132" s="262"/>
    </row>
    <row r="133" spans="1:5" ht="33">
      <c r="A133" s="209"/>
      <c r="B133" s="207" t="s">
        <v>1033</v>
      </c>
      <c r="C133" s="205" t="s">
        <v>1034</v>
      </c>
      <c r="D133" s="221">
        <v>35.9</v>
      </c>
      <c r="E133" s="218"/>
    </row>
    <row r="134" ht="16.5">
      <c r="E134" s="218"/>
    </row>
  </sheetData>
  <mergeCells count="25">
    <mergeCell ref="B1:D1"/>
    <mergeCell ref="B2:D2"/>
    <mergeCell ref="B3:D3"/>
    <mergeCell ref="A5:D5"/>
    <mergeCell ref="A7:A8"/>
    <mergeCell ref="B7:B8"/>
    <mergeCell ref="C7:C8"/>
    <mergeCell ref="D7:D8"/>
    <mergeCell ref="B9:D9"/>
    <mergeCell ref="B31:D31"/>
    <mergeCell ref="B34:D34"/>
    <mergeCell ref="B44:D44"/>
    <mergeCell ref="B49:D49"/>
    <mergeCell ref="B65:D65"/>
    <mergeCell ref="B67:D67"/>
    <mergeCell ref="B70:D70"/>
    <mergeCell ref="B76:D76"/>
    <mergeCell ref="B78:D78"/>
    <mergeCell ref="B80:D80"/>
    <mergeCell ref="B82:D82"/>
    <mergeCell ref="B132:D132"/>
    <mergeCell ref="B85:D85"/>
    <mergeCell ref="B122:D122"/>
    <mergeCell ref="B127:D127"/>
    <mergeCell ref="B130:D130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"/>
  <sheetViews>
    <sheetView workbookViewId="0" topLeftCell="B1">
      <selection activeCell="F9" sqref="F9"/>
    </sheetView>
  </sheetViews>
  <sheetFormatPr defaultColWidth="9.00390625" defaultRowHeight="12.75" outlineLevelRow="3"/>
  <cols>
    <col min="1" max="1" width="0" style="2" hidden="1" customWidth="1"/>
    <col min="2" max="2" width="63.875" style="2" customWidth="1"/>
    <col min="3" max="3" width="21.625" style="159" customWidth="1"/>
    <col min="4" max="4" width="15.75390625" style="230" customWidth="1"/>
    <col min="5" max="16384" width="9.125" style="2" customWidth="1"/>
  </cols>
  <sheetData>
    <row r="1" spans="3:4" ht="16.5">
      <c r="C1" s="282" t="s">
        <v>1037</v>
      </c>
      <c r="D1" s="282"/>
    </row>
    <row r="2" spans="3:4" ht="16.5">
      <c r="C2" s="282" t="s">
        <v>46</v>
      </c>
      <c r="D2" s="282"/>
    </row>
    <row r="3" spans="3:4" ht="16.5">
      <c r="C3" s="282" t="s">
        <v>189</v>
      </c>
      <c r="D3" s="282"/>
    </row>
    <row r="5" spans="2:4" ht="54" customHeight="1">
      <c r="B5" s="283" t="s">
        <v>1038</v>
      </c>
      <c r="C5" s="283"/>
      <c r="D5" s="283"/>
    </row>
    <row r="6" spans="1:4" ht="12.75" customHeight="1">
      <c r="A6" s="278" t="s">
        <v>1039</v>
      </c>
      <c r="B6" s="278" t="s">
        <v>111</v>
      </c>
      <c r="C6" s="279" t="s">
        <v>1040</v>
      </c>
      <c r="D6" s="281" t="s">
        <v>1149</v>
      </c>
    </row>
    <row r="7" spans="1:4" ht="110.25" customHeight="1">
      <c r="A7" s="278"/>
      <c r="B7" s="278"/>
      <c r="C7" s="280"/>
      <c r="D7" s="281"/>
    </row>
    <row r="8" spans="1:4" ht="20.25" customHeight="1" outlineLevel="3">
      <c r="A8" s="223" t="s">
        <v>1041</v>
      </c>
      <c r="B8" s="275" t="s">
        <v>632</v>
      </c>
      <c r="C8" s="231" t="s">
        <v>1042</v>
      </c>
      <c r="D8" s="200">
        <v>156042.5</v>
      </c>
    </row>
    <row r="9" spans="1:4" ht="21.75" customHeight="1" outlineLevel="3">
      <c r="A9" s="223" t="s">
        <v>1043</v>
      </c>
      <c r="B9" s="275"/>
      <c r="C9" s="231" t="s">
        <v>1044</v>
      </c>
      <c r="D9" s="200">
        <v>81.9</v>
      </c>
    </row>
    <row r="10" spans="1:4" ht="22.5" customHeight="1" outlineLevel="3">
      <c r="A10" s="223" t="s">
        <v>1045</v>
      </c>
      <c r="B10" s="275"/>
      <c r="C10" s="231" t="s">
        <v>1046</v>
      </c>
      <c r="D10" s="200">
        <v>85.8</v>
      </c>
    </row>
    <row r="11" spans="1:4" ht="21" customHeight="1" outlineLevel="3">
      <c r="A11" s="223" t="s">
        <v>1047</v>
      </c>
      <c r="B11" s="275"/>
      <c r="C11" s="231" t="s">
        <v>1048</v>
      </c>
      <c r="D11" s="200">
        <v>0.2</v>
      </c>
    </row>
    <row r="12" spans="1:4" ht="31.5" customHeight="1" outlineLevel="3">
      <c r="A12" s="223" t="s">
        <v>305</v>
      </c>
      <c r="B12" s="275" t="s">
        <v>306</v>
      </c>
      <c r="C12" s="231" t="s">
        <v>307</v>
      </c>
      <c r="D12" s="200">
        <v>857.9</v>
      </c>
    </row>
    <row r="13" spans="1:4" ht="39.75" customHeight="1" outlineLevel="3">
      <c r="A13" s="223" t="s">
        <v>308</v>
      </c>
      <c r="B13" s="275"/>
      <c r="C13" s="231" t="s">
        <v>309</v>
      </c>
      <c r="D13" s="200">
        <v>49.3</v>
      </c>
    </row>
    <row r="14" spans="1:4" ht="42" customHeight="1" outlineLevel="3">
      <c r="A14" s="223" t="s">
        <v>641</v>
      </c>
      <c r="B14" s="275"/>
      <c r="C14" s="231" t="s">
        <v>310</v>
      </c>
      <c r="D14" s="200">
        <v>13.7</v>
      </c>
    </row>
    <row r="15" spans="1:4" ht="18" customHeight="1" outlineLevel="3">
      <c r="A15" s="223" t="s">
        <v>311</v>
      </c>
      <c r="B15" s="275" t="s">
        <v>642</v>
      </c>
      <c r="C15" s="231" t="s">
        <v>312</v>
      </c>
      <c r="D15" s="200">
        <v>957.3</v>
      </c>
    </row>
    <row r="16" spans="1:4" ht="17.25" customHeight="1" outlineLevel="3">
      <c r="A16" s="223" t="s">
        <v>313</v>
      </c>
      <c r="B16" s="275"/>
      <c r="C16" s="231" t="s">
        <v>314</v>
      </c>
      <c r="D16" s="200">
        <v>1.1</v>
      </c>
    </row>
    <row r="17" spans="1:4" ht="17.25" customHeight="1" outlineLevel="3">
      <c r="A17" s="223" t="s">
        <v>315</v>
      </c>
      <c r="B17" s="275"/>
      <c r="C17" s="231" t="s">
        <v>316</v>
      </c>
      <c r="D17" s="200">
        <v>9</v>
      </c>
    </row>
    <row r="18" spans="1:4" ht="99" outlineLevel="3">
      <c r="A18" s="223" t="s">
        <v>317</v>
      </c>
      <c r="B18" s="224" t="s">
        <v>648</v>
      </c>
      <c r="C18" s="231" t="s">
        <v>318</v>
      </c>
      <c r="D18" s="200">
        <v>125.9</v>
      </c>
    </row>
    <row r="19" spans="1:4" ht="18" customHeight="1" outlineLevel="3">
      <c r="A19" s="223" t="s">
        <v>319</v>
      </c>
      <c r="B19" s="275" t="s">
        <v>129</v>
      </c>
      <c r="C19" s="231" t="s">
        <v>320</v>
      </c>
      <c r="D19" s="200">
        <f>35553472.75/1000</f>
        <v>35553.47275</v>
      </c>
    </row>
    <row r="20" spans="1:4" ht="17.25" customHeight="1" outlineLevel="3">
      <c r="A20" s="223" t="s">
        <v>321</v>
      </c>
      <c r="B20" s="275"/>
      <c r="C20" s="231" t="s">
        <v>322</v>
      </c>
      <c r="D20" s="200">
        <v>74.8</v>
      </c>
    </row>
    <row r="21" spans="1:4" ht="17.25" customHeight="1" outlineLevel="3">
      <c r="A21" s="223" t="s">
        <v>323</v>
      </c>
      <c r="B21" s="275"/>
      <c r="C21" s="231" t="s">
        <v>324</v>
      </c>
      <c r="D21" s="200">
        <v>155.8</v>
      </c>
    </row>
    <row r="22" spans="1:4" ht="15.75" customHeight="1" outlineLevel="3">
      <c r="A22" s="223" t="s">
        <v>325</v>
      </c>
      <c r="B22" s="275" t="s">
        <v>653</v>
      </c>
      <c r="C22" s="231" t="s">
        <v>326</v>
      </c>
      <c r="D22" s="200">
        <v>-7.6</v>
      </c>
    </row>
    <row r="23" spans="1:4" ht="16.5" customHeight="1" outlineLevel="3">
      <c r="A23" s="223" t="s">
        <v>724</v>
      </c>
      <c r="B23" s="275"/>
      <c r="C23" s="231" t="s">
        <v>725</v>
      </c>
      <c r="D23" s="200">
        <v>26.2</v>
      </c>
    </row>
    <row r="24" spans="1:4" ht="16.5" customHeight="1" outlineLevel="3">
      <c r="A24" s="223" t="s">
        <v>726</v>
      </c>
      <c r="B24" s="275"/>
      <c r="C24" s="231" t="s">
        <v>727</v>
      </c>
      <c r="D24" s="200">
        <v>45.4</v>
      </c>
    </row>
    <row r="25" spans="1:4" ht="16.5" outlineLevel="3">
      <c r="A25" s="223" t="s">
        <v>728</v>
      </c>
      <c r="B25" s="224" t="s">
        <v>134</v>
      </c>
      <c r="C25" s="231" t="s">
        <v>729</v>
      </c>
      <c r="D25" s="200">
        <v>10.8</v>
      </c>
    </row>
    <row r="26" spans="1:4" ht="34.5" customHeight="1" outlineLevel="3">
      <c r="A26" s="223" t="s">
        <v>730</v>
      </c>
      <c r="B26" s="224" t="s">
        <v>731</v>
      </c>
      <c r="C26" s="231" t="s">
        <v>732</v>
      </c>
      <c r="D26" s="200">
        <v>-9.6</v>
      </c>
    </row>
    <row r="27" spans="1:4" ht="17.25" customHeight="1" outlineLevel="3">
      <c r="A27" s="223" t="s">
        <v>733</v>
      </c>
      <c r="B27" s="275" t="s">
        <v>734</v>
      </c>
      <c r="C27" s="231" t="s">
        <v>735</v>
      </c>
      <c r="D27" s="200">
        <v>3432.1</v>
      </c>
    </row>
    <row r="28" spans="1:4" ht="33.75" customHeight="1" outlineLevel="3">
      <c r="A28" s="223" t="s">
        <v>736</v>
      </c>
      <c r="B28" s="275"/>
      <c r="C28" s="231" t="s">
        <v>737</v>
      </c>
      <c r="D28" s="200">
        <v>13.4</v>
      </c>
    </row>
    <row r="29" spans="1:4" ht="26.25" customHeight="1" outlineLevel="3">
      <c r="A29" s="223" t="s">
        <v>738</v>
      </c>
      <c r="B29" s="275" t="s">
        <v>739</v>
      </c>
      <c r="C29" s="231" t="s">
        <v>740</v>
      </c>
      <c r="D29" s="200">
        <v>4460.9</v>
      </c>
    </row>
    <row r="30" spans="1:4" ht="26.25" customHeight="1" outlineLevel="3">
      <c r="A30" s="223" t="s">
        <v>741</v>
      </c>
      <c r="B30" s="275"/>
      <c r="C30" s="231" t="s">
        <v>742</v>
      </c>
      <c r="D30" s="200">
        <v>14.2</v>
      </c>
    </row>
    <row r="31" spans="1:4" ht="28.5" customHeight="1" outlineLevel="3">
      <c r="A31" s="223" t="s">
        <v>743</v>
      </c>
      <c r="B31" s="275"/>
      <c r="C31" s="231" t="s">
        <v>744</v>
      </c>
      <c r="D31" s="200">
        <v>4.6</v>
      </c>
    </row>
    <row r="32" spans="1:4" ht="17.25" customHeight="1" outlineLevel="3">
      <c r="A32" s="223" t="s">
        <v>745</v>
      </c>
      <c r="B32" s="275" t="s">
        <v>746</v>
      </c>
      <c r="C32" s="231" t="s">
        <v>747</v>
      </c>
      <c r="D32" s="200">
        <v>49662.1</v>
      </c>
    </row>
    <row r="33" spans="1:4" ht="19.5" customHeight="1" outlineLevel="3">
      <c r="A33" s="223" t="s">
        <v>748</v>
      </c>
      <c r="B33" s="275"/>
      <c r="C33" s="231" t="s">
        <v>749</v>
      </c>
      <c r="D33" s="200">
        <v>67.1</v>
      </c>
    </row>
    <row r="34" spans="1:4" ht="19.5" customHeight="1" outlineLevel="3">
      <c r="A34" s="223" t="s">
        <v>750</v>
      </c>
      <c r="B34" s="275"/>
      <c r="C34" s="231" t="s">
        <v>751</v>
      </c>
      <c r="D34" s="200">
        <v>29.5</v>
      </c>
    </row>
    <row r="35" spans="1:4" ht="24.75" customHeight="1" outlineLevel="3">
      <c r="A35" s="223" t="s">
        <v>752</v>
      </c>
      <c r="B35" s="275"/>
      <c r="C35" s="231" t="s">
        <v>753</v>
      </c>
      <c r="D35" s="200">
        <v>-24.4</v>
      </c>
    </row>
    <row r="36" spans="1:4" ht="39" customHeight="1" outlineLevel="3">
      <c r="A36" s="223" t="s">
        <v>754</v>
      </c>
      <c r="B36" s="275" t="s">
        <v>755</v>
      </c>
      <c r="C36" s="231" t="s">
        <v>756</v>
      </c>
      <c r="D36" s="200">
        <v>2419.6</v>
      </c>
    </row>
    <row r="37" spans="1:4" ht="40.5" customHeight="1" outlineLevel="3">
      <c r="A37" s="223" t="s">
        <v>757</v>
      </c>
      <c r="B37" s="275"/>
      <c r="C37" s="231" t="s">
        <v>758</v>
      </c>
      <c r="D37" s="200">
        <v>4.7</v>
      </c>
    </row>
    <row r="38" spans="1:4" ht="33" outlineLevel="3">
      <c r="A38" s="223" t="s">
        <v>759</v>
      </c>
      <c r="B38" s="224" t="s">
        <v>549</v>
      </c>
      <c r="C38" s="231" t="s">
        <v>760</v>
      </c>
      <c r="D38" s="200">
        <v>12</v>
      </c>
    </row>
    <row r="39" spans="1:4" ht="18.75" customHeight="1" outlineLevel="3">
      <c r="A39" s="223" t="s">
        <v>761</v>
      </c>
      <c r="B39" s="275" t="s">
        <v>557</v>
      </c>
      <c r="C39" s="231" t="s">
        <v>762</v>
      </c>
      <c r="D39" s="200">
        <v>3.2</v>
      </c>
    </row>
    <row r="40" spans="1:4" ht="25.5" customHeight="1" outlineLevel="3">
      <c r="A40" s="223" t="s">
        <v>763</v>
      </c>
      <c r="B40" s="275"/>
      <c r="C40" s="231" t="s">
        <v>764</v>
      </c>
      <c r="D40" s="200">
        <v>0.8</v>
      </c>
    </row>
    <row r="41" spans="1:4" ht="82.5" outlineLevel="3">
      <c r="A41" s="223" t="s">
        <v>765</v>
      </c>
      <c r="B41" s="224" t="s">
        <v>766</v>
      </c>
      <c r="C41" s="231" t="s">
        <v>767</v>
      </c>
      <c r="D41" s="200">
        <v>24001.4</v>
      </c>
    </row>
    <row r="42" spans="1:4" ht="82.5" outlineLevel="3">
      <c r="A42" s="223"/>
      <c r="B42" s="225" t="s">
        <v>768</v>
      </c>
      <c r="C42" s="231" t="s">
        <v>769</v>
      </c>
      <c r="D42" s="228">
        <v>788.7</v>
      </c>
    </row>
    <row r="43" spans="1:4" ht="66" outlineLevel="3">
      <c r="A43" s="223" t="s">
        <v>770</v>
      </c>
      <c r="B43" s="12" t="s">
        <v>200</v>
      </c>
      <c r="C43" s="231" t="s">
        <v>771</v>
      </c>
      <c r="D43" s="200">
        <v>205.7</v>
      </c>
    </row>
    <row r="44" spans="1:4" ht="66" outlineLevel="3">
      <c r="A44" s="223" t="s">
        <v>772</v>
      </c>
      <c r="B44" s="224" t="s">
        <v>907</v>
      </c>
      <c r="C44" s="231" t="s">
        <v>773</v>
      </c>
      <c r="D44" s="200">
        <v>9012</v>
      </c>
    </row>
    <row r="45" spans="1:4" ht="33" outlineLevel="3">
      <c r="A45" s="223" t="s">
        <v>774</v>
      </c>
      <c r="B45" s="224" t="s">
        <v>212</v>
      </c>
      <c r="C45" s="231" t="s">
        <v>775</v>
      </c>
      <c r="D45" s="200">
        <v>156.3</v>
      </c>
    </row>
    <row r="46" spans="1:4" ht="33" outlineLevel="3">
      <c r="A46" s="223" t="s">
        <v>776</v>
      </c>
      <c r="B46" s="224" t="s">
        <v>611</v>
      </c>
      <c r="C46" s="231" t="s">
        <v>777</v>
      </c>
      <c r="D46" s="200">
        <v>37.7</v>
      </c>
    </row>
    <row r="47" spans="1:4" ht="27" customHeight="1" outlineLevel="3">
      <c r="A47" s="223" t="s">
        <v>778</v>
      </c>
      <c r="B47" s="224" t="s">
        <v>216</v>
      </c>
      <c r="C47" s="231" t="s">
        <v>779</v>
      </c>
      <c r="D47" s="200">
        <v>816.6</v>
      </c>
    </row>
    <row r="48" spans="1:4" ht="21.75" customHeight="1" outlineLevel="3">
      <c r="A48" s="223" t="s">
        <v>780</v>
      </c>
      <c r="B48" s="224" t="s">
        <v>218</v>
      </c>
      <c r="C48" s="231" t="s">
        <v>781</v>
      </c>
      <c r="D48" s="200">
        <v>343.6</v>
      </c>
    </row>
    <row r="49" spans="1:4" ht="33" outlineLevel="3">
      <c r="A49" s="223" t="s">
        <v>782</v>
      </c>
      <c r="B49" s="224" t="s">
        <v>921</v>
      </c>
      <c r="C49" s="231" t="s">
        <v>783</v>
      </c>
      <c r="D49" s="200">
        <v>136.5</v>
      </c>
    </row>
    <row r="50" spans="1:4" ht="99" outlineLevel="3">
      <c r="A50" s="223" t="s">
        <v>784</v>
      </c>
      <c r="B50" s="226" t="s">
        <v>785</v>
      </c>
      <c r="C50" s="231" t="s">
        <v>786</v>
      </c>
      <c r="D50" s="200">
        <v>3</v>
      </c>
    </row>
    <row r="51" spans="1:4" ht="49.5" outlineLevel="3">
      <c r="A51" s="223" t="s">
        <v>787</v>
      </c>
      <c r="B51" s="226" t="s">
        <v>788</v>
      </c>
      <c r="C51" s="231" t="s">
        <v>789</v>
      </c>
      <c r="D51" s="200">
        <v>20218.9</v>
      </c>
    </row>
    <row r="52" spans="1:4" ht="66" outlineLevel="3">
      <c r="A52" s="223" t="s">
        <v>790</v>
      </c>
      <c r="B52" s="224" t="s">
        <v>913</v>
      </c>
      <c r="C52" s="231" t="s">
        <v>791</v>
      </c>
      <c r="D52" s="200">
        <v>4247.3</v>
      </c>
    </row>
    <row r="53" spans="1:4" ht="49.5" outlineLevel="3">
      <c r="A53" s="223" t="s">
        <v>792</v>
      </c>
      <c r="B53" s="224" t="s">
        <v>240</v>
      </c>
      <c r="C53" s="231" t="s">
        <v>793</v>
      </c>
      <c r="D53" s="200">
        <v>31767</v>
      </c>
    </row>
    <row r="54" spans="1:4" ht="135.75" customHeight="1" outlineLevel="3">
      <c r="A54" s="223" t="s">
        <v>794</v>
      </c>
      <c r="B54" s="12" t="s">
        <v>795</v>
      </c>
      <c r="C54" s="231" t="s">
        <v>796</v>
      </c>
      <c r="D54" s="200">
        <v>104.9</v>
      </c>
    </row>
    <row r="55" spans="1:4" ht="66" outlineLevel="3">
      <c r="A55" s="223" t="s">
        <v>797</v>
      </c>
      <c r="B55" s="224" t="s">
        <v>252</v>
      </c>
      <c r="C55" s="231" t="s">
        <v>798</v>
      </c>
      <c r="D55" s="200">
        <v>17.6</v>
      </c>
    </row>
    <row r="56" spans="1:4" ht="66" outlineLevel="3">
      <c r="A56" s="223" t="s">
        <v>799</v>
      </c>
      <c r="B56" s="224" t="s">
        <v>800</v>
      </c>
      <c r="C56" s="231" t="s">
        <v>801</v>
      </c>
      <c r="D56" s="200">
        <v>172</v>
      </c>
    </row>
    <row r="57" spans="1:4" ht="82.5" outlineLevel="3">
      <c r="A57" s="223" t="s">
        <v>802</v>
      </c>
      <c r="B57" s="224" t="s">
        <v>1152</v>
      </c>
      <c r="C57" s="231" t="s">
        <v>803</v>
      </c>
      <c r="D57" s="200">
        <v>8</v>
      </c>
    </row>
    <row r="58" spans="1:4" ht="33" outlineLevel="3">
      <c r="A58" s="223" t="s">
        <v>804</v>
      </c>
      <c r="B58" s="224" t="s">
        <v>262</v>
      </c>
      <c r="C58" s="231" t="s">
        <v>805</v>
      </c>
      <c r="D58" s="200">
        <v>6</v>
      </c>
    </row>
    <row r="59" spans="1:4" ht="33" outlineLevel="3">
      <c r="A59" s="223" t="s">
        <v>806</v>
      </c>
      <c r="B59" s="224" t="s">
        <v>264</v>
      </c>
      <c r="C59" s="231" t="s">
        <v>807</v>
      </c>
      <c r="D59" s="200">
        <v>36.9</v>
      </c>
    </row>
    <row r="60" spans="1:4" ht="66" outlineLevel="3">
      <c r="A60" s="223" t="s">
        <v>808</v>
      </c>
      <c r="B60" s="224" t="s">
        <v>266</v>
      </c>
      <c r="C60" s="231" t="s">
        <v>809</v>
      </c>
      <c r="D60" s="200">
        <v>1758.3</v>
      </c>
    </row>
    <row r="61" spans="1:4" ht="66" outlineLevel="3">
      <c r="A61" s="223" t="s">
        <v>810</v>
      </c>
      <c r="B61" s="224" t="s">
        <v>1017</v>
      </c>
      <c r="C61" s="231" t="s">
        <v>811</v>
      </c>
      <c r="D61" s="200">
        <v>10</v>
      </c>
    </row>
    <row r="62" spans="1:4" ht="33" outlineLevel="3">
      <c r="A62" s="223" t="s">
        <v>812</v>
      </c>
      <c r="B62" s="224" t="s">
        <v>272</v>
      </c>
      <c r="C62" s="231" t="s">
        <v>813</v>
      </c>
      <c r="D62" s="200">
        <v>38</v>
      </c>
    </row>
    <row r="63" spans="1:4" ht="82.5" outlineLevel="3">
      <c r="A63" s="223" t="s">
        <v>814</v>
      </c>
      <c r="B63" s="224" t="s">
        <v>815</v>
      </c>
      <c r="C63" s="231" t="s">
        <v>816</v>
      </c>
      <c r="D63" s="200">
        <v>47.7</v>
      </c>
    </row>
    <row r="64" spans="1:4" ht="66" outlineLevel="3">
      <c r="A64" s="223" t="s">
        <v>817</v>
      </c>
      <c r="B64" s="224" t="s">
        <v>1020</v>
      </c>
      <c r="C64" s="231" t="s">
        <v>818</v>
      </c>
      <c r="D64" s="200">
        <v>3</v>
      </c>
    </row>
    <row r="65" spans="1:4" ht="49.5" outlineLevel="3">
      <c r="A65" s="223" t="s">
        <v>819</v>
      </c>
      <c r="B65" s="224" t="s">
        <v>697</v>
      </c>
      <c r="C65" s="231" t="s">
        <v>820</v>
      </c>
      <c r="D65" s="200">
        <v>1663.7</v>
      </c>
    </row>
    <row r="66" spans="1:4" ht="33" outlineLevel="3">
      <c r="A66" s="223" t="s">
        <v>821</v>
      </c>
      <c r="B66" s="224" t="s">
        <v>703</v>
      </c>
      <c r="C66" s="231" t="s">
        <v>822</v>
      </c>
      <c r="D66" s="200">
        <v>53</v>
      </c>
    </row>
    <row r="67" spans="1:4" ht="33" outlineLevel="3">
      <c r="A67" s="223" t="s">
        <v>823</v>
      </c>
      <c r="B67" s="224" t="s">
        <v>710</v>
      </c>
      <c r="C67" s="231" t="s">
        <v>824</v>
      </c>
      <c r="D67" s="200">
        <v>1057.4</v>
      </c>
    </row>
    <row r="68" spans="1:4" ht="72.75" customHeight="1" outlineLevel="3">
      <c r="A68" s="223" t="s">
        <v>825</v>
      </c>
      <c r="B68" s="224" t="s">
        <v>570</v>
      </c>
      <c r="C68" s="231" t="s">
        <v>826</v>
      </c>
      <c r="D68" s="200">
        <v>30488.7</v>
      </c>
    </row>
    <row r="69" spans="1:4" ht="33" outlineLevel="3">
      <c r="A69" s="223" t="s">
        <v>827</v>
      </c>
      <c r="B69" s="224" t="s">
        <v>1159</v>
      </c>
      <c r="C69" s="231" t="s">
        <v>828</v>
      </c>
      <c r="D69" s="200">
        <v>3222.7</v>
      </c>
    </row>
    <row r="70" spans="1:4" ht="49.5" outlineLevel="3">
      <c r="A70" s="223" t="s">
        <v>829</v>
      </c>
      <c r="B70" s="224" t="s">
        <v>830</v>
      </c>
      <c r="C70" s="231" t="s">
        <v>831</v>
      </c>
      <c r="D70" s="200">
        <v>46130.1</v>
      </c>
    </row>
    <row r="71" spans="1:4" ht="89.25" customHeight="1" outlineLevel="3">
      <c r="A71" s="223" t="s">
        <v>832</v>
      </c>
      <c r="B71" s="224" t="s">
        <v>1163</v>
      </c>
      <c r="C71" s="231" t="s">
        <v>833</v>
      </c>
      <c r="D71" s="200">
        <v>8240.1</v>
      </c>
    </row>
    <row r="72" spans="1:4" ht="78" customHeight="1" outlineLevel="3">
      <c r="A72" s="223" t="s">
        <v>834</v>
      </c>
      <c r="B72" s="224" t="s">
        <v>835</v>
      </c>
      <c r="C72" s="231" t="s">
        <v>836</v>
      </c>
      <c r="D72" s="200">
        <v>2776.4</v>
      </c>
    </row>
    <row r="73" spans="1:4" ht="49.5" outlineLevel="3">
      <c r="A73" s="223" t="s">
        <v>837</v>
      </c>
      <c r="B73" s="224" t="s">
        <v>1167</v>
      </c>
      <c r="C73" s="231" t="s">
        <v>838</v>
      </c>
      <c r="D73" s="200">
        <v>11032.4</v>
      </c>
    </row>
    <row r="74" spans="1:4" ht="33" outlineLevel="3">
      <c r="A74" s="223" t="s">
        <v>839</v>
      </c>
      <c r="B74" s="224" t="s">
        <v>1169</v>
      </c>
      <c r="C74" s="231" t="s">
        <v>840</v>
      </c>
      <c r="D74" s="200">
        <v>103.6</v>
      </c>
    </row>
    <row r="75" spans="1:4" ht="87" customHeight="1" outlineLevel="3">
      <c r="A75" s="223" t="s">
        <v>841</v>
      </c>
      <c r="B75" s="224" t="s">
        <v>842</v>
      </c>
      <c r="C75" s="231" t="s">
        <v>843</v>
      </c>
      <c r="D75" s="200">
        <v>456.4</v>
      </c>
    </row>
    <row r="76" spans="1:4" ht="60.75" customHeight="1" outlineLevel="3">
      <c r="A76" s="223" t="s">
        <v>844</v>
      </c>
      <c r="B76" s="224" t="s">
        <v>1173</v>
      </c>
      <c r="C76" s="231" t="s">
        <v>845</v>
      </c>
      <c r="D76" s="200">
        <v>20809.4</v>
      </c>
    </row>
    <row r="77" spans="1:4" ht="33" outlineLevel="3">
      <c r="A77" s="223" t="s">
        <v>846</v>
      </c>
      <c r="B77" s="224" t="s">
        <v>145</v>
      </c>
      <c r="C77" s="231" t="s">
        <v>847</v>
      </c>
      <c r="D77" s="200">
        <v>414.5</v>
      </c>
    </row>
    <row r="78" spans="1:4" ht="33" outlineLevel="3">
      <c r="A78" s="223" t="s">
        <v>848</v>
      </c>
      <c r="B78" s="224" t="s">
        <v>714</v>
      </c>
      <c r="C78" s="231" t="s">
        <v>849</v>
      </c>
      <c r="D78" s="200">
        <v>1322.1</v>
      </c>
    </row>
    <row r="79" spans="1:4" ht="33" outlineLevel="3">
      <c r="A79" s="223" t="s">
        <v>850</v>
      </c>
      <c r="B79" s="224" t="s">
        <v>1096</v>
      </c>
      <c r="C79" s="231" t="s">
        <v>851</v>
      </c>
      <c r="D79" s="200">
        <v>5521</v>
      </c>
    </row>
    <row r="80" spans="1:4" ht="49.5" outlineLevel="3">
      <c r="A80" s="223" t="s">
        <v>852</v>
      </c>
      <c r="B80" s="224" t="s">
        <v>580</v>
      </c>
      <c r="C80" s="231" t="s">
        <v>853</v>
      </c>
      <c r="D80" s="200">
        <v>4613</v>
      </c>
    </row>
    <row r="81" spans="1:4" ht="66" outlineLevel="3">
      <c r="A81" s="223" t="s">
        <v>854</v>
      </c>
      <c r="B81" s="224" t="s">
        <v>582</v>
      </c>
      <c r="C81" s="231" t="s">
        <v>855</v>
      </c>
      <c r="D81" s="200">
        <v>2375</v>
      </c>
    </row>
    <row r="82" spans="1:4" ht="66" outlineLevel="3">
      <c r="A82" s="223" t="s">
        <v>856</v>
      </c>
      <c r="B82" s="224" t="s">
        <v>584</v>
      </c>
      <c r="C82" s="231" t="s">
        <v>857</v>
      </c>
      <c r="D82" s="200">
        <v>202.1</v>
      </c>
    </row>
    <row r="83" spans="1:4" ht="33" outlineLevel="3">
      <c r="A83" s="223" t="s">
        <v>858</v>
      </c>
      <c r="B83" s="224" t="s">
        <v>1103</v>
      </c>
      <c r="C83" s="231" t="s">
        <v>859</v>
      </c>
      <c r="D83" s="200">
        <v>2868.3</v>
      </c>
    </row>
    <row r="84" spans="1:4" ht="69" customHeight="1" outlineLevel="3">
      <c r="A84" s="223" t="s">
        <v>860</v>
      </c>
      <c r="B84" s="196" t="s">
        <v>1109</v>
      </c>
      <c r="C84" s="231" t="s">
        <v>861</v>
      </c>
      <c r="D84" s="200">
        <v>553.9</v>
      </c>
    </row>
    <row r="85" spans="1:4" ht="49.5" outlineLevel="3">
      <c r="A85" s="223" t="s">
        <v>862</v>
      </c>
      <c r="B85" s="224" t="s">
        <v>147</v>
      </c>
      <c r="C85" s="231" t="s">
        <v>863</v>
      </c>
      <c r="D85" s="200">
        <v>1349</v>
      </c>
    </row>
    <row r="86" spans="1:4" ht="49.5" outlineLevel="3">
      <c r="A86" s="223" t="s">
        <v>864</v>
      </c>
      <c r="B86" s="224" t="s">
        <v>571</v>
      </c>
      <c r="C86" s="231" t="s">
        <v>865</v>
      </c>
      <c r="D86" s="200">
        <v>52.4</v>
      </c>
    </row>
    <row r="87" spans="1:4" ht="66" outlineLevel="3">
      <c r="A87" s="223" t="s">
        <v>866</v>
      </c>
      <c r="B87" s="224" t="s">
        <v>150</v>
      </c>
      <c r="C87" s="231" t="s">
        <v>867</v>
      </c>
      <c r="D87" s="200">
        <v>648</v>
      </c>
    </row>
    <row r="88" spans="1:4" ht="82.5" outlineLevel="3">
      <c r="A88" s="223" t="s">
        <v>868</v>
      </c>
      <c r="B88" s="224" t="s">
        <v>869</v>
      </c>
      <c r="C88" s="231" t="s">
        <v>870</v>
      </c>
      <c r="D88" s="200">
        <v>338.9</v>
      </c>
    </row>
    <row r="89" spans="1:4" ht="82.5" outlineLevel="3">
      <c r="A89" s="223" t="s">
        <v>871</v>
      </c>
      <c r="B89" s="224" t="s">
        <v>915</v>
      </c>
      <c r="C89" s="231" t="s">
        <v>872</v>
      </c>
      <c r="D89" s="200">
        <v>1029.2</v>
      </c>
    </row>
    <row r="90" spans="1:4" ht="82.5" outlineLevel="3">
      <c r="A90" s="223" t="s">
        <v>873</v>
      </c>
      <c r="B90" s="224" t="s">
        <v>917</v>
      </c>
      <c r="C90" s="231" t="s">
        <v>874</v>
      </c>
      <c r="D90" s="200">
        <v>5125</v>
      </c>
    </row>
    <row r="91" spans="1:4" ht="33" outlineLevel="3">
      <c r="A91" s="223" t="s">
        <v>875</v>
      </c>
      <c r="B91" s="224" t="s">
        <v>876</v>
      </c>
      <c r="C91" s="231" t="s">
        <v>877</v>
      </c>
      <c r="D91" s="200">
        <v>2431.2</v>
      </c>
    </row>
    <row r="92" spans="1:4" ht="87" customHeight="1" outlineLevel="3">
      <c r="A92" s="223" t="s">
        <v>878</v>
      </c>
      <c r="B92" s="224" t="s">
        <v>590</v>
      </c>
      <c r="C92" s="231" t="s">
        <v>879</v>
      </c>
      <c r="D92" s="200">
        <v>3515.7</v>
      </c>
    </row>
    <row r="93" spans="1:4" ht="33" outlineLevel="3">
      <c r="A93" s="223" t="s">
        <v>880</v>
      </c>
      <c r="B93" s="226" t="s">
        <v>592</v>
      </c>
      <c r="C93" s="231" t="s">
        <v>881</v>
      </c>
      <c r="D93" s="200">
        <v>5457.9</v>
      </c>
    </row>
    <row r="94" spans="1:4" ht="99" outlineLevel="3">
      <c r="A94" s="223" t="s">
        <v>882</v>
      </c>
      <c r="B94" s="226" t="s">
        <v>594</v>
      </c>
      <c r="C94" s="231" t="s">
        <v>883</v>
      </c>
      <c r="D94" s="200">
        <v>128578.2</v>
      </c>
    </row>
    <row r="95" spans="1:4" ht="82.5" outlineLevel="3">
      <c r="A95" s="223" t="s">
        <v>884</v>
      </c>
      <c r="B95" s="226" t="s">
        <v>885</v>
      </c>
      <c r="C95" s="231" t="s">
        <v>886</v>
      </c>
      <c r="D95" s="200">
        <v>695</v>
      </c>
    </row>
    <row r="96" spans="1:4" ht="33" outlineLevel="3">
      <c r="A96" s="223" t="s">
        <v>887</v>
      </c>
      <c r="B96" s="224" t="s">
        <v>1136</v>
      </c>
      <c r="C96" s="231" t="s">
        <v>888</v>
      </c>
      <c r="D96" s="200">
        <v>435.5</v>
      </c>
    </row>
    <row r="97" spans="1:4" ht="49.5" outlineLevel="3">
      <c r="A97" s="223" t="s">
        <v>889</v>
      </c>
      <c r="B97" s="224" t="s">
        <v>1141</v>
      </c>
      <c r="C97" s="231" t="s">
        <v>890</v>
      </c>
      <c r="D97" s="200">
        <v>-2734.3</v>
      </c>
    </row>
    <row r="98" spans="1:4" ht="16.5" outlineLevel="3">
      <c r="A98" s="276" t="s">
        <v>891</v>
      </c>
      <c r="B98" s="276"/>
      <c r="C98" s="276"/>
      <c r="D98" s="229">
        <f>SUM(D8:D97)</f>
        <v>638936.2727500001</v>
      </c>
    </row>
    <row r="99" spans="1:3" ht="16.5">
      <c r="A99" s="227"/>
      <c r="B99" s="227"/>
      <c r="C99" s="232"/>
    </row>
    <row r="100" spans="1:4" ht="16.5">
      <c r="A100" s="277"/>
      <c r="B100" s="277"/>
      <c r="C100" s="277"/>
      <c r="D100" s="277"/>
    </row>
  </sheetData>
  <mergeCells count="20">
    <mergeCell ref="C1:D1"/>
    <mergeCell ref="C2:D2"/>
    <mergeCell ref="C3:D3"/>
    <mergeCell ref="B5:D5"/>
    <mergeCell ref="A6:A7"/>
    <mergeCell ref="B6:B7"/>
    <mergeCell ref="C6:C7"/>
    <mergeCell ref="D6:D7"/>
    <mergeCell ref="B8:B11"/>
    <mergeCell ref="B12:B14"/>
    <mergeCell ref="B15:B17"/>
    <mergeCell ref="B19:B21"/>
    <mergeCell ref="B22:B24"/>
    <mergeCell ref="B27:B28"/>
    <mergeCell ref="B29:B31"/>
    <mergeCell ref="B32:B35"/>
    <mergeCell ref="B36:B37"/>
    <mergeCell ref="B39:B40"/>
    <mergeCell ref="A98:C98"/>
    <mergeCell ref="A100:D100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D53"/>
  <sheetViews>
    <sheetView view="pageBreakPreview" zoomScaleSheetLayoutView="100" workbookViewId="0" topLeftCell="A1">
      <selection activeCell="B12" sqref="B12"/>
    </sheetView>
  </sheetViews>
  <sheetFormatPr defaultColWidth="9.00390625" defaultRowHeight="12.75"/>
  <cols>
    <col min="1" max="1" width="7.25390625" style="18" customWidth="1"/>
    <col min="2" max="2" width="82.375" style="2" customWidth="1"/>
    <col min="3" max="3" width="13.00390625" style="29" customWidth="1"/>
    <col min="4" max="4" width="13.00390625" style="2" customWidth="1"/>
    <col min="5" max="16384" width="9.125" style="2" customWidth="1"/>
  </cols>
  <sheetData>
    <row r="1" spans="1:4" ht="16.5">
      <c r="A1" s="286" t="s">
        <v>945</v>
      </c>
      <c r="B1" s="286"/>
      <c r="C1" s="286"/>
      <c r="D1" s="286"/>
    </row>
    <row r="2" spans="1:4" ht="16.5">
      <c r="A2" s="286" t="s">
        <v>1090</v>
      </c>
      <c r="B2" s="286"/>
      <c r="C2" s="286"/>
      <c r="D2" s="286"/>
    </row>
    <row r="3" spans="1:4" ht="16.5">
      <c r="A3" s="286" t="s">
        <v>183</v>
      </c>
      <c r="B3" s="286"/>
      <c r="C3" s="286"/>
      <c r="D3" s="286"/>
    </row>
    <row r="4" spans="1:2" ht="16.5">
      <c r="A4" s="4"/>
      <c r="B4" s="3"/>
    </row>
    <row r="5" spans="1:4" ht="16.5">
      <c r="A5" s="284" t="s">
        <v>1069</v>
      </c>
      <c r="B5" s="284"/>
      <c r="C5" s="284"/>
      <c r="D5" s="284"/>
    </row>
    <row r="6" spans="1:4" ht="16.5">
      <c r="A6" s="284" t="s">
        <v>1070</v>
      </c>
      <c r="B6" s="284"/>
      <c r="C6" s="284"/>
      <c r="D6" s="284"/>
    </row>
    <row r="7" spans="1:4" ht="16.5">
      <c r="A7" s="285" t="s">
        <v>180</v>
      </c>
      <c r="B7" s="285"/>
      <c r="C7" s="285"/>
      <c r="D7" s="285"/>
    </row>
    <row r="8" spans="1:4" ht="47.25">
      <c r="A8" s="6" t="s">
        <v>392</v>
      </c>
      <c r="B8" s="6" t="s">
        <v>347</v>
      </c>
      <c r="C8" s="105" t="s">
        <v>925</v>
      </c>
      <c r="D8" s="92" t="s">
        <v>179</v>
      </c>
    </row>
    <row r="9" spans="1:4" ht="16.5">
      <c r="A9" s="6">
        <v>1</v>
      </c>
      <c r="B9" s="8">
        <v>2</v>
      </c>
      <c r="C9" s="7">
        <v>3</v>
      </c>
      <c r="D9" s="106">
        <v>4</v>
      </c>
    </row>
    <row r="10" spans="1:4" ht="16.5">
      <c r="A10" s="6"/>
      <c r="B10" s="23" t="s">
        <v>423</v>
      </c>
      <c r="C10" s="33">
        <f>C11+C18+C22+C25+C29+C35+C37+C41+C43+C46</f>
        <v>709109.7999999998</v>
      </c>
      <c r="D10" s="33">
        <f>D11+D18+D22+D25+D29+D35+D37+D41+D43+D46</f>
        <v>635633.2999999999</v>
      </c>
    </row>
    <row r="11" spans="1:4" ht="16.5">
      <c r="A11" s="9" t="s">
        <v>419</v>
      </c>
      <c r="B11" s="10" t="s">
        <v>349</v>
      </c>
      <c r="C11" s="33">
        <f>SUM(C12:C17)</f>
        <v>65627</v>
      </c>
      <c r="D11" s="33">
        <f>SUM(D12:D17)</f>
        <v>64886.8</v>
      </c>
    </row>
    <row r="12" spans="1:4" ht="33">
      <c r="A12" s="11" t="s">
        <v>406</v>
      </c>
      <c r="B12" s="12" t="s">
        <v>425</v>
      </c>
      <c r="C12" s="32">
        <f>'№9'!E11</f>
        <v>1294.1</v>
      </c>
      <c r="D12" s="32">
        <f>'№9'!F11</f>
        <v>1289.8</v>
      </c>
    </row>
    <row r="13" spans="1:4" ht="49.5">
      <c r="A13" s="11" t="s">
        <v>407</v>
      </c>
      <c r="B13" s="12" t="s">
        <v>356</v>
      </c>
      <c r="C13" s="32">
        <f>'№9'!E15</f>
        <v>3129.1000000000004</v>
      </c>
      <c r="D13" s="32">
        <f>'№9'!F15</f>
        <v>3103.7</v>
      </c>
    </row>
    <row r="14" spans="1:4" ht="49.5">
      <c r="A14" s="11" t="s">
        <v>408</v>
      </c>
      <c r="B14" s="12" t="s">
        <v>359</v>
      </c>
      <c r="C14" s="32">
        <f>'№9'!E22</f>
        <v>37763.799999999996</v>
      </c>
      <c r="D14" s="32">
        <f>'№9'!F22</f>
        <v>37658.200000000004</v>
      </c>
    </row>
    <row r="15" spans="1:4" ht="16.5">
      <c r="A15" s="11" t="s">
        <v>1185</v>
      </c>
      <c r="B15" s="12" t="s">
        <v>1186</v>
      </c>
      <c r="C15" s="32">
        <f>'№9'!E33</f>
        <v>57.4</v>
      </c>
      <c r="D15" s="32">
        <f>'№9'!F33</f>
        <v>32.9</v>
      </c>
    </row>
    <row r="16" spans="1:4" ht="33">
      <c r="A16" s="11" t="s">
        <v>409</v>
      </c>
      <c r="B16" s="12" t="s">
        <v>16</v>
      </c>
      <c r="C16" s="32">
        <f>'№9'!E36</f>
        <v>12450</v>
      </c>
      <c r="D16" s="32">
        <f>'№9'!F36</f>
        <v>12286.2</v>
      </c>
    </row>
    <row r="17" spans="1:4" ht="16.5">
      <c r="A17" s="11" t="s">
        <v>426</v>
      </c>
      <c r="B17" s="12" t="s">
        <v>360</v>
      </c>
      <c r="C17" s="32">
        <f>'№9'!E42</f>
        <v>10932.6</v>
      </c>
      <c r="D17" s="32">
        <f>'№9'!F42</f>
        <v>10516</v>
      </c>
    </row>
    <row r="18" spans="1:4" ht="16.5">
      <c r="A18" s="9" t="s">
        <v>420</v>
      </c>
      <c r="B18" s="10" t="s">
        <v>362</v>
      </c>
      <c r="C18" s="33">
        <f>SUM(C19:C20)+C21</f>
        <v>11733.900000000001</v>
      </c>
      <c r="D18" s="33">
        <f>SUM(D19:D20)+D21</f>
        <v>11698.7</v>
      </c>
    </row>
    <row r="19" spans="1:4" ht="16.5">
      <c r="A19" s="11" t="s">
        <v>1189</v>
      </c>
      <c r="B19" s="12" t="s">
        <v>1190</v>
      </c>
      <c r="C19" s="32">
        <f>'№9'!E62</f>
        <v>1349</v>
      </c>
      <c r="D19" s="32">
        <f>'№9'!F62</f>
        <v>1349</v>
      </c>
    </row>
    <row r="20" spans="1:4" ht="33">
      <c r="A20" s="11" t="s">
        <v>410</v>
      </c>
      <c r="B20" s="12" t="s">
        <v>333</v>
      </c>
      <c r="C20" s="32">
        <f>'№9'!E66</f>
        <v>10305.7</v>
      </c>
      <c r="D20" s="32">
        <f>'№9'!F66</f>
        <v>10270.5</v>
      </c>
    </row>
    <row r="21" spans="1:4" ht="33">
      <c r="A21" s="11" t="s">
        <v>982</v>
      </c>
      <c r="B21" s="12" t="s">
        <v>983</v>
      </c>
      <c r="C21" s="32">
        <f>'№9'!E75</f>
        <v>79.19999999999999</v>
      </c>
      <c r="D21" s="32">
        <f>'№9'!F75</f>
        <v>79.2</v>
      </c>
    </row>
    <row r="22" spans="1:4" ht="16.5">
      <c r="A22" s="9" t="s">
        <v>421</v>
      </c>
      <c r="B22" s="10" t="s">
        <v>364</v>
      </c>
      <c r="C22" s="33">
        <f>C24+C23</f>
        <v>79458.4</v>
      </c>
      <c r="D22" s="33">
        <f>D24+D23</f>
        <v>78631.1</v>
      </c>
    </row>
    <row r="23" spans="1:4" ht="16.5">
      <c r="A23" s="11" t="s">
        <v>1002</v>
      </c>
      <c r="B23" s="2" t="s">
        <v>1003</v>
      </c>
      <c r="C23" s="32">
        <f>'№9'!E80</f>
        <v>78722.09999999999</v>
      </c>
      <c r="D23" s="32">
        <f>'№9'!F80</f>
        <v>77895.1</v>
      </c>
    </row>
    <row r="24" spans="1:4" ht="16.5">
      <c r="A24" s="11" t="s">
        <v>411</v>
      </c>
      <c r="B24" s="12" t="s">
        <v>365</v>
      </c>
      <c r="C24" s="32">
        <f>'№9'!E99</f>
        <v>736.3</v>
      </c>
      <c r="D24" s="32">
        <f>'№9'!F99</f>
        <v>736</v>
      </c>
    </row>
    <row r="25" spans="1:4" ht="16.5">
      <c r="A25" s="9" t="s">
        <v>422</v>
      </c>
      <c r="B25" s="10" t="s">
        <v>366</v>
      </c>
      <c r="C25" s="33">
        <f>SUM(C26:C28)</f>
        <v>76463.8</v>
      </c>
      <c r="D25" s="33">
        <f>SUM(D26:D28)</f>
        <v>58494.4</v>
      </c>
    </row>
    <row r="26" spans="1:4" ht="16.5">
      <c r="A26" s="11" t="s">
        <v>998</v>
      </c>
      <c r="B26" s="55" t="s">
        <v>999</v>
      </c>
      <c r="C26" s="32">
        <f>'№9'!E109</f>
        <v>29184</v>
      </c>
      <c r="D26" s="32">
        <f>'№9'!F109</f>
        <v>17491.800000000003</v>
      </c>
    </row>
    <row r="27" spans="1:4" ht="16.5">
      <c r="A27" s="11" t="s">
        <v>412</v>
      </c>
      <c r="B27" s="14" t="s">
        <v>367</v>
      </c>
      <c r="C27" s="32">
        <f>'№9'!E138</f>
        <v>20191.4</v>
      </c>
      <c r="D27" s="32">
        <f>'№9'!F138</f>
        <v>15812.1</v>
      </c>
    </row>
    <row r="28" spans="1:4" ht="16.5">
      <c r="A28" s="11" t="s">
        <v>413</v>
      </c>
      <c r="B28" s="12" t="s">
        <v>368</v>
      </c>
      <c r="C28" s="32">
        <f>'№9'!E159</f>
        <v>27088.399999999998</v>
      </c>
      <c r="D28" s="32">
        <f>'№9'!F159</f>
        <v>25190.5</v>
      </c>
    </row>
    <row r="29" spans="1:4" ht="16.5">
      <c r="A29" s="9" t="s">
        <v>393</v>
      </c>
      <c r="B29" s="10" t="s">
        <v>372</v>
      </c>
      <c r="C29" s="33">
        <f>SUM(C30:C34)</f>
        <v>425888.99999999994</v>
      </c>
      <c r="D29" s="33">
        <f>SUM(D30:D34)</f>
        <v>377113</v>
      </c>
    </row>
    <row r="30" spans="1:4" ht="16.5">
      <c r="A30" s="11" t="s">
        <v>414</v>
      </c>
      <c r="B30" s="12" t="s">
        <v>683</v>
      </c>
      <c r="C30" s="32">
        <f>'№9'!E178</f>
        <v>178648.49999999994</v>
      </c>
      <c r="D30" s="32">
        <f>'№9'!F178</f>
        <v>130774.4</v>
      </c>
    </row>
    <row r="31" spans="1:4" ht="16.5">
      <c r="A31" s="11" t="s">
        <v>415</v>
      </c>
      <c r="B31" s="12" t="s">
        <v>687</v>
      </c>
      <c r="C31" s="32">
        <f>'№9'!E203</f>
        <v>221394.1</v>
      </c>
      <c r="D31" s="32">
        <f>'№9'!F203</f>
        <v>221207.9</v>
      </c>
    </row>
    <row r="32" spans="1:4" ht="26.25" customHeight="1">
      <c r="A32" s="15" t="s">
        <v>416</v>
      </c>
      <c r="B32" s="12" t="s">
        <v>335</v>
      </c>
      <c r="C32" s="32">
        <f>'№9'!E248</f>
        <v>74.10000000000002</v>
      </c>
      <c r="D32" s="32">
        <f>'№9'!F248</f>
        <v>74.1</v>
      </c>
    </row>
    <row r="33" spans="1:4" ht="16.5">
      <c r="A33" s="15" t="s">
        <v>394</v>
      </c>
      <c r="B33" s="12" t="s">
        <v>373</v>
      </c>
      <c r="C33" s="32">
        <f>'№9'!E252</f>
        <v>8411.1</v>
      </c>
      <c r="D33" s="32">
        <f>'№9'!F252</f>
        <v>7874.699999999999</v>
      </c>
    </row>
    <row r="34" spans="1:4" ht="16.5">
      <c r="A34" s="11" t="s">
        <v>417</v>
      </c>
      <c r="B34" s="12" t="s">
        <v>1076</v>
      </c>
      <c r="C34" s="32">
        <f>'№9'!E274</f>
        <v>17361.2</v>
      </c>
      <c r="D34" s="32">
        <f>'№9'!F274</f>
        <v>17181.899999999998</v>
      </c>
    </row>
    <row r="35" spans="1:4" ht="16.5">
      <c r="A35" s="16" t="s">
        <v>397</v>
      </c>
      <c r="B35" s="10" t="s">
        <v>427</v>
      </c>
      <c r="C35" s="33">
        <f>SUM(C36:C36)</f>
        <v>12073.1</v>
      </c>
      <c r="D35" s="33">
        <f>SUM(D36:D36)</f>
        <v>12073.1</v>
      </c>
    </row>
    <row r="36" spans="1:4" ht="16.5">
      <c r="A36" s="15" t="s">
        <v>398</v>
      </c>
      <c r="B36" s="12" t="s">
        <v>1080</v>
      </c>
      <c r="C36" s="32">
        <f>'№9'!E287</f>
        <v>12073.1</v>
      </c>
      <c r="D36" s="32">
        <f>'№9'!F287</f>
        <v>12073.1</v>
      </c>
    </row>
    <row r="37" spans="1:4" ht="16.5">
      <c r="A37" s="9" t="s">
        <v>395</v>
      </c>
      <c r="B37" s="10" t="s">
        <v>377</v>
      </c>
      <c r="C37" s="33">
        <f>SUM(C38:C40)</f>
        <v>23211.7</v>
      </c>
      <c r="D37" s="33">
        <f>SUM(D38:D40)</f>
        <v>18093.7</v>
      </c>
    </row>
    <row r="38" spans="1:4" ht="16.5">
      <c r="A38" s="15" t="s">
        <v>418</v>
      </c>
      <c r="B38" s="12" t="s">
        <v>378</v>
      </c>
      <c r="C38" s="32">
        <f>'№9'!E303</f>
        <v>1465.9</v>
      </c>
      <c r="D38" s="32">
        <f>'№9'!F303</f>
        <v>1465.9</v>
      </c>
    </row>
    <row r="39" spans="1:4" ht="16.5">
      <c r="A39" s="15" t="s">
        <v>396</v>
      </c>
      <c r="B39" s="12" t="s">
        <v>384</v>
      </c>
      <c r="C39" s="32">
        <f>'№9'!E307</f>
        <v>10864.300000000001</v>
      </c>
      <c r="D39" s="32">
        <f>'№9'!F307</f>
        <v>6960.6</v>
      </c>
    </row>
    <row r="40" spans="1:4" ht="16.5">
      <c r="A40" s="15" t="s">
        <v>537</v>
      </c>
      <c r="B40" s="28" t="s">
        <v>1183</v>
      </c>
      <c r="C40" s="32">
        <f>'№9'!E340</f>
        <v>10881.5</v>
      </c>
      <c r="D40" s="32">
        <f>'№9'!F340</f>
        <v>9667.2</v>
      </c>
    </row>
    <row r="41" spans="1:4" ht="16.5">
      <c r="A41" s="9" t="s">
        <v>428</v>
      </c>
      <c r="B41" s="10" t="s">
        <v>376</v>
      </c>
      <c r="C41" s="33">
        <f>C42</f>
        <v>12002.6</v>
      </c>
      <c r="D41" s="33">
        <f>D42</f>
        <v>12002.400000000001</v>
      </c>
    </row>
    <row r="42" spans="1:4" ht="16.5">
      <c r="A42" s="26">
        <v>1102</v>
      </c>
      <c r="B42" s="27" t="s">
        <v>429</v>
      </c>
      <c r="C42" s="32">
        <f>'№9'!E351</f>
        <v>12002.6</v>
      </c>
      <c r="D42" s="32">
        <f>'№9'!F351</f>
        <v>12002.400000000001</v>
      </c>
    </row>
    <row r="43" spans="1:4" ht="16.5">
      <c r="A43" s="9">
        <v>1200</v>
      </c>
      <c r="B43" s="10" t="s">
        <v>430</v>
      </c>
      <c r="C43" s="33">
        <f>SUM(C44:C45)</f>
        <v>2046.4</v>
      </c>
      <c r="D43" s="33">
        <f>SUM(D44:D45)</f>
        <v>2046.4</v>
      </c>
    </row>
    <row r="44" spans="1:4" ht="16.5">
      <c r="A44" s="11" t="s">
        <v>436</v>
      </c>
      <c r="B44" s="12" t="s">
        <v>1064</v>
      </c>
      <c r="C44" s="32">
        <f>'№9'!E367</f>
        <v>770</v>
      </c>
      <c r="D44" s="32">
        <f>'№9'!F367</f>
        <v>770</v>
      </c>
    </row>
    <row r="45" spans="1:4" ht="16.5">
      <c r="A45" s="26">
        <v>1204</v>
      </c>
      <c r="B45" s="12" t="s">
        <v>460</v>
      </c>
      <c r="C45" s="32">
        <f>'№9'!E371</f>
        <v>1276.4</v>
      </c>
      <c r="D45" s="32">
        <f>'№9'!F371</f>
        <v>1276.4</v>
      </c>
    </row>
    <row r="46" spans="1:4" ht="16.5">
      <c r="A46" s="9" t="s">
        <v>431</v>
      </c>
      <c r="B46" s="10" t="s">
        <v>17</v>
      </c>
      <c r="C46" s="33">
        <f>C47</f>
        <v>603.9</v>
      </c>
      <c r="D46" s="33">
        <f>D47</f>
        <v>593.7</v>
      </c>
    </row>
    <row r="47" spans="1:4" ht="21.75" customHeight="1">
      <c r="A47" s="26">
        <v>1301</v>
      </c>
      <c r="B47" s="12" t="s">
        <v>432</v>
      </c>
      <c r="C47" s="32">
        <f>'№9'!E383</f>
        <v>603.9</v>
      </c>
      <c r="D47" s="32">
        <f>'№9'!F383</f>
        <v>593.7</v>
      </c>
    </row>
    <row r="49" spans="1:4" ht="27.75" customHeight="1">
      <c r="A49" s="243" t="s">
        <v>926</v>
      </c>
      <c r="B49" s="243"/>
      <c r="C49" s="243"/>
      <c r="D49" s="243"/>
    </row>
    <row r="53" ht="16.5">
      <c r="B53" s="17"/>
    </row>
  </sheetData>
  <mergeCells count="7">
    <mergeCell ref="A49:D49"/>
    <mergeCell ref="A6:D6"/>
    <mergeCell ref="A7:D7"/>
    <mergeCell ref="A1:D1"/>
    <mergeCell ref="A2:D2"/>
    <mergeCell ref="A3:D3"/>
    <mergeCell ref="A5:D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5"/>
  <sheetViews>
    <sheetView zoomScale="95" zoomScaleNormal="95" workbookViewId="0" topLeftCell="A1">
      <selection activeCell="G11" sqref="G11"/>
    </sheetView>
  </sheetViews>
  <sheetFormatPr defaultColWidth="9.00390625" defaultRowHeight="12.75"/>
  <cols>
    <col min="1" max="1" width="5.875" style="47" customWidth="1"/>
    <col min="2" max="2" width="7.125" style="47" customWidth="1"/>
    <col min="3" max="3" width="10.125" style="47" customWidth="1"/>
    <col min="4" max="4" width="6.00390625" style="47" customWidth="1"/>
    <col min="5" max="5" width="86.75390625" style="48" customWidth="1"/>
    <col min="6" max="6" width="12.875" style="59" customWidth="1"/>
    <col min="7" max="7" width="12.375" style="233" customWidth="1"/>
    <col min="8" max="8" width="11.125" style="48" bestFit="1" customWidth="1"/>
    <col min="9" max="9" width="10.875" style="48" bestFit="1" customWidth="1"/>
    <col min="10" max="16384" width="9.125" style="48" customWidth="1"/>
  </cols>
  <sheetData>
    <row r="1" spans="1:7" s="64" customFormat="1" ht="16.5">
      <c r="A1" s="72"/>
      <c r="B1" s="72"/>
      <c r="C1" s="72"/>
      <c r="D1" s="72"/>
      <c r="E1" s="288" t="s">
        <v>82</v>
      </c>
      <c r="F1" s="288"/>
      <c r="G1" s="288"/>
    </row>
    <row r="2" spans="1:7" s="64" customFormat="1" ht="16.5">
      <c r="A2" s="72"/>
      <c r="B2" s="72"/>
      <c r="C2" s="72"/>
      <c r="D2" s="72"/>
      <c r="E2" s="288" t="s">
        <v>342</v>
      </c>
      <c r="F2" s="288"/>
      <c r="G2" s="288"/>
    </row>
    <row r="3" spans="1:8" ht="16.5">
      <c r="A3" s="72"/>
      <c r="B3" s="72"/>
      <c r="C3" s="72"/>
      <c r="D3" s="72"/>
      <c r="E3" s="288" t="s">
        <v>190</v>
      </c>
      <c r="F3" s="288"/>
      <c r="G3" s="288"/>
      <c r="H3" s="64"/>
    </row>
    <row r="4" spans="1:7" ht="16.5">
      <c r="A4" s="289" t="s">
        <v>424</v>
      </c>
      <c r="B4" s="289"/>
      <c r="C4" s="289"/>
      <c r="D4" s="289"/>
      <c r="E4" s="289"/>
      <c r="F4" s="289"/>
      <c r="G4" s="289"/>
    </row>
    <row r="5" spans="1:8" ht="16.5">
      <c r="A5" s="287" t="s">
        <v>41</v>
      </c>
      <c r="B5" s="287"/>
      <c r="C5" s="287"/>
      <c r="D5" s="287"/>
      <c r="E5" s="287"/>
      <c r="F5" s="287"/>
      <c r="G5" s="287"/>
      <c r="H5" s="49"/>
    </row>
    <row r="6" spans="1:7" ht="47.25">
      <c r="A6" s="63" t="s">
        <v>344</v>
      </c>
      <c r="B6" s="63" t="s">
        <v>392</v>
      </c>
      <c r="C6" s="63" t="s">
        <v>345</v>
      </c>
      <c r="D6" s="63" t="s">
        <v>346</v>
      </c>
      <c r="E6" s="63" t="s">
        <v>347</v>
      </c>
      <c r="F6" s="105" t="s">
        <v>925</v>
      </c>
      <c r="G6" s="92" t="s">
        <v>179</v>
      </c>
    </row>
    <row r="7" spans="1:7" ht="16.5">
      <c r="A7" s="63">
        <v>1</v>
      </c>
      <c r="B7" s="63">
        <v>2</v>
      </c>
      <c r="C7" s="63">
        <v>3</v>
      </c>
      <c r="D7" s="63">
        <v>4</v>
      </c>
      <c r="E7" s="62">
        <v>5</v>
      </c>
      <c r="F7" s="50">
        <v>6</v>
      </c>
      <c r="G7" s="107">
        <v>7</v>
      </c>
    </row>
    <row r="8" spans="1:8" s="53" customFormat="1" ht="16.5">
      <c r="A8" s="73"/>
      <c r="B8" s="73"/>
      <c r="C8" s="73"/>
      <c r="D8" s="73"/>
      <c r="E8" s="51" t="s">
        <v>423</v>
      </c>
      <c r="F8" s="52">
        <f>F9+F254+F271+F304+F370+F467+F313</f>
        <v>709109.7999999999</v>
      </c>
      <c r="G8" s="52">
        <f>G9+G254+G271+G304+G370+G467+G313</f>
        <v>635633.3</v>
      </c>
      <c r="H8" s="102"/>
    </row>
    <row r="9" spans="1:7" s="53" customFormat="1" ht="16.5">
      <c r="A9" s="74" t="s">
        <v>348</v>
      </c>
      <c r="B9" s="74"/>
      <c r="C9" s="74"/>
      <c r="D9" s="74"/>
      <c r="E9" s="54" t="s">
        <v>964</v>
      </c>
      <c r="F9" s="52">
        <f>F10+F81+F150+F183+F199+F226+F238+F57+F43</f>
        <v>315179.5</v>
      </c>
      <c r="G9" s="52">
        <f>G10+G81+G150+G183+G199+G226+G238+G57+G43</f>
        <v>248198.10000000003</v>
      </c>
    </row>
    <row r="10" spans="1:7" ht="16.5">
      <c r="A10" s="71" t="s">
        <v>348</v>
      </c>
      <c r="B10" s="71" t="s">
        <v>419</v>
      </c>
      <c r="C10" s="71"/>
      <c r="D10" s="71"/>
      <c r="E10" s="55" t="s">
        <v>349</v>
      </c>
      <c r="F10" s="56">
        <f>F11+F15+F29+F26</f>
        <v>40303.7</v>
      </c>
      <c r="G10" s="56">
        <f>G11+G15+G29+G26</f>
        <v>40038.30000000001</v>
      </c>
    </row>
    <row r="11" spans="1:7" ht="33">
      <c r="A11" s="71" t="s">
        <v>348</v>
      </c>
      <c r="B11" s="71" t="s">
        <v>406</v>
      </c>
      <c r="C11" s="71"/>
      <c r="D11" s="71"/>
      <c r="E11" s="55" t="s">
        <v>425</v>
      </c>
      <c r="F11" s="56">
        <f aca="true" t="shared" si="0" ref="F11:G13">F12</f>
        <v>1294.1</v>
      </c>
      <c r="G11" s="56">
        <f t="shared" si="0"/>
        <v>1289.8</v>
      </c>
    </row>
    <row r="12" spans="1:7" ht="51" customHeight="1">
      <c r="A12" s="71" t="s">
        <v>348</v>
      </c>
      <c r="B12" s="71" t="s">
        <v>406</v>
      </c>
      <c r="C12" s="71" t="s">
        <v>350</v>
      </c>
      <c r="D12" s="71"/>
      <c r="E12" s="55" t="s">
        <v>351</v>
      </c>
      <c r="F12" s="56">
        <f t="shared" si="0"/>
        <v>1294.1</v>
      </c>
      <c r="G12" s="56">
        <f t="shared" si="0"/>
        <v>1289.8</v>
      </c>
    </row>
    <row r="13" spans="1:7" ht="21.75" customHeight="1">
      <c r="A13" s="71" t="s">
        <v>348</v>
      </c>
      <c r="B13" s="71" t="s">
        <v>406</v>
      </c>
      <c r="C13" s="71" t="s">
        <v>352</v>
      </c>
      <c r="D13" s="71"/>
      <c r="E13" s="55" t="s">
        <v>353</v>
      </c>
      <c r="F13" s="56">
        <f t="shared" si="0"/>
        <v>1294.1</v>
      </c>
      <c r="G13" s="56">
        <f t="shared" si="0"/>
        <v>1289.8</v>
      </c>
    </row>
    <row r="14" spans="1:7" ht="21.75" customHeight="1">
      <c r="A14" s="71" t="s">
        <v>348</v>
      </c>
      <c r="B14" s="71" t="s">
        <v>406</v>
      </c>
      <c r="C14" s="71" t="s">
        <v>352</v>
      </c>
      <c r="D14" s="71" t="s">
        <v>354</v>
      </c>
      <c r="E14" s="55" t="s">
        <v>355</v>
      </c>
      <c r="F14" s="56">
        <f>1553-163.9+29.4-4.4-120</f>
        <v>1294.1</v>
      </c>
      <c r="G14" s="56">
        <v>1289.8</v>
      </c>
    </row>
    <row r="15" spans="1:7" ht="51.75" customHeight="1">
      <c r="A15" s="71" t="s">
        <v>348</v>
      </c>
      <c r="B15" s="71" t="s">
        <v>408</v>
      </c>
      <c r="C15" s="71"/>
      <c r="D15" s="71"/>
      <c r="E15" s="55" t="s">
        <v>359</v>
      </c>
      <c r="F15" s="56">
        <f>F16+F23</f>
        <v>37763.799999999996</v>
      </c>
      <c r="G15" s="56">
        <f>G16+G23</f>
        <v>37658.200000000004</v>
      </c>
    </row>
    <row r="16" spans="1:7" ht="53.25" customHeight="1">
      <c r="A16" s="71" t="s">
        <v>348</v>
      </c>
      <c r="B16" s="71" t="s">
        <v>408</v>
      </c>
      <c r="C16" s="71" t="s">
        <v>350</v>
      </c>
      <c r="D16" s="71"/>
      <c r="E16" s="55" t="s">
        <v>351</v>
      </c>
      <c r="F16" s="56">
        <f>F17</f>
        <v>37115.799999999996</v>
      </c>
      <c r="G16" s="56">
        <f>G17</f>
        <v>37010.200000000004</v>
      </c>
    </row>
    <row r="17" spans="1:7" ht="17.25" customHeight="1">
      <c r="A17" s="71" t="s">
        <v>348</v>
      </c>
      <c r="B17" s="71" t="s">
        <v>408</v>
      </c>
      <c r="C17" s="71" t="s">
        <v>357</v>
      </c>
      <c r="D17" s="71"/>
      <c r="E17" s="55" t="s">
        <v>358</v>
      </c>
      <c r="F17" s="56">
        <f>F18+F21</f>
        <v>37115.799999999996</v>
      </c>
      <c r="G17" s="56">
        <f>G18+G21</f>
        <v>37010.200000000004</v>
      </c>
    </row>
    <row r="18" spans="1:7" ht="49.5">
      <c r="A18" s="71" t="s">
        <v>348</v>
      </c>
      <c r="B18" s="71" t="s">
        <v>408</v>
      </c>
      <c r="C18" s="71" t="s">
        <v>441</v>
      </c>
      <c r="D18" s="71"/>
      <c r="E18" s="55" t="s">
        <v>485</v>
      </c>
      <c r="F18" s="56">
        <f>F19+F20</f>
        <v>37051.6</v>
      </c>
      <c r="G18" s="56">
        <f>G19+G20</f>
        <v>36982.700000000004</v>
      </c>
    </row>
    <row r="19" spans="1:7" ht="21.75" customHeight="1">
      <c r="A19" s="71" t="s">
        <v>348</v>
      </c>
      <c r="B19" s="71" t="s">
        <v>408</v>
      </c>
      <c r="C19" s="71" t="s">
        <v>441</v>
      </c>
      <c r="D19" s="71" t="s">
        <v>354</v>
      </c>
      <c r="E19" s="55" t="s">
        <v>355</v>
      </c>
      <c r="F19" s="56">
        <f>41488.5-2877.8+55-1286.2+500+428.1-1336+91.2-155-415+250+120</f>
        <v>36862.799999999996</v>
      </c>
      <c r="G19" s="107">
        <v>36793.9</v>
      </c>
    </row>
    <row r="20" spans="1:7" ht="21.75" customHeight="1">
      <c r="A20" s="71" t="s">
        <v>348</v>
      </c>
      <c r="B20" s="71" t="s">
        <v>408</v>
      </c>
      <c r="C20" s="71" t="s">
        <v>441</v>
      </c>
      <c r="D20" s="71" t="s">
        <v>493</v>
      </c>
      <c r="E20" s="55" t="s">
        <v>438</v>
      </c>
      <c r="F20" s="56">
        <f>188.8</f>
        <v>188.8</v>
      </c>
      <c r="G20" s="56">
        <v>188.8</v>
      </c>
    </row>
    <row r="21" spans="1:7" ht="33">
      <c r="A21" s="71" t="s">
        <v>348</v>
      </c>
      <c r="B21" s="71" t="s">
        <v>408</v>
      </c>
      <c r="C21" s="71" t="s">
        <v>487</v>
      </c>
      <c r="D21" s="71"/>
      <c r="E21" s="55" t="s">
        <v>486</v>
      </c>
      <c r="F21" s="56">
        <f>F22</f>
        <v>64.2</v>
      </c>
      <c r="G21" s="56">
        <f>G22</f>
        <v>27.5</v>
      </c>
    </row>
    <row r="22" spans="1:7" ht="16.5">
      <c r="A22" s="71" t="s">
        <v>348</v>
      </c>
      <c r="B22" s="71" t="s">
        <v>408</v>
      </c>
      <c r="C22" s="71" t="s">
        <v>487</v>
      </c>
      <c r="D22" s="71" t="s">
        <v>354</v>
      </c>
      <c r="E22" s="55" t="s">
        <v>355</v>
      </c>
      <c r="F22" s="56">
        <f>157.5-83.8-9.5</f>
        <v>64.2</v>
      </c>
      <c r="G22" s="107">
        <v>27.5</v>
      </c>
    </row>
    <row r="23" spans="1:7" ht="21.75" customHeight="1">
      <c r="A23" s="71" t="s">
        <v>348</v>
      </c>
      <c r="B23" s="71" t="s">
        <v>408</v>
      </c>
      <c r="C23" s="75" t="s">
        <v>541</v>
      </c>
      <c r="D23" s="71"/>
      <c r="E23" s="55" t="s">
        <v>1175</v>
      </c>
      <c r="F23" s="56">
        <f>F24</f>
        <v>648</v>
      </c>
      <c r="G23" s="56">
        <f>G24</f>
        <v>648</v>
      </c>
    </row>
    <row r="24" spans="1:7" ht="48.75" customHeight="1">
      <c r="A24" s="71" t="s">
        <v>348</v>
      </c>
      <c r="B24" s="71" t="s">
        <v>408</v>
      </c>
      <c r="C24" s="75" t="s">
        <v>1176</v>
      </c>
      <c r="D24" s="71"/>
      <c r="E24" s="55" t="s">
        <v>1177</v>
      </c>
      <c r="F24" s="56">
        <f>F25</f>
        <v>648</v>
      </c>
      <c r="G24" s="56">
        <f>G25</f>
        <v>648</v>
      </c>
    </row>
    <row r="25" spans="1:7" ht="18.75" customHeight="1">
      <c r="A25" s="71" t="s">
        <v>348</v>
      </c>
      <c r="B25" s="71" t="s">
        <v>408</v>
      </c>
      <c r="C25" s="75" t="s">
        <v>1176</v>
      </c>
      <c r="D25" s="71" t="s">
        <v>354</v>
      </c>
      <c r="E25" s="55" t="s">
        <v>355</v>
      </c>
      <c r="F25" s="56">
        <v>648</v>
      </c>
      <c r="G25" s="56">
        <v>648</v>
      </c>
    </row>
    <row r="26" spans="1:7" ht="19.5" customHeight="1">
      <c r="A26" s="71" t="s">
        <v>348</v>
      </c>
      <c r="B26" s="71" t="s">
        <v>1185</v>
      </c>
      <c r="C26" s="71"/>
      <c r="D26" s="71"/>
      <c r="E26" s="55" t="s">
        <v>1186</v>
      </c>
      <c r="F26" s="56">
        <f>F27</f>
        <v>57.4</v>
      </c>
      <c r="G26" s="56">
        <f>G27</f>
        <v>32.9</v>
      </c>
    </row>
    <row r="27" spans="1:7" ht="33">
      <c r="A27" s="71" t="s">
        <v>348</v>
      </c>
      <c r="B27" s="71" t="s">
        <v>1185</v>
      </c>
      <c r="C27" s="71" t="s">
        <v>1187</v>
      </c>
      <c r="D27" s="71"/>
      <c r="E27" s="55" t="s">
        <v>1188</v>
      </c>
      <c r="F27" s="56">
        <f>F28</f>
        <v>57.4</v>
      </c>
      <c r="G27" s="56">
        <f>G28</f>
        <v>32.9</v>
      </c>
    </row>
    <row r="28" spans="1:7" ht="16.5">
      <c r="A28" s="71" t="s">
        <v>348</v>
      </c>
      <c r="B28" s="71" t="s">
        <v>1185</v>
      </c>
      <c r="C28" s="71" t="s">
        <v>1187</v>
      </c>
      <c r="D28" s="71" t="s">
        <v>354</v>
      </c>
      <c r="E28" s="55" t="s">
        <v>355</v>
      </c>
      <c r="F28" s="56">
        <v>57.4</v>
      </c>
      <c r="G28" s="56">
        <v>32.9</v>
      </c>
    </row>
    <row r="29" spans="1:7" ht="16.5">
      <c r="A29" s="71" t="s">
        <v>348</v>
      </c>
      <c r="B29" s="71" t="s">
        <v>426</v>
      </c>
      <c r="C29" s="71"/>
      <c r="D29" s="71"/>
      <c r="E29" s="55" t="s">
        <v>360</v>
      </c>
      <c r="F29" s="56">
        <f>F30+F37+F40+F34</f>
        <v>1188.3999999999999</v>
      </c>
      <c r="G29" s="56">
        <f>G30+G37+G40+G34</f>
        <v>1057.4</v>
      </c>
    </row>
    <row r="30" spans="1:7" ht="51" customHeight="1">
      <c r="A30" s="71" t="s">
        <v>348</v>
      </c>
      <c r="B30" s="71" t="s">
        <v>426</v>
      </c>
      <c r="C30" s="71" t="s">
        <v>350</v>
      </c>
      <c r="D30" s="71"/>
      <c r="E30" s="55" t="s">
        <v>351</v>
      </c>
      <c r="F30" s="56">
        <f>F32</f>
        <v>705.5999999999999</v>
      </c>
      <c r="G30" s="56">
        <f>G32</f>
        <v>683.7</v>
      </c>
    </row>
    <row r="31" spans="1:7" ht="16.5">
      <c r="A31" s="71" t="s">
        <v>348</v>
      </c>
      <c r="B31" s="71" t="s">
        <v>426</v>
      </c>
      <c r="C31" s="71" t="s">
        <v>357</v>
      </c>
      <c r="D31" s="71"/>
      <c r="E31" s="55" t="s">
        <v>358</v>
      </c>
      <c r="F31" s="56">
        <f>F32</f>
        <v>705.5999999999999</v>
      </c>
      <c r="G31" s="56">
        <f>G32</f>
        <v>683.7</v>
      </c>
    </row>
    <row r="32" spans="1:7" ht="33">
      <c r="A32" s="71" t="s">
        <v>348</v>
      </c>
      <c r="B32" s="71" t="s">
        <v>426</v>
      </c>
      <c r="C32" s="71" t="s">
        <v>487</v>
      </c>
      <c r="D32" s="71"/>
      <c r="E32" s="55" t="s">
        <v>486</v>
      </c>
      <c r="F32" s="56">
        <f>F33</f>
        <v>705.5999999999999</v>
      </c>
      <c r="G32" s="56">
        <f>G33</f>
        <v>683.7</v>
      </c>
    </row>
    <row r="33" spans="1:7" ht="16.5">
      <c r="A33" s="71" t="s">
        <v>348</v>
      </c>
      <c r="B33" s="71" t="s">
        <v>426</v>
      </c>
      <c r="C33" s="71" t="s">
        <v>487</v>
      </c>
      <c r="D33" s="71" t="s">
        <v>354</v>
      </c>
      <c r="E33" s="55" t="s">
        <v>355</v>
      </c>
      <c r="F33" s="56">
        <f>600.5-378.3+7.1+415+61.3</f>
        <v>705.5999999999999</v>
      </c>
      <c r="G33" s="56">
        <v>683.7</v>
      </c>
    </row>
    <row r="34" spans="1:7" ht="33.75" customHeight="1">
      <c r="A34" s="71" t="s">
        <v>348</v>
      </c>
      <c r="B34" s="71" t="s">
        <v>426</v>
      </c>
      <c r="C34" s="71" t="s">
        <v>468</v>
      </c>
      <c r="D34" s="71"/>
      <c r="E34" s="55" t="s">
        <v>469</v>
      </c>
      <c r="F34" s="56">
        <f>F35</f>
        <v>13.6</v>
      </c>
      <c r="G34" s="56">
        <f>G35</f>
        <v>13.6</v>
      </c>
    </row>
    <row r="35" spans="1:7" ht="16.5">
      <c r="A35" s="71" t="s">
        <v>348</v>
      </c>
      <c r="B35" s="71" t="s">
        <v>426</v>
      </c>
      <c r="C35" s="71" t="s">
        <v>470</v>
      </c>
      <c r="D35" s="71"/>
      <c r="E35" s="55" t="s">
        <v>471</v>
      </c>
      <c r="F35" s="56">
        <f>F36</f>
        <v>13.6</v>
      </c>
      <c r="G35" s="56">
        <f>G36</f>
        <v>13.6</v>
      </c>
    </row>
    <row r="36" spans="1:7" ht="16.5">
      <c r="A36" s="71" t="s">
        <v>348</v>
      </c>
      <c r="B36" s="71" t="s">
        <v>426</v>
      </c>
      <c r="C36" s="71" t="s">
        <v>470</v>
      </c>
      <c r="D36" s="71" t="s">
        <v>498</v>
      </c>
      <c r="E36" s="55" t="s">
        <v>499</v>
      </c>
      <c r="F36" s="56">
        <v>13.6</v>
      </c>
      <c r="G36" s="56">
        <v>13.6</v>
      </c>
    </row>
    <row r="37" spans="1:7" ht="21.75" customHeight="1">
      <c r="A37" s="71" t="s">
        <v>348</v>
      </c>
      <c r="B37" s="71" t="s">
        <v>426</v>
      </c>
      <c r="C37" s="75" t="s">
        <v>541</v>
      </c>
      <c r="D37" s="71"/>
      <c r="E37" s="55" t="s">
        <v>1175</v>
      </c>
      <c r="F37" s="56">
        <f>F38</f>
        <v>357.7</v>
      </c>
      <c r="G37" s="56">
        <f>G38</f>
        <v>248.6</v>
      </c>
    </row>
    <row r="38" spans="1:7" ht="49.5">
      <c r="A38" s="71" t="s">
        <v>348</v>
      </c>
      <c r="B38" s="71" t="s">
        <v>426</v>
      </c>
      <c r="C38" s="71" t="s">
        <v>1192</v>
      </c>
      <c r="D38" s="71" t="s">
        <v>473</v>
      </c>
      <c r="E38" s="55" t="s">
        <v>1193</v>
      </c>
      <c r="F38" s="56">
        <f>F39</f>
        <v>357.7</v>
      </c>
      <c r="G38" s="56">
        <f>G39</f>
        <v>248.6</v>
      </c>
    </row>
    <row r="39" spans="1:7" ht="20.25" customHeight="1">
      <c r="A39" s="71" t="s">
        <v>348</v>
      </c>
      <c r="B39" s="71" t="s">
        <v>426</v>
      </c>
      <c r="C39" s="71" t="s">
        <v>1192</v>
      </c>
      <c r="D39" s="71" t="s">
        <v>354</v>
      </c>
      <c r="E39" s="55" t="s">
        <v>355</v>
      </c>
      <c r="F39" s="56">
        <f>338.9+18.8</f>
        <v>357.7</v>
      </c>
      <c r="G39" s="56">
        <v>248.6</v>
      </c>
    </row>
    <row r="40" spans="1:7" ht="20.25" customHeight="1">
      <c r="A40" s="71" t="s">
        <v>348</v>
      </c>
      <c r="B40" s="71" t="s">
        <v>426</v>
      </c>
      <c r="C40" s="71" t="s">
        <v>363</v>
      </c>
      <c r="D40" s="71"/>
      <c r="E40" s="55" t="s">
        <v>488</v>
      </c>
      <c r="F40" s="56">
        <f>F41</f>
        <v>111.50000000000001</v>
      </c>
      <c r="G40" s="56">
        <f>G41</f>
        <v>111.5</v>
      </c>
    </row>
    <row r="41" spans="1:7" ht="33">
      <c r="A41" s="71" t="s">
        <v>348</v>
      </c>
      <c r="B41" s="71" t="s">
        <v>426</v>
      </c>
      <c r="C41" s="71" t="s">
        <v>984</v>
      </c>
      <c r="D41" s="71"/>
      <c r="E41" s="55" t="s">
        <v>985</v>
      </c>
      <c r="F41" s="56">
        <f>F42</f>
        <v>111.50000000000001</v>
      </c>
      <c r="G41" s="56">
        <f>G42</f>
        <v>111.5</v>
      </c>
    </row>
    <row r="42" spans="1:7" ht="20.25" customHeight="1">
      <c r="A42" s="71" t="s">
        <v>348</v>
      </c>
      <c r="B42" s="71" t="s">
        <v>426</v>
      </c>
      <c r="C42" s="71" t="s">
        <v>984</v>
      </c>
      <c r="D42" s="71" t="s">
        <v>494</v>
      </c>
      <c r="E42" s="55" t="s">
        <v>495</v>
      </c>
      <c r="F42" s="56">
        <f>178.3-66.7-0.1</f>
        <v>111.50000000000001</v>
      </c>
      <c r="G42" s="56">
        <v>111.5</v>
      </c>
    </row>
    <row r="43" spans="1:7" ht="20.25" customHeight="1">
      <c r="A43" s="71" t="s">
        <v>348</v>
      </c>
      <c r="B43" s="71" t="s">
        <v>420</v>
      </c>
      <c r="C43" s="71"/>
      <c r="D43" s="71"/>
      <c r="E43" s="55" t="s">
        <v>362</v>
      </c>
      <c r="F43" s="56">
        <f>F48+F44+F53</f>
        <v>9246.400000000001</v>
      </c>
      <c r="G43" s="56">
        <f>G48+G44+G53</f>
        <v>9246.400000000001</v>
      </c>
    </row>
    <row r="44" spans="1:7" ht="20.25" customHeight="1">
      <c r="A44" s="71" t="s">
        <v>348</v>
      </c>
      <c r="B44" s="71" t="s">
        <v>1189</v>
      </c>
      <c r="C44" s="71" t="s">
        <v>473</v>
      </c>
      <c r="D44" s="71" t="s">
        <v>473</v>
      </c>
      <c r="E44" s="55" t="s">
        <v>1190</v>
      </c>
      <c r="F44" s="56">
        <f aca="true" t="shared" si="1" ref="F44:G46">F45</f>
        <v>1349</v>
      </c>
      <c r="G44" s="56">
        <f t="shared" si="1"/>
        <v>1349</v>
      </c>
    </row>
    <row r="45" spans="1:7" ht="20.25" customHeight="1">
      <c r="A45" s="71" t="s">
        <v>348</v>
      </c>
      <c r="B45" s="71" t="s">
        <v>1189</v>
      </c>
      <c r="C45" s="71" t="s">
        <v>1178</v>
      </c>
      <c r="D45" s="71" t="s">
        <v>473</v>
      </c>
      <c r="E45" s="55" t="s">
        <v>1191</v>
      </c>
      <c r="F45" s="56">
        <f t="shared" si="1"/>
        <v>1349</v>
      </c>
      <c r="G45" s="56">
        <f t="shared" si="1"/>
        <v>1349</v>
      </c>
    </row>
    <row r="46" spans="1:7" ht="20.25" customHeight="1">
      <c r="A46" s="71" t="s">
        <v>348</v>
      </c>
      <c r="B46" s="71" t="s">
        <v>1189</v>
      </c>
      <c r="C46" s="71" t="s">
        <v>539</v>
      </c>
      <c r="D46" s="71" t="s">
        <v>473</v>
      </c>
      <c r="E46" s="55" t="s">
        <v>1179</v>
      </c>
      <c r="F46" s="56">
        <f t="shared" si="1"/>
        <v>1349</v>
      </c>
      <c r="G46" s="56">
        <f t="shared" si="1"/>
        <v>1349</v>
      </c>
    </row>
    <row r="47" spans="1:7" ht="20.25" customHeight="1">
      <c r="A47" s="71" t="s">
        <v>348</v>
      </c>
      <c r="B47" s="71" t="s">
        <v>1189</v>
      </c>
      <c r="C47" s="71" t="s">
        <v>539</v>
      </c>
      <c r="D47" s="71" t="s">
        <v>354</v>
      </c>
      <c r="E47" s="55" t="s">
        <v>355</v>
      </c>
      <c r="F47" s="56">
        <v>1349</v>
      </c>
      <c r="G47" s="56">
        <v>1349</v>
      </c>
    </row>
    <row r="48" spans="1:7" ht="33">
      <c r="A48" s="71" t="s">
        <v>348</v>
      </c>
      <c r="B48" s="71" t="s">
        <v>410</v>
      </c>
      <c r="C48" s="71"/>
      <c r="D48" s="71"/>
      <c r="E48" s="55" t="s">
        <v>333</v>
      </c>
      <c r="F48" s="56">
        <f>F49</f>
        <v>7818.2</v>
      </c>
      <c r="G48" s="56">
        <f>G49</f>
        <v>7818.2</v>
      </c>
    </row>
    <row r="49" spans="1:7" ht="33">
      <c r="A49" s="71" t="s">
        <v>348</v>
      </c>
      <c r="B49" s="71" t="s">
        <v>410</v>
      </c>
      <c r="C49" s="71" t="s">
        <v>399</v>
      </c>
      <c r="D49" s="71"/>
      <c r="E49" s="55" t="s">
        <v>400</v>
      </c>
      <c r="F49" s="56">
        <f>F50</f>
        <v>7818.2</v>
      </c>
      <c r="G49" s="56">
        <f>G50</f>
        <v>7818.2</v>
      </c>
    </row>
    <row r="50" spans="1:7" ht="24" customHeight="1">
      <c r="A50" s="71" t="s">
        <v>348</v>
      </c>
      <c r="B50" s="71" t="s">
        <v>410</v>
      </c>
      <c r="C50" s="71" t="s">
        <v>401</v>
      </c>
      <c r="D50" s="71"/>
      <c r="E50" s="55" t="s">
        <v>361</v>
      </c>
      <c r="F50" s="56">
        <f>F51+F52</f>
        <v>7818.2</v>
      </c>
      <c r="G50" s="56">
        <f>G51+G52</f>
        <v>7818.2</v>
      </c>
    </row>
    <row r="51" spans="1:7" ht="49.5">
      <c r="A51" s="71" t="s">
        <v>348</v>
      </c>
      <c r="B51" s="71" t="s">
        <v>410</v>
      </c>
      <c r="C51" s="71" t="s">
        <v>401</v>
      </c>
      <c r="D51" s="71" t="s">
        <v>491</v>
      </c>
      <c r="E51" s="55" t="s">
        <v>492</v>
      </c>
      <c r="F51" s="56">
        <f>8131-400-169+100</f>
        <v>7662</v>
      </c>
      <c r="G51" s="56">
        <v>7662</v>
      </c>
    </row>
    <row r="52" spans="1:7" ht="24.75" customHeight="1">
      <c r="A52" s="71" t="s">
        <v>348</v>
      </c>
      <c r="B52" s="71" t="s">
        <v>410</v>
      </c>
      <c r="C52" s="71" t="s">
        <v>401</v>
      </c>
      <c r="D52" s="71" t="s">
        <v>493</v>
      </c>
      <c r="E52" s="55" t="s">
        <v>438</v>
      </c>
      <c r="F52" s="56">
        <f>169-12.8</f>
        <v>156.2</v>
      </c>
      <c r="G52" s="56">
        <v>156.2</v>
      </c>
    </row>
    <row r="53" spans="1:7" ht="33">
      <c r="A53" s="71" t="s">
        <v>348</v>
      </c>
      <c r="B53" s="71" t="s">
        <v>982</v>
      </c>
      <c r="C53" s="71"/>
      <c r="D53" s="71"/>
      <c r="E53" s="55" t="s">
        <v>983</v>
      </c>
      <c r="F53" s="56">
        <f aca="true" t="shared" si="2" ref="F53:G55">F54</f>
        <v>79.19999999999999</v>
      </c>
      <c r="G53" s="56">
        <f t="shared" si="2"/>
        <v>79.2</v>
      </c>
    </row>
    <row r="54" spans="1:7" ht="20.25" customHeight="1">
      <c r="A54" s="71" t="s">
        <v>348</v>
      </c>
      <c r="B54" s="71" t="s">
        <v>982</v>
      </c>
      <c r="C54" s="71" t="s">
        <v>363</v>
      </c>
      <c r="D54" s="71"/>
      <c r="E54" s="55" t="s">
        <v>488</v>
      </c>
      <c r="F54" s="56">
        <f t="shared" si="2"/>
        <v>79.19999999999999</v>
      </c>
      <c r="G54" s="56">
        <f t="shared" si="2"/>
        <v>79.2</v>
      </c>
    </row>
    <row r="55" spans="1:7" ht="33">
      <c r="A55" s="71" t="s">
        <v>348</v>
      </c>
      <c r="B55" s="71" t="s">
        <v>982</v>
      </c>
      <c r="C55" s="71" t="s">
        <v>984</v>
      </c>
      <c r="D55" s="71"/>
      <c r="E55" s="55" t="s">
        <v>985</v>
      </c>
      <c r="F55" s="56">
        <f t="shared" si="2"/>
        <v>79.19999999999999</v>
      </c>
      <c r="G55" s="56">
        <f t="shared" si="2"/>
        <v>79.2</v>
      </c>
    </row>
    <row r="56" spans="1:7" ht="16.5">
      <c r="A56" s="71" t="s">
        <v>348</v>
      </c>
      <c r="B56" s="71" t="s">
        <v>982</v>
      </c>
      <c r="C56" s="71" t="s">
        <v>984</v>
      </c>
      <c r="D56" s="71" t="s">
        <v>494</v>
      </c>
      <c r="E56" s="55" t="s">
        <v>495</v>
      </c>
      <c r="F56" s="56">
        <f>325-245.8</f>
        <v>79.19999999999999</v>
      </c>
      <c r="G56" s="56">
        <v>79.2</v>
      </c>
    </row>
    <row r="57" spans="1:7" ht="21.75" customHeight="1">
      <c r="A57" s="71" t="s">
        <v>348</v>
      </c>
      <c r="B57" s="71" t="s">
        <v>421</v>
      </c>
      <c r="C57" s="71"/>
      <c r="D57" s="71"/>
      <c r="E57" s="55" t="s">
        <v>364</v>
      </c>
      <c r="F57" s="56">
        <f>F77+F58</f>
        <v>78769.59999999999</v>
      </c>
      <c r="G57" s="56">
        <f>G77+G58</f>
        <v>77942.6</v>
      </c>
    </row>
    <row r="58" spans="1:7" ht="18" customHeight="1">
      <c r="A58" s="71" t="s">
        <v>348</v>
      </c>
      <c r="B58" s="71" t="s">
        <v>1002</v>
      </c>
      <c r="C58" s="71"/>
      <c r="D58" s="77"/>
      <c r="E58" s="2" t="s">
        <v>1003</v>
      </c>
      <c r="F58" s="56">
        <f>F72+F62+F68+F59</f>
        <v>78722.09999999999</v>
      </c>
      <c r="G58" s="56">
        <f>G72+G62+G68+G59</f>
        <v>77895.1</v>
      </c>
    </row>
    <row r="59" spans="1:7" ht="21.75" customHeight="1">
      <c r="A59" s="71" t="s">
        <v>348</v>
      </c>
      <c r="B59" s="71" t="s">
        <v>1002</v>
      </c>
      <c r="C59" s="71" t="s">
        <v>23</v>
      </c>
      <c r="D59" s="71"/>
      <c r="E59" s="55" t="s">
        <v>22</v>
      </c>
      <c r="F59" s="56">
        <f>F60</f>
        <v>232</v>
      </c>
      <c r="G59" s="56">
        <f>G60</f>
        <v>232</v>
      </c>
    </row>
    <row r="60" spans="1:7" ht="21.75" customHeight="1">
      <c r="A60" s="71" t="s">
        <v>348</v>
      </c>
      <c r="B60" s="71" t="s">
        <v>1002</v>
      </c>
      <c r="C60" s="71" t="s">
        <v>24</v>
      </c>
      <c r="D60" s="71"/>
      <c r="E60" s="55" t="s">
        <v>25</v>
      </c>
      <c r="F60" s="56">
        <f>F61</f>
        <v>232</v>
      </c>
      <c r="G60" s="56">
        <f>G61</f>
        <v>232</v>
      </c>
    </row>
    <row r="61" spans="1:7" ht="21.75" customHeight="1">
      <c r="A61" s="71" t="s">
        <v>348</v>
      </c>
      <c r="B61" s="71" t="s">
        <v>1002</v>
      </c>
      <c r="C61" s="71" t="s">
        <v>24</v>
      </c>
      <c r="D61" s="71" t="s">
        <v>996</v>
      </c>
      <c r="E61" s="55" t="s">
        <v>997</v>
      </c>
      <c r="F61" s="56">
        <v>232</v>
      </c>
      <c r="G61" s="56">
        <v>232</v>
      </c>
    </row>
    <row r="62" spans="1:7" ht="21.75" customHeight="1">
      <c r="A62" s="71" t="s">
        <v>348</v>
      </c>
      <c r="B62" s="71" t="s">
        <v>1002</v>
      </c>
      <c r="C62" s="71" t="s">
        <v>163</v>
      </c>
      <c r="D62" s="71"/>
      <c r="E62" s="55" t="s">
        <v>36</v>
      </c>
      <c r="F62" s="56">
        <f>F63</f>
        <v>51298.2</v>
      </c>
      <c r="G62" s="56">
        <f>G63</f>
        <v>51297.5</v>
      </c>
    </row>
    <row r="63" spans="1:7" ht="21.75" customHeight="1">
      <c r="A63" s="71" t="s">
        <v>348</v>
      </c>
      <c r="B63" s="71" t="s">
        <v>1002</v>
      </c>
      <c r="C63" s="71" t="s">
        <v>289</v>
      </c>
      <c r="D63" s="71"/>
      <c r="E63" s="27" t="s">
        <v>290</v>
      </c>
      <c r="F63" s="56">
        <f>F64+F66</f>
        <v>51298.2</v>
      </c>
      <c r="G63" s="56">
        <f>G64+G66</f>
        <v>51297.5</v>
      </c>
    </row>
    <row r="64" spans="1:7" ht="16.5">
      <c r="A64" s="71" t="s">
        <v>348</v>
      </c>
      <c r="B64" s="71" t="s">
        <v>1002</v>
      </c>
      <c r="C64" s="71" t="s">
        <v>291</v>
      </c>
      <c r="D64" s="71"/>
      <c r="E64" s="68" t="s">
        <v>1013</v>
      </c>
      <c r="F64" s="56">
        <f>F65</f>
        <v>30488.800000000003</v>
      </c>
      <c r="G64" s="56">
        <f>G65</f>
        <v>30488.1</v>
      </c>
    </row>
    <row r="65" spans="1:7" ht="16.5">
      <c r="A65" s="71" t="s">
        <v>348</v>
      </c>
      <c r="B65" s="71" t="s">
        <v>1002</v>
      </c>
      <c r="C65" s="71" t="s">
        <v>291</v>
      </c>
      <c r="D65" s="71" t="s">
        <v>494</v>
      </c>
      <c r="E65" s="55" t="s">
        <v>495</v>
      </c>
      <c r="F65" s="56">
        <f>31362.4-1494+620.4</f>
        <v>30488.800000000003</v>
      </c>
      <c r="G65" s="107">
        <v>30488.1</v>
      </c>
    </row>
    <row r="66" spans="1:7" ht="33">
      <c r="A66" s="71" t="s">
        <v>348</v>
      </c>
      <c r="B66" s="71" t="s">
        <v>1002</v>
      </c>
      <c r="C66" s="71" t="s">
        <v>1050</v>
      </c>
      <c r="D66" s="71"/>
      <c r="E66" s="55" t="s">
        <v>1051</v>
      </c>
      <c r="F66" s="56">
        <f>F67</f>
        <v>20809.399999999998</v>
      </c>
      <c r="G66" s="56">
        <f>G67</f>
        <v>20809.4</v>
      </c>
    </row>
    <row r="67" spans="1:7" ht="16.5">
      <c r="A67" s="71" t="s">
        <v>348</v>
      </c>
      <c r="B67" s="71" t="s">
        <v>1002</v>
      </c>
      <c r="C67" s="71" t="s">
        <v>1050</v>
      </c>
      <c r="D67" s="71" t="s">
        <v>494</v>
      </c>
      <c r="E67" s="55" t="s">
        <v>495</v>
      </c>
      <c r="F67" s="56">
        <f>22505.3-1775.5+79.6</f>
        <v>20809.399999999998</v>
      </c>
      <c r="G67" s="56">
        <v>20809.4</v>
      </c>
    </row>
    <row r="68" spans="1:7" ht="33">
      <c r="A68" s="71" t="s">
        <v>348</v>
      </c>
      <c r="B68" s="71" t="s">
        <v>1002</v>
      </c>
      <c r="C68" s="71" t="s">
        <v>976</v>
      </c>
      <c r="D68" s="71"/>
      <c r="E68" s="55" t="s">
        <v>13</v>
      </c>
      <c r="F68" s="56">
        <f>F69</f>
        <v>3377</v>
      </c>
      <c r="G68" s="56">
        <f>G69</f>
        <v>3377</v>
      </c>
    </row>
    <row r="69" spans="1:7" ht="49.5">
      <c r="A69" s="71" t="s">
        <v>348</v>
      </c>
      <c r="B69" s="71" t="s">
        <v>1002</v>
      </c>
      <c r="C69" s="71" t="s">
        <v>14</v>
      </c>
      <c r="D69" s="71"/>
      <c r="E69" s="55" t="s">
        <v>15</v>
      </c>
      <c r="F69" s="56">
        <f>F71+F70</f>
        <v>3377</v>
      </c>
      <c r="G69" s="56">
        <f>G71+G70</f>
        <v>3377</v>
      </c>
    </row>
    <row r="70" spans="1:7" ht="19.5" customHeight="1">
      <c r="A70" s="71" t="s">
        <v>348</v>
      </c>
      <c r="B70" s="71" t="s">
        <v>1002</v>
      </c>
      <c r="C70" s="71" t="s">
        <v>14</v>
      </c>
      <c r="D70" s="71" t="s">
        <v>494</v>
      </c>
      <c r="E70" s="55" t="s">
        <v>495</v>
      </c>
      <c r="F70" s="56">
        <v>3287</v>
      </c>
      <c r="G70" s="56">
        <v>3287</v>
      </c>
    </row>
    <row r="71" spans="1:7" ht="33">
      <c r="A71" s="71" t="s">
        <v>348</v>
      </c>
      <c r="B71" s="71" t="s">
        <v>1002</v>
      </c>
      <c r="C71" s="71" t="s">
        <v>14</v>
      </c>
      <c r="D71" s="71" t="s">
        <v>1009</v>
      </c>
      <c r="E71" s="12" t="s">
        <v>1010</v>
      </c>
      <c r="F71" s="56">
        <f>50+40</f>
        <v>90</v>
      </c>
      <c r="G71" s="56">
        <v>90</v>
      </c>
    </row>
    <row r="72" spans="1:7" ht="19.5" customHeight="1">
      <c r="A72" s="71" t="s">
        <v>348</v>
      </c>
      <c r="B72" s="71" t="s">
        <v>1002</v>
      </c>
      <c r="C72" s="71" t="s">
        <v>363</v>
      </c>
      <c r="D72" s="71"/>
      <c r="E72" s="55" t="s">
        <v>488</v>
      </c>
      <c r="F72" s="56">
        <f>F73+F75</f>
        <v>23814.899999999998</v>
      </c>
      <c r="G72" s="56">
        <f>G73+G75</f>
        <v>22988.6</v>
      </c>
    </row>
    <row r="73" spans="1:7" ht="33">
      <c r="A73" s="71" t="s">
        <v>348</v>
      </c>
      <c r="B73" s="71" t="s">
        <v>1002</v>
      </c>
      <c r="C73" s="71" t="s">
        <v>466</v>
      </c>
      <c r="D73" s="71"/>
      <c r="E73" s="55" t="s">
        <v>986</v>
      </c>
      <c r="F73" s="56">
        <f>F74</f>
        <v>19792.1</v>
      </c>
      <c r="G73" s="56">
        <f>G74</f>
        <v>18965.8</v>
      </c>
    </row>
    <row r="74" spans="1:7" ht="16.5">
      <c r="A74" s="71" t="s">
        <v>348</v>
      </c>
      <c r="B74" s="71" t="s">
        <v>1002</v>
      </c>
      <c r="C74" s="71" t="s">
        <v>466</v>
      </c>
      <c r="D74" s="71" t="s">
        <v>494</v>
      </c>
      <c r="E74" s="55" t="s">
        <v>495</v>
      </c>
      <c r="F74" s="56">
        <f>13314.7+14567+400-12693.6-296+4500</f>
        <v>19792.1</v>
      </c>
      <c r="G74" s="56">
        <v>18965.8</v>
      </c>
    </row>
    <row r="75" spans="1:7" ht="39" customHeight="1">
      <c r="A75" s="71" t="s">
        <v>348</v>
      </c>
      <c r="B75" s="71" t="s">
        <v>1002</v>
      </c>
      <c r="C75" s="71" t="s">
        <v>1008</v>
      </c>
      <c r="D75" s="71"/>
      <c r="E75" s="55" t="s">
        <v>1049</v>
      </c>
      <c r="F75" s="56">
        <f>F76</f>
        <v>4022.8</v>
      </c>
      <c r="G75" s="56">
        <f>G76</f>
        <v>4022.8</v>
      </c>
    </row>
    <row r="76" spans="1:7" ht="21" customHeight="1">
      <c r="A76" s="71" t="s">
        <v>348</v>
      </c>
      <c r="B76" s="71" t="s">
        <v>1002</v>
      </c>
      <c r="C76" s="71" t="s">
        <v>1008</v>
      </c>
      <c r="D76" s="71" t="s">
        <v>494</v>
      </c>
      <c r="E76" s="55" t="s">
        <v>495</v>
      </c>
      <c r="F76" s="56">
        <f>5770.3-1747.5</f>
        <v>4022.8</v>
      </c>
      <c r="G76" s="107">
        <v>4022.8</v>
      </c>
    </row>
    <row r="77" spans="1:7" ht="21" customHeight="1">
      <c r="A77" s="71" t="s">
        <v>348</v>
      </c>
      <c r="B77" s="71" t="s">
        <v>411</v>
      </c>
      <c r="C77" s="71"/>
      <c r="D77" s="71"/>
      <c r="E77" s="55" t="s">
        <v>365</v>
      </c>
      <c r="F77" s="56">
        <f aca="true" t="shared" si="3" ref="F77:G79">F78</f>
        <v>47.49999999999999</v>
      </c>
      <c r="G77" s="56">
        <f t="shared" si="3"/>
        <v>47.5</v>
      </c>
    </row>
    <row r="78" spans="1:7" ht="21" customHeight="1">
      <c r="A78" s="71" t="s">
        <v>348</v>
      </c>
      <c r="B78" s="71" t="s">
        <v>411</v>
      </c>
      <c r="C78" s="71" t="s">
        <v>363</v>
      </c>
      <c r="D78" s="71"/>
      <c r="E78" s="55" t="s">
        <v>488</v>
      </c>
      <c r="F78" s="56">
        <f t="shared" si="3"/>
        <v>47.49999999999999</v>
      </c>
      <c r="G78" s="56">
        <f t="shared" si="3"/>
        <v>47.5</v>
      </c>
    </row>
    <row r="79" spans="1:7" ht="33">
      <c r="A79" s="71" t="s">
        <v>348</v>
      </c>
      <c r="B79" s="71" t="s">
        <v>411</v>
      </c>
      <c r="C79" s="71" t="s">
        <v>456</v>
      </c>
      <c r="D79" s="71"/>
      <c r="E79" s="55" t="s">
        <v>513</v>
      </c>
      <c r="F79" s="56">
        <f t="shared" si="3"/>
        <v>47.49999999999999</v>
      </c>
      <c r="G79" s="56">
        <f t="shared" si="3"/>
        <v>47.5</v>
      </c>
    </row>
    <row r="80" spans="1:7" ht="16.5">
      <c r="A80" s="71" t="s">
        <v>348</v>
      </c>
      <c r="B80" s="71" t="s">
        <v>411</v>
      </c>
      <c r="C80" s="71" t="s">
        <v>456</v>
      </c>
      <c r="D80" s="71" t="s">
        <v>494</v>
      </c>
      <c r="E80" s="55" t="s">
        <v>495</v>
      </c>
      <c r="F80" s="56">
        <f>239.6+9.8-206.3+4.4</f>
        <v>47.49999999999999</v>
      </c>
      <c r="G80" s="56">
        <v>47.5</v>
      </c>
    </row>
    <row r="81" spans="1:7" ht="20.25" customHeight="1">
      <c r="A81" s="71" t="s">
        <v>348</v>
      </c>
      <c r="B81" s="71" t="s">
        <v>422</v>
      </c>
      <c r="C81" s="71"/>
      <c r="D81" s="71"/>
      <c r="E81" s="55" t="s">
        <v>366</v>
      </c>
      <c r="F81" s="56">
        <f>F132+F111+F82</f>
        <v>75839.4</v>
      </c>
      <c r="G81" s="56">
        <f>G132+G111+G82</f>
        <v>57896.4</v>
      </c>
    </row>
    <row r="82" spans="1:7" ht="20.25" customHeight="1">
      <c r="A82" s="71" t="s">
        <v>348</v>
      </c>
      <c r="B82" s="71" t="s">
        <v>998</v>
      </c>
      <c r="C82" s="71"/>
      <c r="D82" s="71"/>
      <c r="E82" s="55" t="s">
        <v>999</v>
      </c>
      <c r="F82" s="56">
        <f>F83+F108+F86+F96+F101</f>
        <v>29184</v>
      </c>
      <c r="G82" s="56">
        <f>G83+G108+G86+G96+G101</f>
        <v>17491.800000000003</v>
      </c>
    </row>
    <row r="83" spans="1:7" ht="20.25" customHeight="1">
      <c r="A83" s="71" t="s">
        <v>348</v>
      </c>
      <c r="B83" s="71" t="s">
        <v>998</v>
      </c>
      <c r="C83" s="71" t="s">
        <v>23</v>
      </c>
      <c r="D83" s="71"/>
      <c r="E83" s="55" t="s">
        <v>22</v>
      </c>
      <c r="F83" s="56">
        <f>F84</f>
        <v>50.6</v>
      </c>
      <c r="G83" s="56">
        <f>G84</f>
        <v>50.6</v>
      </c>
    </row>
    <row r="84" spans="1:7" ht="20.25" customHeight="1">
      <c r="A84" s="71" t="s">
        <v>348</v>
      </c>
      <c r="B84" s="71" t="s">
        <v>998</v>
      </c>
      <c r="C84" s="71" t="s">
        <v>24</v>
      </c>
      <c r="D84" s="71"/>
      <c r="E84" s="55" t="s">
        <v>25</v>
      </c>
      <c r="F84" s="56">
        <f>F85</f>
        <v>50.6</v>
      </c>
      <c r="G84" s="56">
        <f>G85</f>
        <v>50.6</v>
      </c>
    </row>
    <row r="85" spans="1:7" ht="20.25" customHeight="1">
      <c r="A85" s="71" t="s">
        <v>348</v>
      </c>
      <c r="B85" s="71" t="s">
        <v>998</v>
      </c>
      <c r="C85" s="71" t="s">
        <v>24</v>
      </c>
      <c r="D85" s="71" t="s">
        <v>996</v>
      </c>
      <c r="E85" s="55" t="s">
        <v>997</v>
      </c>
      <c r="F85" s="56">
        <v>50.6</v>
      </c>
      <c r="G85" s="56">
        <v>50.6</v>
      </c>
    </row>
    <row r="86" spans="1:7" ht="33">
      <c r="A86" s="71" t="s">
        <v>348</v>
      </c>
      <c r="B86" s="71" t="s">
        <v>998</v>
      </c>
      <c r="C86" s="77" t="s">
        <v>292</v>
      </c>
      <c r="D86" s="77"/>
      <c r="E86" s="55" t="s">
        <v>293</v>
      </c>
      <c r="F86" s="56">
        <f>F87+F90</f>
        <v>15531.3</v>
      </c>
      <c r="G86" s="56">
        <f>G87+G90</f>
        <v>15531.300000000001</v>
      </c>
    </row>
    <row r="87" spans="1:7" ht="66">
      <c r="A87" s="71" t="s">
        <v>348</v>
      </c>
      <c r="B87" s="71" t="s">
        <v>998</v>
      </c>
      <c r="C87" s="71" t="s">
        <v>294</v>
      </c>
      <c r="D87" s="71"/>
      <c r="E87" s="55" t="s">
        <v>295</v>
      </c>
      <c r="F87" s="56">
        <f>F88</f>
        <v>8240.1</v>
      </c>
      <c r="G87" s="56">
        <f>G88</f>
        <v>8240.1</v>
      </c>
    </row>
    <row r="88" spans="1:7" ht="48.75" customHeight="1">
      <c r="A88" s="71" t="s">
        <v>348</v>
      </c>
      <c r="B88" s="71" t="s">
        <v>998</v>
      </c>
      <c r="C88" s="71" t="s">
        <v>296</v>
      </c>
      <c r="D88" s="71"/>
      <c r="E88" s="55" t="s">
        <v>297</v>
      </c>
      <c r="F88" s="56">
        <f>F89</f>
        <v>8240.1</v>
      </c>
      <c r="G88" s="56">
        <f>G89</f>
        <v>8240.1</v>
      </c>
    </row>
    <row r="89" spans="1:7" ht="35.25" customHeight="1">
      <c r="A89" s="71" t="s">
        <v>348</v>
      </c>
      <c r="B89" s="71" t="s">
        <v>998</v>
      </c>
      <c r="C89" s="71" t="s">
        <v>296</v>
      </c>
      <c r="D89" s="71" t="s">
        <v>1000</v>
      </c>
      <c r="E89" s="55" t="s">
        <v>1001</v>
      </c>
      <c r="F89" s="56">
        <f>10119.5-1879.4</f>
        <v>8240.1</v>
      </c>
      <c r="G89" s="56">
        <v>8240.1</v>
      </c>
    </row>
    <row r="90" spans="1:7" ht="48.75" customHeight="1">
      <c r="A90" s="71" t="s">
        <v>348</v>
      </c>
      <c r="B90" s="71" t="s">
        <v>998</v>
      </c>
      <c r="C90" s="71" t="s">
        <v>298</v>
      </c>
      <c r="D90" s="71"/>
      <c r="E90" s="27" t="s">
        <v>299</v>
      </c>
      <c r="F90" s="56">
        <f>F91</f>
        <v>7291.2</v>
      </c>
      <c r="G90" s="56">
        <f>G91</f>
        <v>7291.200000000001</v>
      </c>
    </row>
    <row r="91" spans="1:7" ht="50.25" customHeight="1">
      <c r="A91" s="71" t="s">
        <v>348</v>
      </c>
      <c r="B91" s="71" t="s">
        <v>998</v>
      </c>
      <c r="C91" s="71" t="s">
        <v>300</v>
      </c>
      <c r="D91" s="71"/>
      <c r="E91" s="70" t="s">
        <v>297</v>
      </c>
      <c r="F91" s="56">
        <f>F92+F94</f>
        <v>7291.2</v>
      </c>
      <c r="G91" s="56">
        <f>G92+G94</f>
        <v>7291.200000000001</v>
      </c>
    </row>
    <row r="92" spans="1:7" ht="49.5">
      <c r="A92" s="71" t="s">
        <v>348</v>
      </c>
      <c r="B92" s="71" t="s">
        <v>998</v>
      </c>
      <c r="C92" s="71" t="s">
        <v>301</v>
      </c>
      <c r="D92" s="71"/>
      <c r="E92" s="70" t="s">
        <v>302</v>
      </c>
      <c r="F92" s="56">
        <f>F93</f>
        <v>2776.3999999999996</v>
      </c>
      <c r="G92" s="56">
        <f>G93</f>
        <v>2776.4</v>
      </c>
    </row>
    <row r="93" spans="1:7" ht="33">
      <c r="A93" s="71" t="s">
        <v>348</v>
      </c>
      <c r="B93" s="71" t="s">
        <v>998</v>
      </c>
      <c r="C93" s="71" t="s">
        <v>301</v>
      </c>
      <c r="D93" s="71" t="s">
        <v>1000</v>
      </c>
      <c r="E93" s="55" t="s">
        <v>1001</v>
      </c>
      <c r="F93" s="56">
        <f>3409.7-633.3</f>
        <v>2776.3999999999996</v>
      </c>
      <c r="G93" s="56">
        <v>2776.4</v>
      </c>
    </row>
    <row r="94" spans="1:7" ht="49.5">
      <c r="A94" s="71" t="s">
        <v>348</v>
      </c>
      <c r="B94" s="71" t="s">
        <v>998</v>
      </c>
      <c r="C94" s="71" t="s">
        <v>303</v>
      </c>
      <c r="D94" s="71"/>
      <c r="E94" s="70" t="s">
        <v>304</v>
      </c>
      <c r="F94" s="56">
        <f>F95</f>
        <v>4514.8</v>
      </c>
      <c r="G94" s="56">
        <f>G95</f>
        <v>4514.8</v>
      </c>
    </row>
    <row r="95" spans="1:7" ht="33">
      <c r="A95" s="71" t="s">
        <v>348</v>
      </c>
      <c r="B95" s="71" t="s">
        <v>998</v>
      </c>
      <c r="C95" s="71" t="s">
        <v>303</v>
      </c>
      <c r="D95" s="71" t="s">
        <v>1000</v>
      </c>
      <c r="E95" s="55" t="s">
        <v>1001</v>
      </c>
      <c r="F95" s="56">
        <f>378.9+1621.6+2514.3</f>
        <v>4514.8</v>
      </c>
      <c r="G95" s="56">
        <v>4514.8</v>
      </c>
    </row>
    <row r="96" spans="1:7" ht="22.5" customHeight="1">
      <c r="A96" s="71" t="s">
        <v>348</v>
      </c>
      <c r="B96" s="71" t="s">
        <v>998</v>
      </c>
      <c r="C96" s="11" t="s">
        <v>4</v>
      </c>
      <c r="D96" s="11"/>
      <c r="E96" s="12" t="s">
        <v>5</v>
      </c>
      <c r="F96" s="56">
        <f>F97+F99</f>
        <v>806.7</v>
      </c>
      <c r="G96" s="56">
        <f>G97+G99</f>
        <v>806.7</v>
      </c>
    </row>
    <row r="97" spans="1:7" ht="22.5" customHeight="1">
      <c r="A97" s="71" t="s">
        <v>348</v>
      </c>
      <c r="B97" s="71" t="s">
        <v>998</v>
      </c>
      <c r="C97" s="11" t="s">
        <v>6</v>
      </c>
      <c r="D97" s="71"/>
      <c r="E97" s="12" t="s">
        <v>7</v>
      </c>
      <c r="F97" s="56">
        <f>F98</f>
        <v>789.1</v>
      </c>
      <c r="G97" s="56">
        <f>G98</f>
        <v>789.1</v>
      </c>
    </row>
    <row r="98" spans="1:7" ht="22.5" customHeight="1">
      <c r="A98" s="71" t="s">
        <v>348</v>
      </c>
      <c r="B98" s="71" t="s">
        <v>998</v>
      </c>
      <c r="C98" s="11" t="s">
        <v>6</v>
      </c>
      <c r="D98" s="71" t="s">
        <v>494</v>
      </c>
      <c r="E98" s="55" t="s">
        <v>495</v>
      </c>
      <c r="F98" s="56">
        <f>534.9+296-41.8</f>
        <v>789.1</v>
      </c>
      <c r="G98" s="56">
        <v>789.1</v>
      </c>
    </row>
    <row r="99" spans="1:7" ht="33">
      <c r="A99" s="71" t="s">
        <v>348</v>
      </c>
      <c r="B99" s="71" t="s">
        <v>998</v>
      </c>
      <c r="C99" s="11" t="s">
        <v>278</v>
      </c>
      <c r="D99" s="71"/>
      <c r="E99" s="12" t="s">
        <v>279</v>
      </c>
      <c r="F99" s="56">
        <f>F100</f>
        <v>17.6</v>
      </c>
      <c r="G99" s="56">
        <f>G100</f>
        <v>17.6</v>
      </c>
    </row>
    <row r="100" spans="1:7" ht="22.5" customHeight="1">
      <c r="A100" s="71" t="s">
        <v>348</v>
      </c>
      <c r="B100" s="71" t="s">
        <v>998</v>
      </c>
      <c r="C100" s="11" t="s">
        <v>278</v>
      </c>
      <c r="D100" s="71" t="s">
        <v>494</v>
      </c>
      <c r="E100" s="55" t="s">
        <v>495</v>
      </c>
      <c r="F100" s="56">
        <v>17.6</v>
      </c>
      <c r="G100" s="56">
        <v>17.6</v>
      </c>
    </row>
    <row r="101" spans="1:7" ht="22.5" customHeight="1">
      <c r="A101" s="71" t="s">
        <v>348</v>
      </c>
      <c r="B101" s="71" t="s">
        <v>998</v>
      </c>
      <c r="C101" s="71" t="s">
        <v>163</v>
      </c>
      <c r="D101" s="71"/>
      <c r="E101" s="55" t="s">
        <v>36</v>
      </c>
      <c r="F101" s="56">
        <f>F102+F105</f>
        <v>11692.199999999999</v>
      </c>
      <c r="G101" s="56">
        <f>G102+G105</f>
        <v>0</v>
      </c>
    </row>
    <row r="102" spans="1:7" ht="33">
      <c r="A102" s="71" t="s">
        <v>348</v>
      </c>
      <c r="B102" s="71" t="s">
        <v>998</v>
      </c>
      <c r="C102" s="11" t="s">
        <v>1057</v>
      </c>
      <c r="D102" s="71"/>
      <c r="E102" s="55" t="s">
        <v>965</v>
      </c>
      <c r="F102" s="56">
        <f>F103</f>
        <v>659.8</v>
      </c>
      <c r="G102" s="56">
        <f>G103</f>
        <v>0</v>
      </c>
    </row>
    <row r="103" spans="1:7" ht="33">
      <c r="A103" s="71" t="s">
        <v>348</v>
      </c>
      <c r="B103" s="71" t="s">
        <v>998</v>
      </c>
      <c r="C103" s="11" t="s">
        <v>966</v>
      </c>
      <c r="D103" s="71"/>
      <c r="E103" s="55" t="s">
        <v>967</v>
      </c>
      <c r="F103" s="56">
        <f>F104</f>
        <v>659.8</v>
      </c>
      <c r="G103" s="56">
        <f>G104</f>
        <v>0</v>
      </c>
    </row>
    <row r="104" spans="1:7" ht="23.25" customHeight="1">
      <c r="A104" s="71" t="s">
        <v>348</v>
      </c>
      <c r="B104" s="71" t="s">
        <v>998</v>
      </c>
      <c r="C104" s="11" t="s">
        <v>966</v>
      </c>
      <c r="D104" s="71" t="s">
        <v>494</v>
      </c>
      <c r="E104" s="55" t="s">
        <v>495</v>
      </c>
      <c r="F104" s="56">
        <v>659.8</v>
      </c>
      <c r="G104" s="56">
        <v>0</v>
      </c>
    </row>
    <row r="105" spans="1:7" ht="66">
      <c r="A105" s="71" t="s">
        <v>348</v>
      </c>
      <c r="B105" s="71" t="s">
        <v>998</v>
      </c>
      <c r="C105" s="11" t="s">
        <v>100</v>
      </c>
      <c r="D105" s="71"/>
      <c r="E105" s="55" t="s">
        <v>101</v>
      </c>
      <c r="F105" s="56">
        <f>F106</f>
        <v>11032.4</v>
      </c>
      <c r="G105" s="56">
        <f>G106</f>
        <v>0</v>
      </c>
    </row>
    <row r="106" spans="1:7" ht="49.5">
      <c r="A106" s="71" t="s">
        <v>348</v>
      </c>
      <c r="B106" s="71" t="s">
        <v>998</v>
      </c>
      <c r="C106" s="11" t="s">
        <v>98</v>
      </c>
      <c r="D106" s="71"/>
      <c r="E106" s="55" t="s">
        <v>99</v>
      </c>
      <c r="F106" s="56">
        <f>F107</f>
        <v>11032.4</v>
      </c>
      <c r="G106" s="56">
        <f>G107</f>
        <v>0</v>
      </c>
    </row>
    <row r="107" spans="1:7" ht="33">
      <c r="A107" s="71" t="s">
        <v>348</v>
      </c>
      <c r="B107" s="71" t="s">
        <v>998</v>
      </c>
      <c r="C107" s="11" t="s">
        <v>98</v>
      </c>
      <c r="D107" s="71" t="s">
        <v>504</v>
      </c>
      <c r="E107" s="55" t="s">
        <v>505</v>
      </c>
      <c r="F107" s="56">
        <v>11032.4</v>
      </c>
      <c r="G107" s="56">
        <v>0</v>
      </c>
    </row>
    <row r="108" spans="1:7" ht="23.25" customHeight="1">
      <c r="A108" s="71" t="s">
        <v>348</v>
      </c>
      <c r="B108" s="71" t="s">
        <v>998</v>
      </c>
      <c r="C108" s="71" t="s">
        <v>363</v>
      </c>
      <c r="D108" s="71"/>
      <c r="E108" s="55" t="s">
        <v>488</v>
      </c>
      <c r="F108" s="56">
        <f>F109</f>
        <v>1103.2</v>
      </c>
      <c r="G108" s="56">
        <f>G109</f>
        <v>1103.2</v>
      </c>
    </row>
    <row r="109" spans="1:7" ht="33">
      <c r="A109" s="71" t="s">
        <v>348</v>
      </c>
      <c r="B109" s="71" t="s">
        <v>998</v>
      </c>
      <c r="C109" s="71" t="s">
        <v>1061</v>
      </c>
      <c r="D109" s="71"/>
      <c r="E109" s="12" t="s">
        <v>1060</v>
      </c>
      <c r="F109" s="56">
        <f>F110</f>
        <v>1103.2</v>
      </c>
      <c r="G109" s="56">
        <f>G110</f>
        <v>1103.2</v>
      </c>
    </row>
    <row r="110" spans="1:7" ht="33">
      <c r="A110" s="71" t="s">
        <v>348</v>
      </c>
      <c r="B110" s="71" t="s">
        <v>998</v>
      </c>
      <c r="C110" s="71" t="s">
        <v>1061</v>
      </c>
      <c r="D110" s="71" t="s">
        <v>504</v>
      </c>
      <c r="E110" s="55" t="s">
        <v>505</v>
      </c>
      <c r="F110" s="56">
        <v>1103.2</v>
      </c>
      <c r="G110" s="56">
        <v>1103.2</v>
      </c>
    </row>
    <row r="111" spans="1:7" ht="22.5" customHeight="1">
      <c r="A111" s="71" t="s">
        <v>348</v>
      </c>
      <c r="B111" s="71" t="s">
        <v>412</v>
      </c>
      <c r="C111" s="71"/>
      <c r="D111" s="71"/>
      <c r="E111" s="57" t="s">
        <v>367</v>
      </c>
      <c r="F111" s="56">
        <f>F125+F115+F112+F121</f>
        <v>19567</v>
      </c>
      <c r="G111" s="56">
        <f>G125+G115+G112+G121</f>
        <v>15214.1</v>
      </c>
    </row>
    <row r="112" spans="1:7" ht="22.5" customHeight="1">
      <c r="A112" s="71" t="s">
        <v>348</v>
      </c>
      <c r="B112" s="71" t="s">
        <v>412</v>
      </c>
      <c r="C112" s="71" t="s">
        <v>23</v>
      </c>
      <c r="D112" s="71"/>
      <c r="E112" s="55" t="s">
        <v>22</v>
      </c>
      <c r="F112" s="56">
        <f>F113</f>
        <v>603.1</v>
      </c>
      <c r="G112" s="56">
        <f>G113</f>
        <v>603.1</v>
      </c>
    </row>
    <row r="113" spans="1:7" ht="22.5" customHeight="1">
      <c r="A113" s="71" t="s">
        <v>348</v>
      </c>
      <c r="B113" s="71" t="s">
        <v>412</v>
      </c>
      <c r="C113" s="71" t="s">
        <v>24</v>
      </c>
      <c r="D113" s="71"/>
      <c r="E113" s="55" t="s">
        <v>25</v>
      </c>
      <c r="F113" s="56">
        <f>F114</f>
        <v>603.1</v>
      </c>
      <c r="G113" s="56">
        <f>G114</f>
        <v>603.1</v>
      </c>
    </row>
    <row r="114" spans="1:7" ht="22.5" customHeight="1">
      <c r="A114" s="71" t="s">
        <v>348</v>
      </c>
      <c r="B114" s="71" t="s">
        <v>412</v>
      </c>
      <c r="C114" s="71" t="s">
        <v>24</v>
      </c>
      <c r="D114" s="71" t="s">
        <v>996</v>
      </c>
      <c r="E114" s="55" t="s">
        <v>997</v>
      </c>
      <c r="F114" s="56">
        <f>333.1+270</f>
        <v>603.1</v>
      </c>
      <c r="G114" s="56">
        <v>603.1</v>
      </c>
    </row>
    <row r="115" spans="1:7" ht="22.5" customHeight="1">
      <c r="A115" s="71" t="s">
        <v>348</v>
      </c>
      <c r="B115" s="71" t="s">
        <v>412</v>
      </c>
      <c r="C115" s="71" t="s">
        <v>336</v>
      </c>
      <c r="D115" s="71"/>
      <c r="E115" s="55" t="s">
        <v>1083</v>
      </c>
      <c r="F115" s="56">
        <f>F116+F119</f>
        <v>706</v>
      </c>
      <c r="G115" s="56">
        <f>G116+G119</f>
        <v>611</v>
      </c>
    </row>
    <row r="116" spans="1:7" ht="22.5" customHeight="1">
      <c r="A116" s="71" t="s">
        <v>348</v>
      </c>
      <c r="B116" s="71" t="s">
        <v>412</v>
      </c>
      <c r="C116" s="71" t="s">
        <v>337</v>
      </c>
      <c r="D116" s="71"/>
      <c r="E116" s="55" t="s">
        <v>338</v>
      </c>
      <c r="F116" s="56">
        <f>F117+F118</f>
        <v>114.9</v>
      </c>
      <c r="G116" s="56">
        <f>G117+G118</f>
        <v>19.9</v>
      </c>
    </row>
    <row r="117" spans="1:7" ht="22.5" customHeight="1">
      <c r="A117" s="71" t="s">
        <v>348</v>
      </c>
      <c r="B117" s="71" t="s">
        <v>412</v>
      </c>
      <c r="C117" s="71" t="s">
        <v>337</v>
      </c>
      <c r="D117" s="71" t="s">
        <v>494</v>
      </c>
      <c r="E117" s="55" t="s">
        <v>495</v>
      </c>
      <c r="F117" s="56">
        <v>95</v>
      </c>
      <c r="G117" s="56">
        <v>0</v>
      </c>
    </row>
    <row r="118" spans="1:7" ht="33">
      <c r="A118" s="71" t="s">
        <v>348</v>
      </c>
      <c r="B118" s="71" t="s">
        <v>412</v>
      </c>
      <c r="C118" s="71" t="s">
        <v>337</v>
      </c>
      <c r="D118" s="71" t="s">
        <v>1009</v>
      </c>
      <c r="E118" s="12" t="s">
        <v>1010</v>
      </c>
      <c r="F118" s="56">
        <f>270+20-270-0.1</f>
        <v>19.9</v>
      </c>
      <c r="G118" s="56">
        <v>19.9</v>
      </c>
    </row>
    <row r="119" spans="1:7" ht="33">
      <c r="A119" s="71" t="s">
        <v>348</v>
      </c>
      <c r="B119" s="71" t="s">
        <v>412</v>
      </c>
      <c r="C119" s="71" t="s">
        <v>166</v>
      </c>
      <c r="D119" s="71"/>
      <c r="E119" s="55" t="s">
        <v>167</v>
      </c>
      <c r="F119" s="56">
        <f>F120</f>
        <v>591.1</v>
      </c>
      <c r="G119" s="56">
        <f>G120</f>
        <v>591.1</v>
      </c>
    </row>
    <row r="120" spans="1:7" ht="20.25" customHeight="1">
      <c r="A120" s="71" t="s">
        <v>348</v>
      </c>
      <c r="B120" s="71" t="s">
        <v>412</v>
      </c>
      <c r="C120" s="71" t="s">
        <v>166</v>
      </c>
      <c r="D120" s="71" t="s">
        <v>494</v>
      </c>
      <c r="E120" s="55" t="s">
        <v>495</v>
      </c>
      <c r="F120" s="56">
        <f>291.1+300</f>
        <v>591.1</v>
      </c>
      <c r="G120" s="56">
        <v>591.1</v>
      </c>
    </row>
    <row r="121" spans="1:7" ht="20.25" customHeight="1">
      <c r="A121" s="71" t="s">
        <v>348</v>
      </c>
      <c r="B121" s="71" t="s">
        <v>412</v>
      </c>
      <c r="C121" s="71" t="s">
        <v>163</v>
      </c>
      <c r="D121" s="71"/>
      <c r="E121" s="55" t="s">
        <v>36</v>
      </c>
      <c r="F121" s="56">
        <f aca="true" t="shared" si="4" ref="F121:G123">F122</f>
        <v>3352</v>
      </c>
      <c r="G121" s="56">
        <f t="shared" si="4"/>
        <v>0</v>
      </c>
    </row>
    <row r="122" spans="1:7" ht="33">
      <c r="A122" s="71" t="s">
        <v>348</v>
      </c>
      <c r="B122" s="71" t="s">
        <v>412</v>
      </c>
      <c r="C122" s="71" t="s">
        <v>1057</v>
      </c>
      <c r="D122" s="71"/>
      <c r="E122" s="55" t="s">
        <v>1056</v>
      </c>
      <c r="F122" s="56">
        <f t="shared" si="4"/>
        <v>3352</v>
      </c>
      <c r="G122" s="56">
        <f t="shared" si="4"/>
        <v>0</v>
      </c>
    </row>
    <row r="123" spans="1:7" ht="21" customHeight="1">
      <c r="A123" s="71" t="s">
        <v>348</v>
      </c>
      <c r="B123" s="71" t="s">
        <v>412</v>
      </c>
      <c r="C123" s="71" t="s">
        <v>1059</v>
      </c>
      <c r="D123" s="71"/>
      <c r="E123" s="55" t="s">
        <v>1058</v>
      </c>
      <c r="F123" s="56">
        <f t="shared" si="4"/>
        <v>3352</v>
      </c>
      <c r="G123" s="56">
        <f t="shared" si="4"/>
        <v>0</v>
      </c>
    </row>
    <row r="124" spans="1:7" ht="36.75" customHeight="1">
      <c r="A124" s="71" t="s">
        <v>348</v>
      </c>
      <c r="B124" s="71" t="s">
        <v>412</v>
      </c>
      <c r="C124" s="71" t="s">
        <v>1059</v>
      </c>
      <c r="D124" s="71" t="s">
        <v>1000</v>
      </c>
      <c r="E124" s="58" t="s">
        <v>1001</v>
      </c>
      <c r="F124" s="56">
        <v>3352</v>
      </c>
      <c r="G124" s="56">
        <v>0</v>
      </c>
    </row>
    <row r="125" spans="1:7" ht="18.75" customHeight="1">
      <c r="A125" s="71" t="s">
        <v>348</v>
      </c>
      <c r="B125" s="71" t="s">
        <v>412</v>
      </c>
      <c r="C125" s="71" t="s">
        <v>363</v>
      </c>
      <c r="D125" s="71"/>
      <c r="E125" s="55" t="s">
        <v>488</v>
      </c>
      <c r="F125" s="56">
        <f>F126+F128+F130</f>
        <v>14905.9</v>
      </c>
      <c r="G125" s="56">
        <f>G126+G128+G130</f>
        <v>14000</v>
      </c>
    </row>
    <row r="126" spans="1:7" ht="37.5" customHeight="1">
      <c r="A126" s="71" t="s">
        <v>348</v>
      </c>
      <c r="B126" s="71" t="s">
        <v>412</v>
      </c>
      <c r="C126" s="71" t="s">
        <v>464</v>
      </c>
      <c r="D126" s="71"/>
      <c r="E126" s="55" t="s">
        <v>465</v>
      </c>
      <c r="F126" s="56">
        <f>F127</f>
        <v>405.89999999999986</v>
      </c>
      <c r="G126" s="56">
        <f>G127</f>
        <v>0</v>
      </c>
    </row>
    <row r="127" spans="1:7" ht="25.5" customHeight="1">
      <c r="A127" s="71" t="s">
        <v>348</v>
      </c>
      <c r="B127" s="71" t="s">
        <v>412</v>
      </c>
      <c r="C127" s="71" t="s">
        <v>464</v>
      </c>
      <c r="D127" s="71" t="s">
        <v>494</v>
      </c>
      <c r="E127" s="55" t="s">
        <v>495</v>
      </c>
      <c r="F127" s="56">
        <f>2317.5+500-291.1+291.1-378.9-399.5-823.2-810</f>
        <v>405.89999999999986</v>
      </c>
      <c r="G127" s="56">
        <v>0</v>
      </c>
    </row>
    <row r="128" spans="1:7" ht="33">
      <c r="A128" s="71" t="s">
        <v>348</v>
      </c>
      <c r="B128" s="71" t="s">
        <v>412</v>
      </c>
      <c r="C128" s="71" t="s">
        <v>8</v>
      </c>
      <c r="D128" s="71"/>
      <c r="E128" s="55" t="s">
        <v>9</v>
      </c>
      <c r="F128" s="56">
        <f>F129</f>
        <v>14000</v>
      </c>
      <c r="G128" s="56">
        <f>G129</f>
        <v>14000</v>
      </c>
    </row>
    <row r="129" spans="1:7" ht="33">
      <c r="A129" s="71" t="s">
        <v>348</v>
      </c>
      <c r="B129" s="71" t="s">
        <v>412</v>
      </c>
      <c r="C129" s="71" t="s">
        <v>8</v>
      </c>
      <c r="D129" s="71" t="s">
        <v>504</v>
      </c>
      <c r="E129" s="55" t="s">
        <v>505</v>
      </c>
      <c r="F129" s="56">
        <f>13300+700</f>
        <v>14000</v>
      </c>
      <c r="G129" s="56">
        <v>14000</v>
      </c>
    </row>
    <row r="130" spans="1:7" ht="33">
      <c r="A130" s="71" t="s">
        <v>348</v>
      </c>
      <c r="B130" s="71" t="s">
        <v>412</v>
      </c>
      <c r="C130" s="71" t="s">
        <v>1061</v>
      </c>
      <c r="D130" s="71"/>
      <c r="E130" s="12" t="s">
        <v>1060</v>
      </c>
      <c r="F130" s="56">
        <f>F131</f>
        <v>500</v>
      </c>
      <c r="G130" s="56">
        <f>G131</f>
        <v>0</v>
      </c>
    </row>
    <row r="131" spans="1:7" ht="35.25" customHeight="1">
      <c r="A131" s="71" t="s">
        <v>348</v>
      </c>
      <c r="B131" s="71" t="s">
        <v>412</v>
      </c>
      <c r="C131" s="71" t="s">
        <v>1061</v>
      </c>
      <c r="D131" s="71" t="s">
        <v>1000</v>
      </c>
      <c r="E131" s="58" t="s">
        <v>1001</v>
      </c>
      <c r="F131" s="56">
        <f>1000-500</f>
        <v>500</v>
      </c>
      <c r="G131" s="56">
        <v>0</v>
      </c>
    </row>
    <row r="132" spans="1:7" ht="21.75" customHeight="1">
      <c r="A132" s="71" t="s">
        <v>348</v>
      </c>
      <c r="B132" s="71" t="s">
        <v>413</v>
      </c>
      <c r="C132" s="71"/>
      <c r="D132" s="71"/>
      <c r="E132" s="55" t="s">
        <v>368</v>
      </c>
      <c r="F132" s="56">
        <f>F133+F143</f>
        <v>27088.399999999998</v>
      </c>
      <c r="G132" s="56">
        <f>G133+G143</f>
        <v>25190.5</v>
      </c>
    </row>
    <row r="133" spans="1:7" ht="21.75" customHeight="1">
      <c r="A133" s="71" t="s">
        <v>348</v>
      </c>
      <c r="B133" s="71" t="s">
        <v>413</v>
      </c>
      <c r="C133" s="71" t="s">
        <v>369</v>
      </c>
      <c r="D133" s="71"/>
      <c r="E133" s="55" t="s">
        <v>368</v>
      </c>
      <c r="F133" s="56">
        <f>F134+F136+F138+F141</f>
        <v>22307.899999999998</v>
      </c>
      <c r="G133" s="56">
        <f>G134+G136+G138+G141</f>
        <v>20410</v>
      </c>
    </row>
    <row r="134" spans="1:7" ht="21.75" customHeight="1">
      <c r="A134" s="71" t="s">
        <v>348</v>
      </c>
      <c r="B134" s="71" t="s">
        <v>413</v>
      </c>
      <c r="C134" s="71" t="s">
        <v>370</v>
      </c>
      <c r="D134" s="71"/>
      <c r="E134" s="55" t="s">
        <v>371</v>
      </c>
      <c r="F134" s="56">
        <f>F135</f>
        <v>18983.3</v>
      </c>
      <c r="G134" s="56">
        <f>G135</f>
        <v>17096.3</v>
      </c>
    </row>
    <row r="135" spans="1:7" ht="21.75" customHeight="1">
      <c r="A135" s="71" t="s">
        <v>348</v>
      </c>
      <c r="B135" s="71" t="s">
        <v>413</v>
      </c>
      <c r="C135" s="71" t="s">
        <v>370</v>
      </c>
      <c r="D135" s="71" t="s">
        <v>494</v>
      </c>
      <c r="E135" s="55" t="s">
        <v>495</v>
      </c>
      <c r="F135" s="56">
        <f>8118+1122.8+3963.5+5779</f>
        <v>18983.3</v>
      </c>
      <c r="G135" s="56">
        <v>17096.3</v>
      </c>
    </row>
    <row r="136" spans="1:7" ht="21.75" customHeight="1">
      <c r="A136" s="71" t="s">
        <v>348</v>
      </c>
      <c r="B136" s="71" t="s">
        <v>413</v>
      </c>
      <c r="C136" s="71" t="s">
        <v>442</v>
      </c>
      <c r="D136" s="71"/>
      <c r="E136" s="55" t="s">
        <v>443</v>
      </c>
      <c r="F136" s="56">
        <f>F137</f>
        <v>2757.7</v>
      </c>
      <c r="G136" s="56">
        <f>G137</f>
        <v>2757.7</v>
      </c>
    </row>
    <row r="137" spans="1:7" ht="21.75" customHeight="1">
      <c r="A137" s="71" t="s">
        <v>348</v>
      </c>
      <c r="B137" s="71" t="s">
        <v>413</v>
      </c>
      <c r="C137" s="71" t="s">
        <v>442</v>
      </c>
      <c r="D137" s="71" t="s">
        <v>494</v>
      </c>
      <c r="E137" s="55" t="s">
        <v>495</v>
      </c>
      <c r="F137" s="56">
        <f>1600+567.7+500+90</f>
        <v>2757.7</v>
      </c>
      <c r="G137" s="107">
        <v>2757.7</v>
      </c>
    </row>
    <row r="138" spans="1:7" ht="21.75" customHeight="1">
      <c r="A138" s="71" t="s">
        <v>348</v>
      </c>
      <c r="B138" s="71" t="s">
        <v>413</v>
      </c>
      <c r="C138" s="71" t="s">
        <v>446</v>
      </c>
      <c r="D138" s="71"/>
      <c r="E138" s="55" t="s">
        <v>455</v>
      </c>
      <c r="F138" s="56">
        <f>F139</f>
        <v>114.60000000000001</v>
      </c>
      <c r="G138" s="56">
        <f>G139</f>
        <v>103.7</v>
      </c>
    </row>
    <row r="139" spans="1:7" ht="21.75" customHeight="1">
      <c r="A139" s="71" t="s">
        <v>348</v>
      </c>
      <c r="B139" s="71" t="s">
        <v>413</v>
      </c>
      <c r="C139" s="71" t="s">
        <v>444</v>
      </c>
      <c r="D139" s="71"/>
      <c r="E139" s="55" t="s">
        <v>445</v>
      </c>
      <c r="F139" s="56">
        <f>F140</f>
        <v>114.60000000000001</v>
      </c>
      <c r="G139" s="56">
        <f>G140</f>
        <v>103.7</v>
      </c>
    </row>
    <row r="140" spans="1:7" ht="21.75" customHeight="1">
      <c r="A140" s="71" t="s">
        <v>348</v>
      </c>
      <c r="B140" s="71" t="s">
        <v>413</v>
      </c>
      <c r="C140" s="71" t="s">
        <v>444</v>
      </c>
      <c r="D140" s="71" t="s">
        <v>494</v>
      </c>
      <c r="E140" s="55" t="s">
        <v>495</v>
      </c>
      <c r="F140" s="56">
        <f>111.2+3.4</f>
        <v>114.60000000000001</v>
      </c>
      <c r="G140" s="107">
        <v>103.7</v>
      </c>
    </row>
    <row r="141" spans="1:7" ht="21.75" customHeight="1">
      <c r="A141" s="71" t="s">
        <v>348</v>
      </c>
      <c r="B141" s="71" t="s">
        <v>413</v>
      </c>
      <c r="C141" s="71" t="s">
        <v>447</v>
      </c>
      <c r="D141" s="71"/>
      <c r="E141" s="55" t="s">
        <v>448</v>
      </c>
      <c r="F141" s="56">
        <f>F142</f>
        <v>452.3</v>
      </c>
      <c r="G141" s="56">
        <f>G142</f>
        <v>452.3</v>
      </c>
    </row>
    <row r="142" spans="1:7" ht="21.75" customHeight="1">
      <c r="A142" s="71" t="s">
        <v>348</v>
      </c>
      <c r="B142" s="71" t="s">
        <v>413</v>
      </c>
      <c r="C142" s="71" t="s">
        <v>447</v>
      </c>
      <c r="D142" s="71" t="s">
        <v>494</v>
      </c>
      <c r="E142" s="55" t="s">
        <v>495</v>
      </c>
      <c r="F142" s="56">
        <f>320-95+300-72.7</f>
        <v>452.3</v>
      </c>
      <c r="G142" s="56">
        <v>452.3</v>
      </c>
    </row>
    <row r="143" spans="1:7" ht="22.5" customHeight="1">
      <c r="A143" s="71" t="s">
        <v>348</v>
      </c>
      <c r="B143" s="71" t="s">
        <v>413</v>
      </c>
      <c r="C143" s="71" t="s">
        <v>363</v>
      </c>
      <c r="D143" s="71"/>
      <c r="E143" s="55" t="s">
        <v>488</v>
      </c>
      <c r="F143" s="56">
        <f>F144+F148+F146</f>
        <v>4780.5</v>
      </c>
      <c r="G143" s="56">
        <f>G144+G148+G146</f>
        <v>4780.5</v>
      </c>
    </row>
    <row r="144" spans="1:7" ht="37.5" customHeight="1">
      <c r="A144" s="71" t="s">
        <v>348</v>
      </c>
      <c r="B144" s="71" t="s">
        <v>413</v>
      </c>
      <c r="C144" s="71" t="s">
        <v>170</v>
      </c>
      <c r="D144" s="71"/>
      <c r="E144" s="55" t="s">
        <v>973</v>
      </c>
      <c r="F144" s="56">
        <f>F145</f>
        <v>1097.8</v>
      </c>
      <c r="G144" s="56">
        <f>G145</f>
        <v>1097.8</v>
      </c>
    </row>
    <row r="145" spans="1:7" ht="22.5" customHeight="1">
      <c r="A145" s="71" t="s">
        <v>348</v>
      </c>
      <c r="B145" s="71" t="s">
        <v>413</v>
      </c>
      <c r="C145" s="71" t="s">
        <v>170</v>
      </c>
      <c r="D145" s="71" t="s">
        <v>494</v>
      </c>
      <c r="E145" s="55" t="s">
        <v>495</v>
      </c>
      <c r="F145" s="56">
        <f>633.5+464.3</f>
        <v>1097.8</v>
      </c>
      <c r="G145" s="107">
        <v>1097.8</v>
      </c>
    </row>
    <row r="146" spans="1:7" ht="22.5" customHeight="1">
      <c r="A146" s="71" t="s">
        <v>348</v>
      </c>
      <c r="B146" s="71" t="s">
        <v>413</v>
      </c>
      <c r="C146" s="71" t="s">
        <v>1006</v>
      </c>
      <c r="D146" s="71"/>
      <c r="E146" s="55" t="s">
        <v>1007</v>
      </c>
      <c r="F146" s="56">
        <f>F147</f>
        <v>350</v>
      </c>
      <c r="G146" s="56">
        <f>G147</f>
        <v>350</v>
      </c>
    </row>
    <row r="147" spans="1:7" ht="22.5" customHeight="1">
      <c r="A147" s="71" t="s">
        <v>348</v>
      </c>
      <c r="B147" s="71" t="s">
        <v>413</v>
      </c>
      <c r="C147" s="71" t="s">
        <v>1006</v>
      </c>
      <c r="D147" s="71" t="s">
        <v>494</v>
      </c>
      <c r="E147" s="55" t="s">
        <v>495</v>
      </c>
      <c r="F147" s="56">
        <v>350</v>
      </c>
      <c r="G147" s="56">
        <v>350</v>
      </c>
    </row>
    <row r="148" spans="1:7" ht="33.75" customHeight="1">
      <c r="A148" s="71" t="s">
        <v>348</v>
      </c>
      <c r="B148" s="71" t="s">
        <v>413</v>
      </c>
      <c r="C148" s="71" t="s">
        <v>1004</v>
      </c>
      <c r="D148" s="71"/>
      <c r="E148" s="55" t="s">
        <v>1005</v>
      </c>
      <c r="F148" s="56">
        <f>F149</f>
        <v>3332.7</v>
      </c>
      <c r="G148" s="56">
        <f>G149</f>
        <v>3332.7</v>
      </c>
    </row>
    <row r="149" spans="1:7" ht="22.5" customHeight="1">
      <c r="A149" s="71" t="s">
        <v>348</v>
      </c>
      <c r="B149" s="71" t="s">
        <v>413</v>
      </c>
      <c r="C149" s="71" t="s">
        <v>1004</v>
      </c>
      <c r="D149" s="71" t="s">
        <v>494</v>
      </c>
      <c r="E149" s="55" t="s">
        <v>495</v>
      </c>
      <c r="F149" s="56">
        <f>3700-367.3</f>
        <v>3332.7</v>
      </c>
      <c r="G149" s="56">
        <v>3332.7</v>
      </c>
    </row>
    <row r="150" spans="1:7" ht="22.5" customHeight="1">
      <c r="A150" s="71" t="s">
        <v>348</v>
      </c>
      <c r="B150" s="71" t="s">
        <v>393</v>
      </c>
      <c r="C150" s="71"/>
      <c r="D150" s="71"/>
      <c r="E150" s="55" t="s">
        <v>372</v>
      </c>
      <c r="F150" s="56">
        <f>F169+F151+F159</f>
        <v>87919.09999999999</v>
      </c>
      <c r="G150" s="56">
        <f>G169+G151+G159</f>
        <v>40030.7</v>
      </c>
    </row>
    <row r="151" spans="1:7" ht="22.5" customHeight="1">
      <c r="A151" s="71" t="s">
        <v>348</v>
      </c>
      <c r="B151" s="71" t="s">
        <v>414</v>
      </c>
      <c r="C151" s="71"/>
      <c r="D151" s="71"/>
      <c r="E151" s="55" t="s">
        <v>683</v>
      </c>
      <c r="F151" s="56">
        <f>F156+F152</f>
        <v>72337.9</v>
      </c>
      <c r="G151" s="56">
        <f>G156+G152</f>
        <v>24463.8</v>
      </c>
    </row>
    <row r="152" spans="1:7" ht="23.25" customHeight="1">
      <c r="A152" s="71" t="s">
        <v>348</v>
      </c>
      <c r="B152" s="71" t="s">
        <v>414</v>
      </c>
      <c r="C152" s="71" t="s">
        <v>163</v>
      </c>
      <c r="D152" s="71"/>
      <c r="E152" s="55" t="s">
        <v>36</v>
      </c>
      <c r="F152" s="56">
        <f aca="true" t="shared" si="5" ref="F152:G154">F153</f>
        <v>71737.9</v>
      </c>
      <c r="G152" s="56">
        <f t="shared" si="5"/>
        <v>23967.1</v>
      </c>
    </row>
    <row r="153" spans="1:7" ht="25.5" customHeight="1">
      <c r="A153" s="71" t="s">
        <v>348</v>
      </c>
      <c r="B153" s="71" t="s">
        <v>414</v>
      </c>
      <c r="C153" s="71" t="s">
        <v>992</v>
      </c>
      <c r="D153" s="71"/>
      <c r="E153" s="55" t="s">
        <v>993</v>
      </c>
      <c r="F153" s="56">
        <f t="shared" si="5"/>
        <v>71737.9</v>
      </c>
      <c r="G153" s="56">
        <f t="shared" si="5"/>
        <v>23967.1</v>
      </c>
    </row>
    <row r="154" spans="1:7" ht="23.25" customHeight="1">
      <c r="A154" s="71" t="s">
        <v>348</v>
      </c>
      <c r="B154" s="71" t="s">
        <v>414</v>
      </c>
      <c r="C154" s="71" t="s">
        <v>994</v>
      </c>
      <c r="D154" s="71"/>
      <c r="E154" s="55" t="s">
        <v>995</v>
      </c>
      <c r="F154" s="56">
        <f t="shared" si="5"/>
        <v>71737.9</v>
      </c>
      <c r="G154" s="56">
        <f t="shared" si="5"/>
        <v>23967.1</v>
      </c>
    </row>
    <row r="155" spans="1:7" ht="34.5" customHeight="1">
      <c r="A155" s="71" t="s">
        <v>348</v>
      </c>
      <c r="B155" s="71" t="s">
        <v>414</v>
      </c>
      <c r="C155" s="71" t="s">
        <v>994</v>
      </c>
      <c r="D155" s="71" t="s">
        <v>1000</v>
      </c>
      <c r="E155" s="58" t="s">
        <v>1001</v>
      </c>
      <c r="F155" s="56">
        <v>71737.9</v>
      </c>
      <c r="G155" s="56">
        <v>23967.1</v>
      </c>
    </row>
    <row r="156" spans="1:7" ht="28.5" customHeight="1">
      <c r="A156" s="71" t="s">
        <v>348</v>
      </c>
      <c r="B156" s="71" t="s">
        <v>414</v>
      </c>
      <c r="C156" s="71" t="s">
        <v>363</v>
      </c>
      <c r="D156" s="71"/>
      <c r="E156" s="55" t="s">
        <v>488</v>
      </c>
      <c r="F156" s="56">
        <f>F157</f>
        <v>599.9999999999994</v>
      </c>
      <c r="G156" s="56">
        <f>G157</f>
        <v>496.7</v>
      </c>
    </row>
    <row r="157" spans="1:7" ht="35.25" customHeight="1">
      <c r="A157" s="71" t="s">
        <v>348</v>
      </c>
      <c r="B157" s="71" t="s">
        <v>414</v>
      </c>
      <c r="C157" s="71" t="s">
        <v>467</v>
      </c>
      <c r="D157" s="71"/>
      <c r="E157" s="55" t="s">
        <v>514</v>
      </c>
      <c r="F157" s="56">
        <f>F158</f>
        <v>599.9999999999994</v>
      </c>
      <c r="G157" s="56">
        <f>G158</f>
        <v>496.7</v>
      </c>
    </row>
    <row r="158" spans="1:7" ht="37.5" customHeight="1">
      <c r="A158" s="71" t="s">
        <v>348</v>
      </c>
      <c r="B158" s="71" t="s">
        <v>414</v>
      </c>
      <c r="C158" s="71" t="s">
        <v>467</v>
      </c>
      <c r="D158" s="71" t="s">
        <v>1000</v>
      </c>
      <c r="E158" s="58" t="s">
        <v>1001</v>
      </c>
      <c r="F158" s="56">
        <f>18000-15084.2-2191.2-124.6</f>
        <v>599.9999999999994</v>
      </c>
      <c r="G158" s="56">
        <v>496.7</v>
      </c>
    </row>
    <row r="159" spans="1:7" ht="16.5">
      <c r="A159" s="71" t="s">
        <v>348</v>
      </c>
      <c r="B159" s="71" t="s">
        <v>415</v>
      </c>
      <c r="C159" s="71"/>
      <c r="D159" s="71"/>
      <c r="E159" s="55" t="s">
        <v>687</v>
      </c>
      <c r="F159" s="56">
        <f>F160</f>
        <v>13870.5</v>
      </c>
      <c r="G159" s="56">
        <f>G160</f>
        <v>13870.5</v>
      </c>
    </row>
    <row r="160" spans="1:7" ht="23.25" customHeight="1">
      <c r="A160" s="71" t="s">
        <v>348</v>
      </c>
      <c r="B160" s="75" t="s">
        <v>415</v>
      </c>
      <c r="C160" s="75" t="s">
        <v>1073</v>
      </c>
      <c r="D160" s="75"/>
      <c r="E160" s="55" t="s">
        <v>1074</v>
      </c>
      <c r="F160" s="56">
        <f>F161</f>
        <v>13870.5</v>
      </c>
      <c r="G160" s="56">
        <f>G161</f>
        <v>13870.5</v>
      </c>
    </row>
    <row r="161" spans="1:7" ht="24" customHeight="1">
      <c r="A161" s="71" t="s">
        <v>348</v>
      </c>
      <c r="B161" s="75" t="s">
        <v>415</v>
      </c>
      <c r="C161" s="75" t="s">
        <v>1075</v>
      </c>
      <c r="D161" s="75" t="s">
        <v>473</v>
      </c>
      <c r="E161" s="55" t="s">
        <v>489</v>
      </c>
      <c r="F161" s="56">
        <f>F162+F165</f>
        <v>13870.5</v>
      </c>
      <c r="G161" s="56">
        <f>G162+G165</f>
        <v>13870.5</v>
      </c>
    </row>
    <row r="162" spans="1:7" ht="53.25" customHeight="1">
      <c r="A162" s="71" t="s">
        <v>348</v>
      </c>
      <c r="B162" s="75" t="s">
        <v>415</v>
      </c>
      <c r="C162" s="75" t="s">
        <v>530</v>
      </c>
      <c r="D162" s="75"/>
      <c r="E162" s="55" t="s">
        <v>532</v>
      </c>
      <c r="F162" s="56">
        <f>F163+F164</f>
        <v>2455.9</v>
      </c>
      <c r="G162" s="56">
        <f>G163+G164</f>
        <v>2455.8999999999996</v>
      </c>
    </row>
    <row r="163" spans="1:7" ht="49.5">
      <c r="A163" s="71" t="s">
        <v>348</v>
      </c>
      <c r="B163" s="75" t="s">
        <v>415</v>
      </c>
      <c r="C163" s="75" t="s">
        <v>530</v>
      </c>
      <c r="D163" s="71" t="s">
        <v>491</v>
      </c>
      <c r="E163" s="55" t="s">
        <v>492</v>
      </c>
      <c r="F163" s="56">
        <f>8913.6+1034.9-7597.4-7.5-288.4</f>
        <v>2055.2000000000003</v>
      </c>
      <c r="G163" s="56">
        <v>2055.2</v>
      </c>
    </row>
    <row r="164" spans="1:7" ht="21" customHeight="1">
      <c r="A164" s="71" t="s">
        <v>348</v>
      </c>
      <c r="B164" s="75" t="s">
        <v>415</v>
      </c>
      <c r="C164" s="75" t="s">
        <v>530</v>
      </c>
      <c r="D164" s="71" t="s">
        <v>493</v>
      </c>
      <c r="E164" s="55" t="s">
        <v>438</v>
      </c>
      <c r="F164" s="56">
        <f>1603+531.2-1733.5</f>
        <v>400.6999999999998</v>
      </c>
      <c r="G164" s="56">
        <v>400.7</v>
      </c>
    </row>
    <row r="165" spans="1:7" ht="33">
      <c r="A165" s="71" t="s">
        <v>348</v>
      </c>
      <c r="B165" s="75" t="s">
        <v>415</v>
      </c>
      <c r="C165" s="75" t="s">
        <v>531</v>
      </c>
      <c r="D165" s="75"/>
      <c r="E165" s="55" t="s">
        <v>533</v>
      </c>
      <c r="F165" s="56">
        <f>F166+F168+F167</f>
        <v>11414.6</v>
      </c>
      <c r="G165" s="56">
        <f>G166+G168+G167</f>
        <v>11414.6</v>
      </c>
    </row>
    <row r="166" spans="1:7" ht="49.5">
      <c r="A166" s="71" t="s">
        <v>348</v>
      </c>
      <c r="B166" s="71" t="s">
        <v>415</v>
      </c>
      <c r="C166" s="75" t="s">
        <v>531</v>
      </c>
      <c r="D166" s="71" t="s">
        <v>491</v>
      </c>
      <c r="E166" s="55" t="s">
        <v>492</v>
      </c>
      <c r="F166" s="56">
        <f>10085-154.2</f>
        <v>9930.8</v>
      </c>
      <c r="G166" s="56">
        <v>9930.8</v>
      </c>
    </row>
    <row r="167" spans="1:7" ht="24" customHeight="1">
      <c r="A167" s="71" t="s">
        <v>348</v>
      </c>
      <c r="B167" s="71" t="s">
        <v>415</v>
      </c>
      <c r="C167" s="75" t="s">
        <v>531</v>
      </c>
      <c r="D167" s="71" t="s">
        <v>516</v>
      </c>
      <c r="E167" s="55" t="s">
        <v>517</v>
      </c>
      <c r="F167" s="56">
        <f>207+236.7</f>
        <v>443.7</v>
      </c>
      <c r="G167" s="56">
        <v>443.7</v>
      </c>
    </row>
    <row r="168" spans="1:7" ht="23.25" customHeight="1">
      <c r="A168" s="71" t="s">
        <v>348</v>
      </c>
      <c r="B168" s="75" t="s">
        <v>415</v>
      </c>
      <c r="C168" s="75" t="s">
        <v>531</v>
      </c>
      <c r="D168" s="71" t="s">
        <v>493</v>
      </c>
      <c r="E168" s="55" t="s">
        <v>438</v>
      </c>
      <c r="F168" s="56">
        <f>885.9+154.2</f>
        <v>1040.1</v>
      </c>
      <c r="G168" s="56">
        <v>1040.1</v>
      </c>
    </row>
    <row r="169" spans="1:7" ht="16.5">
      <c r="A169" s="71" t="s">
        <v>348</v>
      </c>
      <c r="B169" s="75" t="s">
        <v>394</v>
      </c>
      <c r="C169" s="75"/>
      <c r="D169" s="75"/>
      <c r="E169" s="55" t="s">
        <v>373</v>
      </c>
      <c r="F169" s="56">
        <f>F170+F177+F180</f>
        <v>1710.7000000000003</v>
      </c>
      <c r="G169" s="56">
        <f>G170+G177+G180</f>
        <v>1696.4</v>
      </c>
    </row>
    <row r="170" spans="1:7" ht="23.25" customHeight="1">
      <c r="A170" s="71" t="s">
        <v>348</v>
      </c>
      <c r="B170" s="75" t="s">
        <v>394</v>
      </c>
      <c r="C170" s="75" t="s">
        <v>1086</v>
      </c>
      <c r="D170" s="75"/>
      <c r="E170" s="55" t="s">
        <v>1087</v>
      </c>
      <c r="F170" s="56">
        <f>F171+F173</f>
        <v>1105.5000000000002</v>
      </c>
      <c r="G170" s="56">
        <f>G171+G173</f>
        <v>1105.5</v>
      </c>
    </row>
    <row r="171" spans="1:7" ht="21" customHeight="1">
      <c r="A171" s="71" t="s">
        <v>348</v>
      </c>
      <c r="B171" s="75" t="s">
        <v>394</v>
      </c>
      <c r="C171" s="75" t="s">
        <v>481</v>
      </c>
      <c r="D171" s="75"/>
      <c r="E171" s="55" t="s">
        <v>482</v>
      </c>
      <c r="F171" s="56">
        <f>F172</f>
        <v>28</v>
      </c>
      <c r="G171" s="56">
        <f>G172</f>
        <v>28</v>
      </c>
    </row>
    <row r="172" spans="1:7" ht="23.25" customHeight="1">
      <c r="A172" s="71" t="s">
        <v>348</v>
      </c>
      <c r="B172" s="75" t="s">
        <v>394</v>
      </c>
      <c r="C172" s="75" t="s">
        <v>481</v>
      </c>
      <c r="D172" s="71" t="s">
        <v>494</v>
      </c>
      <c r="E172" s="55" t="s">
        <v>495</v>
      </c>
      <c r="F172" s="56">
        <f>450-170-252</f>
        <v>28</v>
      </c>
      <c r="G172" s="56">
        <v>28</v>
      </c>
    </row>
    <row r="173" spans="1:7" ht="24" customHeight="1">
      <c r="A173" s="71" t="s">
        <v>348</v>
      </c>
      <c r="B173" s="75" t="s">
        <v>394</v>
      </c>
      <c r="C173" s="75" t="s">
        <v>1088</v>
      </c>
      <c r="D173" s="75"/>
      <c r="E173" s="55" t="s">
        <v>489</v>
      </c>
      <c r="F173" s="56">
        <f>F174</f>
        <v>1077.5000000000002</v>
      </c>
      <c r="G173" s="56">
        <f>G174</f>
        <v>1077.5</v>
      </c>
    </row>
    <row r="174" spans="1:7" ht="35.25" customHeight="1">
      <c r="A174" s="71" t="s">
        <v>348</v>
      </c>
      <c r="B174" s="75" t="s">
        <v>394</v>
      </c>
      <c r="C174" s="75" t="s">
        <v>529</v>
      </c>
      <c r="D174" s="75"/>
      <c r="E174" s="55" t="s">
        <v>525</v>
      </c>
      <c r="F174" s="56">
        <f>F176+F175</f>
        <v>1077.5000000000002</v>
      </c>
      <c r="G174" s="56">
        <f>G176+G175</f>
        <v>1077.5</v>
      </c>
    </row>
    <row r="175" spans="1:7" ht="49.5">
      <c r="A175" s="71" t="s">
        <v>348</v>
      </c>
      <c r="B175" s="75" t="s">
        <v>394</v>
      </c>
      <c r="C175" s="75" t="s">
        <v>529</v>
      </c>
      <c r="D175" s="71" t="s">
        <v>491</v>
      </c>
      <c r="E175" s="55" t="s">
        <v>492</v>
      </c>
      <c r="F175" s="56">
        <f>3560.3+151.8-2566.4-0.5-119</f>
        <v>1026.2000000000003</v>
      </c>
      <c r="G175" s="56">
        <v>1026.2</v>
      </c>
    </row>
    <row r="176" spans="1:7" ht="23.25" customHeight="1">
      <c r="A176" s="71" t="s">
        <v>348</v>
      </c>
      <c r="B176" s="75" t="s">
        <v>394</v>
      </c>
      <c r="C176" s="75" t="s">
        <v>529</v>
      </c>
      <c r="D176" s="71" t="s">
        <v>516</v>
      </c>
      <c r="E176" s="55" t="s">
        <v>517</v>
      </c>
      <c r="F176" s="56">
        <f>380-328.7</f>
        <v>51.30000000000001</v>
      </c>
      <c r="G176" s="56">
        <v>51.3</v>
      </c>
    </row>
    <row r="177" spans="1:7" ht="23.25" customHeight="1">
      <c r="A177" s="71" t="s">
        <v>348</v>
      </c>
      <c r="B177" s="75" t="s">
        <v>394</v>
      </c>
      <c r="C177" s="75" t="s">
        <v>374</v>
      </c>
      <c r="D177" s="71"/>
      <c r="E177" s="55" t="s">
        <v>375</v>
      </c>
      <c r="F177" s="56">
        <f>F178</f>
        <v>494</v>
      </c>
      <c r="G177" s="56">
        <f>G178</f>
        <v>487.2</v>
      </c>
    </row>
    <row r="178" spans="1:7" ht="17.25" customHeight="1">
      <c r="A178" s="71" t="s">
        <v>348</v>
      </c>
      <c r="B178" s="75" t="s">
        <v>394</v>
      </c>
      <c r="C178" s="75" t="s">
        <v>1091</v>
      </c>
      <c r="D178" s="71"/>
      <c r="E178" s="55" t="s">
        <v>1093</v>
      </c>
      <c r="F178" s="56">
        <f>F179</f>
        <v>494</v>
      </c>
      <c r="G178" s="56">
        <f>G179</f>
        <v>487.2</v>
      </c>
    </row>
    <row r="179" spans="1:7" ht="18.75" customHeight="1">
      <c r="A179" s="71" t="s">
        <v>348</v>
      </c>
      <c r="B179" s="75" t="s">
        <v>394</v>
      </c>
      <c r="C179" s="75" t="s">
        <v>1091</v>
      </c>
      <c r="D179" s="80">
        <v>323</v>
      </c>
      <c r="E179" s="55" t="s">
        <v>509</v>
      </c>
      <c r="F179" s="56">
        <v>494</v>
      </c>
      <c r="G179" s="56">
        <v>487.2</v>
      </c>
    </row>
    <row r="180" spans="1:7" ht="20.25" customHeight="1">
      <c r="A180" s="71" t="s">
        <v>348</v>
      </c>
      <c r="B180" s="75" t="s">
        <v>394</v>
      </c>
      <c r="C180" s="75" t="s">
        <v>541</v>
      </c>
      <c r="D180" s="71"/>
      <c r="E180" s="55" t="s">
        <v>1175</v>
      </c>
      <c r="F180" s="56">
        <f>F181</f>
        <v>111.2</v>
      </c>
      <c r="G180" s="56">
        <f>G181</f>
        <v>103.7</v>
      </c>
    </row>
    <row r="181" spans="1:7" ht="24" customHeight="1">
      <c r="A181" s="71" t="s">
        <v>348</v>
      </c>
      <c r="B181" s="75" t="s">
        <v>394</v>
      </c>
      <c r="C181" s="75" t="s">
        <v>329</v>
      </c>
      <c r="D181" s="75"/>
      <c r="E181" s="55" t="s">
        <v>445</v>
      </c>
      <c r="F181" s="56">
        <f>F182</f>
        <v>111.2</v>
      </c>
      <c r="G181" s="56">
        <f>G182</f>
        <v>103.7</v>
      </c>
    </row>
    <row r="182" spans="1:7" ht="23.25" customHeight="1">
      <c r="A182" s="71" t="s">
        <v>348</v>
      </c>
      <c r="B182" s="75" t="s">
        <v>394</v>
      </c>
      <c r="C182" s="75" t="s">
        <v>329</v>
      </c>
      <c r="D182" s="71" t="s">
        <v>494</v>
      </c>
      <c r="E182" s="55" t="s">
        <v>495</v>
      </c>
      <c r="F182" s="56">
        <v>111.2</v>
      </c>
      <c r="G182" s="107">
        <v>103.7</v>
      </c>
    </row>
    <row r="183" spans="1:7" ht="22.5" customHeight="1">
      <c r="A183" s="71" t="s">
        <v>348</v>
      </c>
      <c r="B183" s="71" t="s">
        <v>397</v>
      </c>
      <c r="C183" s="71"/>
      <c r="D183" s="71"/>
      <c r="E183" s="55" t="s">
        <v>427</v>
      </c>
      <c r="F183" s="56">
        <f>F184</f>
        <v>12073.1</v>
      </c>
      <c r="G183" s="56">
        <f>G184</f>
        <v>12073.1</v>
      </c>
    </row>
    <row r="184" spans="1:7" ht="18.75" customHeight="1">
      <c r="A184" s="71" t="s">
        <v>348</v>
      </c>
      <c r="B184" s="71" t="s">
        <v>398</v>
      </c>
      <c r="C184" s="71"/>
      <c r="D184" s="71"/>
      <c r="E184" s="55" t="s">
        <v>1080</v>
      </c>
      <c r="F184" s="56">
        <f>F185+F196</f>
        <v>12073.1</v>
      </c>
      <c r="G184" s="56">
        <f>G185+G196</f>
        <v>12073.1</v>
      </c>
    </row>
    <row r="185" spans="1:7" ht="22.5" customHeight="1">
      <c r="A185" s="71" t="s">
        <v>348</v>
      </c>
      <c r="B185" s="71" t="s">
        <v>398</v>
      </c>
      <c r="C185" s="71" t="s">
        <v>1081</v>
      </c>
      <c r="D185" s="71" t="s">
        <v>473</v>
      </c>
      <c r="E185" s="55" t="s">
        <v>476</v>
      </c>
      <c r="F185" s="56">
        <f>F186+F188</f>
        <v>11998.1</v>
      </c>
      <c r="G185" s="56">
        <f>G186+G188</f>
        <v>11998.1</v>
      </c>
    </row>
    <row r="186" spans="1:7" ht="22.5" customHeight="1">
      <c r="A186" s="71" t="s">
        <v>348</v>
      </c>
      <c r="B186" s="75" t="s">
        <v>398</v>
      </c>
      <c r="C186" s="71" t="s">
        <v>477</v>
      </c>
      <c r="D186" s="71"/>
      <c r="E186" s="55" t="s">
        <v>478</v>
      </c>
      <c r="F186" s="56">
        <f>F187</f>
        <v>1355.9</v>
      </c>
      <c r="G186" s="56">
        <f>G187</f>
        <v>1355.9</v>
      </c>
    </row>
    <row r="187" spans="1:7" ht="22.5" customHeight="1">
      <c r="A187" s="71" t="s">
        <v>348</v>
      </c>
      <c r="B187" s="75" t="s">
        <v>398</v>
      </c>
      <c r="C187" s="71" t="s">
        <v>477</v>
      </c>
      <c r="D187" s="80" t="s">
        <v>494</v>
      </c>
      <c r="E187" s="55" t="s">
        <v>495</v>
      </c>
      <c r="F187" s="56">
        <v>1355.9</v>
      </c>
      <c r="G187" s="56">
        <v>1355.9</v>
      </c>
    </row>
    <row r="188" spans="1:7" ht="23.25" customHeight="1">
      <c r="A188" s="71" t="s">
        <v>348</v>
      </c>
      <c r="B188" s="75" t="s">
        <v>398</v>
      </c>
      <c r="C188" s="75" t="s">
        <v>1082</v>
      </c>
      <c r="D188" s="71" t="s">
        <v>473</v>
      </c>
      <c r="E188" s="55" t="s">
        <v>489</v>
      </c>
      <c r="F188" s="56">
        <f>F189+F193</f>
        <v>10642.2</v>
      </c>
      <c r="G188" s="56">
        <f>G189+G193</f>
        <v>10642.2</v>
      </c>
    </row>
    <row r="189" spans="1:7" ht="38.25" customHeight="1">
      <c r="A189" s="71" t="s">
        <v>348</v>
      </c>
      <c r="B189" s="75" t="s">
        <v>398</v>
      </c>
      <c r="C189" s="75" t="s">
        <v>534</v>
      </c>
      <c r="D189" s="71"/>
      <c r="E189" s="55" t="s">
        <v>535</v>
      </c>
      <c r="F189" s="56">
        <f>SUM(F190:F192)</f>
        <v>9658.5</v>
      </c>
      <c r="G189" s="56">
        <f>SUM(G190:G192)</f>
        <v>9658.5</v>
      </c>
    </row>
    <row r="190" spans="1:7" ht="49.5">
      <c r="A190" s="71" t="s">
        <v>348</v>
      </c>
      <c r="B190" s="75" t="s">
        <v>398</v>
      </c>
      <c r="C190" s="75" t="s">
        <v>534</v>
      </c>
      <c r="D190" s="71" t="s">
        <v>491</v>
      </c>
      <c r="E190" s="55" t="s">
        <v>492</v>
      </c>
      <c r="F190" s="56">
        <f>7872.2</f>
        <v>7872.2</v>
      </c>
      <c r="G190" s="56">
        <v>7872.2</v>
      </c>
    </row>
    <row r="191" spans="1:7" ht="23.25" customHeight="1">
      <c r="A191" s="71" t="s">
        <v>348</v>
      </c>
      <c r="B191" s="75" t="s">
        <v>398</v>
      </c>
      <c r="C191" s="75" t="s">
        <v>534</v>
      </c>
      <c r="D191" s="71" t="s">
        <v>516</v>
      </c>
      <c r="E191" s="55" t="s">
        <v>517</v>
      </c>
      <c r="F191" s="56">
        <v>988.1</v>
      </c>
      <c r="G191" s="107">
        <v>988.1</v>
      </c>
    </row>
    <row r="192" spans="1:7" ht="20.25" customHeight="1">
      <c r="A192" s="71" t="s">
        <v>348</v>
      </c>
      <c r="B192" s="75" t="s">
        <v>398</v>
      </c>
      <c r="C192" s="75" t="s">
        <v>534</v>
      </c>
      <c r="D192" s="71" t="s">
        <v>493</v>
      </c>
      <c r="E192" s="55" t="s">
        <v>438</v>
      </c>
      <c r="F192" s="56">
        <f>818.3-20-0.1</f>
        <v>798.1999999999999</v>
      </c>
      <c r="G192" s="107">
        <v>798.2</v>
      </c>
    </row>
    <row r="193" spans="1:7" ht="33.75" customHeight="1">
      <c r="A193" s="71" t="s">
        <v>348</v>
      </c>
      <c r="B193" s="75" t="s">
        <v>398</v>
      </c>
      <c r="C193" s="75" t="s">
        <v>536</v>
      </c>
      <c r="D193" s="71"/>
      <c r="E193" s="55" t="s">
        <v>533</v>
      </c>
      <c r="F193" s="56">
        <f>F194+F195</f>
        <v>983.6999999999999</v>
      </c>
      <c r="G193" s="56">
        <f>G194+G195</f>
        <v>983.6999999999999</v>
      </c>
    </row>
    <row r="194" spans="1:7" ht="49.5">
      <c r="A194" s="71" t="s">
        <v>348</v>
      </c>
      <c r="B194" s="75" t="s">
        <v>398</v>
      </c>
      <c r="C194" s="75" t="s">
        <v>536</v>
      </c>
      <c r="D194" s="71" t="s">
        <v>491</v>
      </c>
      <c r="E194" s="55" t="s">
        <v>492</v>
      </c>
      <c r="F194" s="56">
        <v>961.3</v>
      </c>
      <c r="G194" s="56">
        <v>961.3</v>
      </c>
    </row>
    <row r="195" spans="1:7" ht="21" customHeight="1">
      <c r="A195" s="71" t="s">
        <v>348</v>
      </c>
      <c r="B195" s="75" t="s">
        <v>398</v>
      </c>
      <c r="C195" s="75" t="s">
        <v>536</v>
      </c>
      <c r="D195" s="71" t="s">
        <v>516</v>
      </c>
      <c r="E195" s="55" t="s">
        <v>517</v>
      </c>
      <c r="F195" s="56">
        <v>22.4</v>
      </c>
      <c r="G195" s="107">
        <v>22.4</v>
      </c>
    </row>
    <row r="196" spans="1:7" ht="33">
      <c r="A196" s="71" t="s">
        <v>348</v>
      </c>
      <c r="B196" s="75" t="s">
        <v>398</v>
      </c>
      <c r="C196" s="75" t="s">
        <v>1052</v>
      </c>
      <c r="D196" s="71"/>
      <c r="E196" s="58" t="s">
        <v>1053</v>
      </c>
      <c r="F196" s="56">
        <f>F197+F198</f>
        <v>75</v>
      </c>
      <c r="G196" s="56">
        <f>G197+G198</f>
        <v>75</v>
      </c>
    </row>
    <row r="197" spans="1:7" ht="23.25" customHeight="1">
      <c r="A197" s="71" t="s">
        <v>348</v>
      </c>
      <c r="B197" s="75" t="s">
        <v>398</v>
      </c>
      <c r="C197" s="75" t="s">
        <v>1052</v>
      </c>
      <c r="D197" s="80" t="s">
        <v>494</v>
      </c>
      <c r="E197" s="55" t="s">
        <v>495</v>
      </c>
      <c r="F197" s="56">
        <v>25</v>
      </c>
      <c r="G197" s="56">
        <v>25</v>
      </c>
    </row>
    <row r="198" spans="1:7" ht="22.5" customHeight="1">
      <c r="A198" s="71" t="s">
        <v>348</v>
      </c>
      <c r="B198" s="75" t="s">
        <v>398</v>
      </c>
      <c r="C198" s="75" t="s">
        <v>1052</v>
      </c>
      <c r="D198" s="71" t="s">
        <v>516</v>
      </c>
      <c r="E198" s="55" t="s">
        <v>517</v>
      </c>
      <c r="F198" s="56">
        <v>50</v>
      </c>
      <c r="G198" s="56">
        <v>50</v>
      </c>
    </row>
    <row r="199" spans="1:7" ht="20.25" customHeight="1">
      <c r="A199" s="71" t="s">
        <v>348</v>
      </c>
      <c r="B199" s="71" t="s">
        <v>395</v>
      </c>
      <c r="C199" s="71"/>
      <c r="D199" s="71"/>
      <c r="E199" s="55" t="s">
        <v>377</v>
      </c>
      <c r="F199" s="56">
        <f>F200+F204</f>
        <v>5073.700000000001</v>
      </c>
      <c r="G199" s="56">
        <f>G200+G204</f>
        <v>5016.1</v>
      </c>
    </row>
    <row r="200" spans="1:7" ht="20.25" customHeight="1">
      <c r="A200" s="71" t="s">
        <v>348</v>
      </c>
      <c r="B200" s="75" t="s">
        <v>418</v>
      </c>
      <c r="C200" s="75"/>
      <c r="D200" s="75"/>
      <c r="E200" s="55" t="s">
        <v>378</v>
      </c>
      <c r="F200" s="56">
        <f aca="true" t="shared" si="6" ref="F200:G202">F201</f>
        <v>1465.9</v>
      </c>
      <c r="G200" s="56">
        <f t="shared" si="6"/>
        <v>1465.9</v>
      </c>
    </row>
    <row r="201" spans="1:7" ht="20.25" customHeight="1">
      <c r="A201" s="71" t="s">
        <v>348</v>
      </c>
      <c r="B201" s="75" t="s">
        <v>418</v>
      </c>
      <c r="C201" s="71" t="s">
        <v>379</v>
      </c>
      <c r="D201" s="75"/>
      <c r="E201" s="55" t="s">
        <v>380</v>
      </c>
      <c r="F201" s="56">
        <f t="shared" si="6"/>
        <v>1465.9</v>
      </c>
      <c r="G201" s="56">
        <f t="shared" si="6"/>
        <v>1465.9</v>
      </c>
    </row>
    <row r="202" spans="1:7" ht="39.75" customHeight="1">
      <c r="A202" s="71" t="s">
        <v>348</v>
      </c>
      <c r="B202" s="75" t="s">
        <v>418</v>
      </c>
      <c r="C202" s="71" t="s">
        <v>381</v>
      </c>
      <c r="D202" s="75"/>
      <c r="E202" s="58" t="s">
        <v>382</v>
      </c>
      <c r="F202" s="56">
        <f t="shared" si="6"/>
        <v>1465.9</v>
      </c>
      <c r="G202" s="56">
        <f t="shared" si="6"/>
        <v>1465.9</v>
      </c>
    </row>
    <row r="203" spans="1:7" ht="20.25" customHeight="1">
      <c r="A203" s="71" t="s">
        <v>348</v>
      </c>
      <c r="B203" s="75" t="s">
        <v>418</v>
      </c>
      <c r="C203" s="71" t="s">
        <v>381</v>
      </c>
      <c r="D203" s="75" t="s">
        <v>519</v>
      </c>
      <c r="E203" s="58" t="s">
        <v>520</v>
      </c>
      <c r="F203" s="56">
        <f>1960-380-13.6-100.5</f>
        <v>1465.9</v>
      </c>
      <c r="G203" s="107">
        <v>1465.9</v>
      </c>
    </row>
    <row r="204" spans="1:7" ht="20.25" customHeight="1">
      <c r="A204" s="71" t="s">
        <v>348</v>
      </c>
      <c r="B204" s="71" t="s">
        <v>396</v>
      </c>
      <c r="C204" s="71"/>
      <c r="D204" s="71"/>
      <c r="E204" s="55" t="s">
        <v>384</v>
      </c>
      <c r="F204" s="56">
        <f>F216+F212+F205</f>
        <v>3607.8000000000006</v>
      </c>
      <c r="G204" s="56">
        <f>G216+G212+G205</f>
        <v>3550.2000000000003</v>
      </c>
    </row>
    <row r="205" spans="1:7" ht="20.25" customHeight="1">
      <c r="A205" s="71" t="s">
        <v>348</v>
      </c>
      <c r="B205" s="71" t="s">
        <v>396</v>
      </c>
      <c r="C205" s="71" t="s">
        <v>280</v>
      </c>
      <c r="D205" s="71"/>
      <c r="E205" s="55" t="s">
        <v>281</v>
      </c>
      <c r="F205" s="56">
        <f>F210+F206+F208</f>
        <v>1658.3000000000002</v>
      </c>
      <c r="G205" s="56">
        <f>G210+G206+G208</f>
        <v>1658.3000000000002</v>
      </c>
    </row>
    <row r="206" spans="1:7" ht="33">
      <c r="A206" s="71" t="s">
        <v>348</v>
      </c>
      <c r="B206" s="71" t="s">
        <v>396</v>
      </c>
      <c r="C206" s="71" t="s">
        <v>282</v>
      </c>
      <c r="D206" s="71"/>
      <c r="E206" s="55" t="s">
        <v>283</v>
      </c>
      <c r="F206" s="56">
        <f>F207</f>
        <v>829.1</v>
      </c>
      <c r="G206" s="56">
        <f>G207</f>
        <v>829.1</v>
      </c>
    </row>
    <row r="207" spans="1:7" ht="22.5" customHeight="1">
      <c r="A207" s="71" t="s">
        <v>348</v>
      </c>
      <c r="B207" s="71" t="s">
        <v>396</v>
      </c>
      <c r="C207" s="71" t="s">
        <v>282</v>
      </c>
      <c r="D207" s="71" t="s">
        <v>516</v>
      </c>
      <c r="E207" s="55" t="s">
        <v>517</v>
      </c>
      <c r="F207" s="56">
        <v>829.1</v>
      </c>
      <c r="G207" s="56">
        <v>829.1</v>
      </c>
    </row>
    <row r="208" spans="1:7" ht="33">
      <c r="A208" s="71" t="s">
        <v>348</v>
      </c>
      <c r="B208" s="71" t="s">
        <v>396</v>
      </c>
      <c r="C208" s="71" t="s">
        <v>330</v>
      </c>
      <c r="D208" s="71"/>
      <c r="E208" s="55" t="s">
        <v>331</v>
      </c>
      <c r="F208" s="56">
        <f>F209</f>
        <v>414.6</v>
      </c>
      <c r="G208" s="56">
        <f>G209</f>
        <v>414.6</v>
      </c>
    </row>
    <row r="209" spans="1:7" ht="22.5" customHeight="1">
      <c r="A209" s="71" t="s">
        <v>348</v>
      </c>
      <c r="B209" s="71" t="s">
        <v>396</v>
      </c>
      <c r="C209" s="71" t="s">
        <v>330</v>
      </c>
      <c r="D209" s="71" t="s">
        <v>516</v>
      </c>
      <c r="E209" s="55" t="s">
        <v>517</v>
      </c>
      <c r="F209" s="56">
        <v>414.6</v>
      </c>
      <c r="G209" s="107">
        <v>414.6</v>
      </c>
    </row>
    <row r="210" spans="1:7" ht="23.25" customHeight="1">
      <c r="A210" s="71" t="s">
        <v>348</v>
      </c>
      <c r="B210" s="71" t="s">
        <v>396</v>
      </c>
      <c r="C210" s="71" t="s">
        <v>1054</v>
      </c>
      <c r="D210" s="71"/>
      <c r="E210" s="55" t="s">
        <v>1055</v>
      </c>
      <c r="F210" s="56">
        <f>F211</f>
        <v>414.6</v>
      </c>
      <c r="G210" s="56">
        <f>G211</f>
        <v>414.6</v>
      </c>
    </row>
    <row r="211" spans="1:7" ht="22.5" customHeight="1">
      <c r="A211" s="71" t="s">
        <v>348</v>
      </c>
      <c r="B211" s="71" t="s">
        <v>396</v>
      </c>
      <c r="C211" s="71" t="s">
        <v>1054</v>
      </c>
      <c r="D211" s="71" t="s">
        <v>516</v>
      </c>
      <c r="E211" s="55" t="s">
        <v>517</v>
      </c>
      <c r="F211" s="56">
        <v>414.6</v>
      </c>
      <c r="G211" s="107">
        <v>414.6</v>
      </c>
    </row>
    <row r="212" spans="1:7" ht="22.5" customHeight="1">
      <c r="A212" s="71" t="s">
        <v>348</v>
      </c>
      <c r="B212" s="71" t="s">
        <v>396</v>
      </c>
      <c r="C212" s="71" t="s">
        <v>163</v>
      </c>
      <c r="D212" s="75"/>
      <c r="E212" s="55" t="s">
        <v>36</v>
      </c>
      <c r="F212" s="56">
        <f aca="true" t="shared" si="7" ref="F212:G214">F213</f>
        <v>276.9000000000001</v>
      </c>
      <c r="G212" s="56">
        <f t="shared" si="7"/>
        <v>276.9</v>
      </c>
    </row>
    <row r="213" spans="1:7" ht="49.5">
      <c r="A213" s="71" t="s">
        <v>348</v>
      </c>
      <c r="B213" s="71" t="s">
        <v>396</v>
      </c>
      <c r="C213" s="71" t="s">
        <v>164</v>
      </c>
      <c r="D213" s="75"/>
      <c r="E213" s="58" t="s">
        <v>165</v>
      </c>
      <c r="F213" s="56">
        <f t="shared" si="7"/>
        <v>276.9000000000001</v>
      </c>
      <c r="G213" s="56">
        <f t="shared" si="7"/>
        <v>276.9</v>
      </c>
    </row>
    <row r="214" spans="1:7" ht="19.5" customHeight="1">
      <c r="A214" s="71" t="s">
        <v>348</v>
      </c>
      <c r="B214" s="71" t="s">
        <v>396</v>
      </c>
      <c r="C214" s="71" t="s">
        <v>168</v>
      </c>
      <c r="D214" s="75"/>
      <c r="E214" s="58" t="s">
        <v>169</v>
      </c>
      <c r="F214" s="56">
        <f t="shared" si="7"/>
        <v>276.9000000000001</v>
      </c>
      <c r="G214" s="56">
        <f t="shared" si="7"/>
        <v>276.9</v>
      </c>
    </row>
    <row r="215" spans="1:7" ht="19.5" customHeight="1">
      <c r="A215" s="71" t="s">
        <v>348</v>
      </c>
      <c r="B215" s="71" t="s">
        <v>396</v>
      </c>
      <c r="C215" s="71" t="s">
        <v>168</v>
      </c>
      <c r="D215" s="71" t="s">
        <v>510</v>
      </c>
      <c r="E215" s="55" t="s">
        <v>511</v>
      </c>
      <c r="F215" s="56">
        <f>1476.9-1200</f>
        <v>276.9000000000001</v>
      </c>
      <c r="G215" s="107">
        <v>276.9</v>
      </c>
    </row>
    <row r="216" spans="1:7" ht="19.5" customHeight="1">
      <c r="A216" s="71" t="s">
        <v>348</v>
      </c>
      <c r="B216" s="71" t="s">
        <v>396</v>
      </c>
      <c r="C216" s="71" t="s">
        <v>363</v>
      </c>
      <c r="D216" s="71"/>
      <c r="E216" s="55" t="s">
        <v>488</v>
      </c>
      <c r="F216" s="56">
        <f>F217+F224</f>
        <v>1672.6000000000004</v>
      </c>
      <c r="G216" s="56">
        <f>G217+G224</f>
        <v>1615</v>
      </c>
    </row>
    <row r="217" spans="1:7" ht="19.5" customHeight="1">
      <c r="A217" s="71" t="s">
        <v>348</v>
      </c>
      <c r="B217" s="71" t="s">
        <v>396</v>
      </c>
      <c r="C217" s="71" t="s">
        <v>385</v>
      </c>
      <c r="D217" s="71"/>
      <c r="E217" s="55" t="s">
        <v>512</v>
      </c>
      <c r="F217" s="56">
        <f>F218+F220+F222</f>
        <v>1582.7000000000003</v>
      </c>
      <c r="G217" s="56">
        <f>G218+G220+G222</f>
        <v>1525.1</v>
      </c>
    </row>
    <row r="218" spans="1:7" ht="19.5" customHeight="1">
      <c r="A218" s="71" t="s">
        <v>348</v>
      </c>
      <c r="B218" s="71" t="s">
        <v>396</v>
      </c>
      <c r="C218" s="71" t="s">
        <v>386</v>
      </c>
      <c r="D218" s="71"/>
      <c r="E218" s="55" t="s">
        <v>387</v>
      </c>
      <c r="F218" s="56">
        <f>F219</f>
        <v>119.5</v>
      </c>
      <c r="G218" s="56">
        <f>G219</f>
        <v>119.5</v>
      </c>
    </row>
    <row r="219" spans="1:7" ht="19.5" customHeight="1">
      <c r="A219" s="71" t="s">
        <v>348</v>
      </c>
      <c r="B219" s="71" t="s">
        <v>396</v>
      </c>
      <c r="C219" s="71" t="s">
        <v>386</v>
      </c>
      <c r="D219" s="75" t="s">
        <v>500</v>
      </c>
      <c r="E219" s="55" t="s">
        <v>501</v>
      </c>
      <c r="F219" s="56">
        <f>173-53.5</f>
        <v>119.5</v>
      </c>
      <c r="G219" s="107">
        <v>119.5</v>
      </c>
    </row>
    <row r="220" spans="1:7" ht="19.5" customHeight="1">
      <c r="A220" s="71" t="s">
        <v>348</v>
      </c>
      <c r="B220" s="71" t="s">
        <v>396</v>
      </c>
      <c r="C220" s="71" t="s">
        <v>388</v>
      </c>
      <c r="D220" s="71"/>
      <c r="E220" s="55" t="s">
        <v>389</v>
      </c>
      <c r="F220" s="56">
        <f>F221</f>
        <v>988.1000000000001</v>
      </c>
      <c r="G220" s="56">
        <f>G221</f>
        <v>930.5</v>
      </c>
    </row>
    <row r="221" spans="1:7" ht="33">
      <c r="A221" s="71" t="s">
        <v>348</v>
      </c>
      <c r="B221" s="71" t="s">
        <v>396</v>
      </c>
      <c r="C221" s="71" t="s">
        <v>388</v>
      </c>
      <c r="D221" s="71" t="s">
        <v>502</v>
      </c>
      <c r="E221" s="55" t="s">
        <v>503</v>
      </c>
      <c r="F221" s="56">
        <f>1322+480-375-39.6+70-469.3</f>
        <v>988.1000000000001</v>
      </c>
      <c r="G221" s="56">
        <v>930.5</v>
      </c>
    </row>
    <row r="222" spans="1:7" ht="33">
      <c r="A222" s="71" t="s">
        <v>348</v>
      </c>
      <c r="B222" s="71" t="s">
        <v>396</v>
      </c>
      <c r="C222" s="71" t="s">
        <v>390</v>
      </c>
      <c r="D222" s="71"/>
      <c r="E222" s="55" t="s">
        <v>458</v>
      </c>
      <c r="F222" s="56">
        <f>F223</f>
        <v>475.1000000000001</v>
      </c>
      <c r="G222" s="56">
        <f>G223</f>
        <v>475.1</v>
      </c>
    </row>
    <row r="223" spans="1:7" ht="33">
      <c r="A223" s="71" t="s">
        <v>348</v>
      </c>
      <c r="B223" s="71" t="s">
        <v>396</v>
      </c>
      <c r="C223" s="71" t="s">
        <v>390</v>
      </c>
      <c r="D223" s="71" t="s">
        <v>521</v>
      </c>
      <c r="E223" s="55" t="s">
        <v>522</v>
      </c>
      <c r="F223" s="56">
        <f>455+375+30-93.8-281.2-9.9</f>
        <v>475.1000000000001</v>
      </c>
      <c r="G223" s="56">
        <v>475.1</v>
      </c>
    </row>
    <row r="224" spans="1:7" ht="24.75" customHeight="1">
      <c r="A224" s="71" t="s">
        <v>348</v>
      </c>
      <c r="B224" s="71" t="s">
        <v>396</v>
      </c>
      <c r="C224" s="71" t="s">
        <v>484</v>
      </c>
      <c r="D224" s="71"/>
      <c r="E224" s="55" t="s">
        <v>483</v>
      </c>
      <c r="F224" s="56">
        <f>F225</f>
        <v>89.90000000000009</v>
      </c>
      <c r="G224" s="56">
        <f>G225</f>
        <v>89.9</v>
      </c>
    </row>
    <row r="225" spans="1:7" ht="24.75" customHeight="1">
      <c r="A225" s="71" t="s">
        <v>348</v>
      </c>
      <c r="B225" s="71" t="s">
        <v>396</v>
      </c>
      <c r="C225" s="71" t="s">
        <v>484</v>
      </c>
      <c r="D225" s="71" t="s">
        <v>510</v>
      </c>
      <c r="E225" s="55" t="s">
        <v>511</v>
      </c>
      <c r="F225" s="56">
        <f>1348.7-1258.8</f>
        <v>89.90000000000009</v>
      </c>
      <c r="G225" s="56">
        <v>89.9</v>
      </c>
    </row>
    <row r="226" spans="1:7" ht="19.5" customHeight="1">
      <c r="A226" s="71" t="s">
        <v>348</v>
      </c>
      <c r="B226" s="75" t="s">
        <v>428</v>
      </c>
      <c r="C226" s="71"/>
      <c r="D226" s="71"/>
      <c r="E226" s="55" t="s">
        <v>376</v>
      </c>
      <c r="F226" s="56">
        <f>F227</f>
        <v>3908.0999999999995</v>
      </c>
      <c r="G226" s="56">
        <f>G227</f>
        <v>3908.1</v>
      </c>
    </row>
    <row r="227" spans="1:7" ht="18.75" customHeight="1">
      <c r="A227" s="71" t="s">
        <v>348</v>
      </c>
      <c r="B227" s="75" t="s">
        <v>433</v>
      </c>
      <c r="C227" s="71"/>
      <c r="D227" s="71"/>
      <c r="E227" s="61" t="s">
        <v>429</v>
      </c>
      <c r="F227" s="56">
        <f>F232+F228+F235</f>
        <v>3908.0999999999995</v>
      </c>
      <c r="G227" s="56">
        <f>G232+G228+G235</f>
        <v>3908.1</v>
      </c>
    </row>
    <row r="228" spans="1:7" ht="33">
      <c r="A228" s="71" t="s">
        <v>348</v>
      </c>
      <c r="B228" s="71" t="s">
        <v>433</v>
      </c>
      <c r="C228" s="71" t="s">
        <v>450</v>
      </c>
      <c r="D228" s="71"/>
      <c r="E228" s="55" t="s">
        <v>451</v>
      </c>
      <c r="F228" s="56">
        <f aca="true" t="shared" si="8" ref="F228:G230">F229</f>
        <v>754.3999999999996</v>
      </c>
      <c r="G228" s="56">
        <f t="shared" si="8"/>
        <v>754.4</v>
      </c>
    </row>
    <row r="229" spans="1:7" ht="24.75" customHeight="1">
      <c r="A229" s="71" t="s">
        <v>348</v>
      </c>
      <c r="B229" s="71" t="s">
        <v>433</v>
      </c>
      <c r="C229" s="71" t="s">
        <v>452</v>
      </c>
      <c r="D229" s="71" t="s">
        <v>473</v>
      </c>
      <c r="E229" s="55" t="s">
        <v>489</v>
      </c>
      <c r="F229" s="56">
        <f t="shared" si="8"/>
        <v>754.3999999999996</v>
      </c>
      <c r="G229" s="56">
        <f t="shared" si="8"/>
        <v>754.4</v>
      </c>
    </row>
    <row r="230" spans="1:7" ht="33">
      <c r="A230" s="71" t="s">
        <v>348</v>
      </c>
      <c r="B230" s="71" t="s">
        <v>433</v>
      </c>
      <c r="C230" s="71" t="s">
        <v>528</v>
      </c>
      <c r="D230" s="71"/>
      <c r="E230" s="55" t="s">
        <v>525</v>
      </c>
      <c r="F230" s="56">
        <f t="shared" si="8"/>
        <v>754.3999999999996</v>
      </c>
      <c r="G230" s="56">
        <f t="shared" si="8"/>
        <v>754.4</v>
      </c>
    </row>
    <row r="231" spans="1:7" ht="49.5">
      <c r="A231" s="71" t="s">
        <v>348</v>
      </c>
      <c r="B231" s="71" t="s">
        <v>433</v>
      </c>
      <c r="C231" s="71" t="s">
        <v>528</v>
      </c>
      <c r="D231" s="71" t="s">
        <v>491</v>
      </c>
      <c r="E231" s="55" t="s">
        <v>492</v>
      </c>
      <c r="F231" s="56">
        <f>7976.3-573.3-6648.6</f>
        <v>754.3999999999996</v>
      </c>
      <c r="G231" s="56">
        <v>754.4</v>
      </c>
    </row>
    <row r="232" spans="1:7" ht="21" customHeight="1">
      <c r="A232" s="71" t="s">
        <v>348</v>
      </c>
      <c r="B232" s="75" t="s">
        <v>433</v>
      </c>
      <c r="C232" s="71" t="s">
        <v>472</v>
      </c>
      <c r="D232" s="71" t="s">
        <v>473</v>
      </c>
      <c r="E232" s="61" t="s">
        <v>474</v>
      </c>
      <c r="F232" s="56">
        <f>F233</f>
        <v>153.70000000000005</v>
      </c>
      <c r="G232" s="56">
        <f>G233</f>
        <v>153.7</v>
      </c>
    </row>
    <row r="233" spans="1:7" ht="22.5" customHeight="1">
      <c r="A233" s="71" t="s">
        <v>348</v>
      </c>
      <c r="B233" s="75" t="s">
        <v>433</v>
      </c>
      <c r="C233" s="71" t="s">
        <v>475</v>
      </c>
      <c r="D233" s="71" t="s">
        <v>473</v>
      </c>
      <c r="E233" s="61" t="s">
        <v>434</v>
      </c>
      <c r="F233" s="56">
        <f>F234</f>
        <v>153.70000000000005</v>
      </c>
      <c r="G233" s="56">
        <f>G234</f>
        <v>153.7</v>
      </c>
    </row>
    <row r="234" spans="1:7" ht="25.5" customHeight="1">
      <c r="A234" s="71" t="s">
        <v>348</v>
      </c>
      <c r="B234" s="75" t="s">
        <v>433</v>
      </c>
      <c r="C234" s="71" t="s">
        <v>475</v>
      </c>
      <c r="D234" s="71" t="s">
        <v>494</v>
      </c>
      <c r="E234" s="55" t="s">
        <v>495</v>
      </c>
      <c r="F234" s="56">
        <f>1162-1008.3</f>
        <v>153.70000000000005</v>
      </c>
      <c r="G234" s="56">
        <v>153.7</v>
      </c>
    </row>
    <row r="235" spans="1:7" ht="19.5" customHeight="1">
      <c r="A235" s="71" t="s">
        <v>348</v>
      </c>
      <c r="B235" s="75" t="s">
        <v>433</v>
      </c>
      <c r="C235" s="71" t="s">
        <v>363</v>
      </c>
      <c r="D235" s="71"/>
      <c r="E235" s="55" t="s">
        <v>1202</v>
      </c>
      <c r="F235" s="56">
        <f>F236</f>
        <v>3000</v>
      </c>
      <c r="G235" s="56">
        <f>G236</f>
        <v>3000</v>
      </c>
    </row>
    <row r="236" spans="1:7" ht="19.5" customHeight="1">
      <c r="A236" s="71" t="s">
        <v>348</v>
      </c>
      <c r="B236" s="75" t="s">
        <v>433</v>
      </c>
      <c r="C236" s="71" t="s">
        <v>974</v>
      </c>
      <c r="D236" s="71"/>
      <c r="E236" s="55" t="s">
        <v>975</v>
      </c>
      <c r="F236" s="56">
        <f>F237</f>
        <v>3000</v>
      </c>
      <c r="G236" s="56">
        <f>G237</f>
        <v>3000</v>
      </c>
    </row>
    <row r="237" spans="1:7" ht="18.75" customHeight="1">
      <c r="A237" s="71" t="s">
        <v>348</v>
      </c>
      <c r="B237" s="75" t="s">
        <v>433</v>
      </c>
      <c r="C237" s="71" t="s">
        <v>974</v>
      </c>
      <c r="D237" s="71" t="s">
        <v>494</v>
      </c>
      <c r="E237" s="55" t="s">
        <v>495</v>
      </c>
      <c r="F237" s="56">
        <v>3000</v>
      </c>
      <c r="G237" s="56">
        <v>3000</v>
      </c>
    </row>
    <row r="238" spans="1:7" ht="21.75" customHeight="1">
      <c r="A238" s="71" t="s">
        <v>348</v>
      </c>
      <c r="B238" s="71" t="s">
        <v>435</v>
      </c>
      <c r="C238" s="71"/>
      <c r="D238" s="71"/>
      <c r="E238" s="55" t="s">
        <v>430</v>
      </c>
      <c r="F238" s="56">
        <f>F239+F243</f>
        <v>2046.4</v>
      </c>
      <c r="G238" s="56">
        <f>G239+G243</f>
        <v>2046.4</v>
      </c>
    </row>
    <row r="239" spans="1:7" ht="19.5" customHeight="1">
      <c r="A239" s="71" t="s">
        <v>348</v>
      </c>
      <c r="B239" s="75" t="s">
        <v>436</v>
      </c>
      <c r="C239" s="71"/>
      <c r="D239" s="71"/>
      <c r="E239" s="61" t="s">
        <v>1064</v>
      </c>
      <c r="F239" s="56">
        <f aca="true" t="shared" si="9" ref="F239:G241">F240</f>
        <v>770</v>
      </c>
      <c r="G239" s="56">
        <f t="shared" si="9"/>
        <v>770</v>
      </c>
    </row>
    <row r="240" spans="1:7" ht="25.5" customHeight="1">
      <c r="A240" s="71" t="s">
        <v>348</v>
      </c>
      <c r="B240" s="75" t="s">
        <v>436</v>
      </c>
      <c r="C240" s="71" t="s">
        <v>1065</v>
      </c>
      <c r="D240" s="71"/>
      <c r="E240" s="55" t="s">
        <v>1068</v>
      </c>
      <c r="F240" s="56">
        <f t="shared" si="9"/>
        <v>770</v>
      </c>
      <c r="G240" s="56">
        <f t="shared" si="9"/>
        <v>770</v>
      </c>
    </row>
    <row r="241" spans="1:7" ht="21.75" customHeight="1">
      <c r="A241" s="71" t="s">
        <v>348</v>
      </c>
      <c r="B241" s="75" t="s">
        <v>436</v>
      </c>
      <c r="C241" s="71" t="s">
        <v>1066</v>
      </c>
      <c r="D241" s="71"/>
      <c r="E241" s="55" t="s">
        <v>1067</v>
      </c>
      <c r="F241" s="56">
        <f t="shared" si="9"/>
        <v>770</v>
      </c>
      <c r="G241" s="56">
        <f t="shared" si="9"/>
        <v>770</v>
      </c>
    </row>
    <row r="242" spans="1:7" ht="39" customHeight="1">
      <c r="A242" s="71" t="s">
        <v>348</v>
      </c>
      <c r="B242" s="75" t="s">
        <v>436</v>
      </c>
      <c r="C242" s="71" t="s">
        <v>1066</v>
      </c>
      <c r="D242" s="71" t="s">
        <v>504</v>
      </c>
      <c r="E242" s="55" t="s">
        <v>505</v>
      </c>
      <c r="F242" s="56">
        <f>640+130</f>
        <v>770</v>
      </c>
      <c r="G242" s="56">
        <v>770</v>
      </c>
    </row>
    <row r="243" spans="1:7" ht="21.75" customHeight="1">
      <c r="A243" s="71" t="s">
        <v>348</v>
      </c>
      <c r="B243" s="75" t="s">
        <v>459</v>
      </c>
      <c r="C243" s="75"/>
      <c r="D243" s="71"/>
      <c r="E243" s="55" t="s">
        <v>460</v>
      </c>
      <c r="F243" s="56">
        <f>F244+F251+F247</f>
        <v>1276.4</v>
      </c>
      <c r="G243" s="56">
        <f>G244+G251+G247</f>
        <v>1276.4</v>
      </c>
    </row>
    <row r="244" spans="1:7" ht="20.25" customHeight="1">
      <c r="A244" s="71" t="s">
        <v>348</v>
      </c>
      <c r="B244" s="75" t="s">
        <v>459</v>
      </c>
      <c r="C244" s="75" t="s">
        <v>461</v>
      </c>
      <c r="D244" s="71"/>
      <c r="E244" s="55" t="s">
        <v>430</v>
      </c>
      <c r="F244" s="56">
        <f>F245</f>
        <v>410</v>
      </c>
      <c r="G244" s="56">
        <f>G245</f>
        <v>410</v>
      </c>
    </row>
    <row r="245" spans="1:7" ht="17.25" customHeight="1">
      <c r="A245" s="71" t="s">
        <v>348</v>
      </c>
      <c r="B245" s="75" t="s">
        <v>459</v>
      </c>
      <c r="C245" s="75" t="s">
        <v>462</v>
      </c>
      <c r="D245" s="71"/>
      <c r="E245" s="55" t="s">
        <v>463</v>
      </c>
      <c r="F245" s="56">
        <f>F246</f>
        <v>410</v>
      </c>
      <c r="G245" s="56">
        <f>G246</f>
        <v>410</v>
      </c>
    </row>
    <row r="246" spans="1:7" ht="21" customHeight="1">
      <c r="A246" s="71" t="s">
        <v>348</v>
      </c>
      <c r="B246" s="75" t="s">
        <v>459</v>
      </c>
      <c r="C246" s="75" t="s">
        <v>462</v>
      </c>
      <c r="D246" s="71" t="s">
        <v>494</v>
      </c>
      <c r="E246" s="55" t="s">
        <v>495</v>
      </c>
      <c r="F246" s="56">
        <f>160+200+50</f>
        <v>410</v>
      </c>
      <c r="G246" s="56">
        <v>410</v>
      </c>
    </row>
    <row r="247" spans="1:7" ht="21.75" customHeight="1">
      <c r="A247" s="71" t="s">
        <v>348</v>
      </c>
      <c r="B247" s="75" t="s">
        <v>459</v>
      </c>
      <c r="C247" s="71" t="s">
        <v>163</v>
      </c>
      <c r="D247" s="75"/>
      <c r="E247" s="55" t="s">
        <v>36</v>
      </c>
      <c r="F247" s="56">
        <f aca="true" t="shared" si="10" ref="F247:G249">F248</f>
        <v>456.4</v>
      </c>
      <c r="G247" s="56">
        <f t="shared" si="10"/>
        <v>456.4</v>
      </c>
    </row>
    <row r="248" spans="1:7" ht="49.5">
      <c r="A248" s="71" t="s">
        <v>348</v>
      </c>
      <c r="B248" s="75" t="s">
        <v>459</v>
      </c>
      <c r="C248" s="75" t="s">
        <v>1</v>
      </c>
      <c r="D248" s="71"/>
      <c r="E248" s="55" t="s">
        <v>0</v>
      </c>
      <c r="F248" s="56">
        <f t="shared" si="10"/>
        <v>456.4</v>
      </c>
      <c r="G248" s="56">
        <f t="shared" si="10"/>
        <v>456.4</v>
      </c>
    </row>
    <row r="249" spans="1:7" ht="23.25" customHeight="1">
      <c r="A249" s="71" t="s">
        <v>348</v>
      </c>
      <c r="B249" s="75" t="s">
        <v>459</v>
      </c>
      <c r="C249" s="75" t="s">
        <v>3</v>
      </c>
      <c r="D249" s="71"/>
      <c r="E249" s="55" t="s">
        <v>2</v>
      </c>
      <c r="F249" s="56">
        <f t="shared" si="10"/>
        <v>456.4</v>
      </c>
      <c r="G249" s="56">
        <f t="shared" si="10"/>
        <v>456.4</v>
      </c>
    </row>
    <row r="250" spans="1:7" ht="37.5" customHeight="1">
      <c r="A250" s="71" t="s">
        <v>348</v>
      </c>
      <c r="B250" s="75" t="s">
        <v>459</v>
      </c>
      <c r="C250" s="75" t="s">
        <v>3</v>
      </c>
      <c r="D250" s="71" t="s">
        <v>504</v>
      </c>
      <c r="E250" s="55" t="s">
        <v>505</v>
      </c>
      <c r="F250" s="56">
        <v>456.4</v>
      </c>
      <c r="G250" s="56">
        <v>456.4</v>
      </c>
    </row>
    <row r="251" spans="1:7" ht="20.25" customHeight="1">
      <c r="A251" s="71" t="s">
        <v>348</v>
      </c>
      <c r="B251" s="75" t="s">
        <v>459</v>
      </c>
      <c r="C251" s="71" t="s">
        <v>363</v>
      </c>
      <c r="D251" s="71"/>
      <c r="E251" s="55" t="s">
        <v>488</v>
      </c>
      <c r="F251" s="56">
        <f>F252</f>
        <v>410</v>
      </c>
      <c r="G251" s="56">
        <f>G252</f>
        <v>410</v>
      </c>
    </row>
    <row r="252" spans="1:7" ht="24" customHeight="1">
      <c r="A252" s="71" t="s">
        <v>348</v>
      </c>
      <c r="B252" s="75" t="s">
        <v>459</v>
      </c>
      <c r="C252" s="75" t="s">
        <v>449</v>
      </c>
      <c r="D252" s="71"/>
      <c r="E252" s="55" t="s">
        <v>515</v>
      </c>
      <c r="F252" s="56">
        <f>F253</f>
        <v>410</v>
      </c>
      <c r="G252" s="56">
        <f>G253</f>
        <v>410</v>
      </c>
    </row>
    <row r="253" spans="1:7" ht="33">
      <c r="A253" s="71" t="s">
        <v>348</v>
      </c>
      <c r="B253" s="75" t="s">
        <v>459</v>
      </c>
      <c r="C253" s="75" t="s">
        <v>449</v>
      </c>
      <c r="D253" s="71" t="s">
        <v>504</v>
      </c>
      <c r="E253" s="55" t="s">
        <v>505</v>
      </c>
      <c r="F253" s="56">
        <f>1000-590</f>
        <v>410</v>
      </c>
      <c r="G253" s="56">
        <v>410</v>
      </c>
    </row>
    <row r="254" spans="1:7" s="53" customFormat="1" ht="33" customHeight="1">
      <c r="A254" s="74" t="s">
        <v>391</v>
      </c>
      <c r="B254" s="74"/>
      <c r="C254" s="74"/>
      <c r="D254" s="74"/>
      <c r="E254" s="54" t="s">
        <v>437</v>
      </c>
      <c r="F254" s="52">
        <f>F255+F266</f>
        <v>13184.5</v>
      </c>
      <c r="G254" s="52">
        <f>G255+G266</f>
        <v>13010.500000000002</v>
      </c>
    </row>
    <row r="255" spans="1:7" ht="16.5">
      <c r="A255" s="71" t="s">
        <v>391</v>
      </c>
      <c r="B255" s="71" t="s">
        <v>419</v>
      </c>
      <c r="C255" s="71"/>
      <c r="D255" s="71"/>
      <c r="E255" s="55" t="s">
        <v>349</v>
      </c>
      <c r="F255" s="56">
        <f>F256+F262</f>
        <v>12580.6</v>
      </c>
      <c r="G255" s="56">
        <f>G256+G262</f>
        <v>12416.800000000001</v>
      </c>
    </row>
    <row r="256" spans="1:7" ht="33">
      <c r="A256" s="71" t="s">
        <v>391</v>
      </c>
      <c r="B256" s="71" t="s">
        <v>409</v>
      </c>
      <c r="C256" s="71"/>
      <c r="D256" s="71"/>
      <c r="E256" s="55" t="s">
        <v>16</v>
      </c>
      <c r="F256" s="56">
        <f aca="true" t="shared" si="11" ref="F256:G258">F257</f>
        <v>12450</v>
      </c>
      <c r="G256" s="56">
        <f t="shared" si="11"/>
        <v>12286.2</v>
      </c>
    </row>
    <row r="257" spans="1:7" ht="49.5" customHeight="1">
      <c r="A257" s="71" t="s">
        <v>391</v>
      </c>
      <c r="B257" s="71" t="s">
        <v>409</v>
      </c>
      <c r="C257" s="71" t="s">
        <v>350</v>
      </c>
      <c r="D257" s="71"/>
      <c r="E257" s="55" t="s">
        <v>351</v>
      </c>
      <c r="F257" s="56">
        <f t="shared" si="11"/>
        <v>12450</v>
      </c>
      <c r="G257" s="56">
        <f t="shared" si="11"/>
        <v>12286.2</v>
      </c>
    </row>
    <row r="258" spans="1:7" ht="16.5">
      <c r="A258" s="71" t="s">
        <v>391</v>
      </c>
      <c r="B258" s="71" t="s">
        <v>409</v>
      </c>
      <c r="C258" s="71" t="s">
        <v>357</v>
      </c>
      <c r="D258" s="71"/>
      <c r="E258" s="55" t="s">
        <v>358</v>
      </c>
      <c r="F258" s="56">
        <f t="shared" si="11"/>
        <v>12450</v>
      </c>
      <c r="G258" s="56">
        <f t="shared" si="11"/>
        <v>12286.2</v>
      </c>
    </row>
    <row r="259" spans="1:7" ht="49.5">
      <c r="A259" s="71" t="s">
        <v>391</v>
      </c>
      <c r="B259" s="71" t="s">
        <v>409</v>
      </c>
      <c r="C259" s="71" t="s">
        <v>441</v>
      </c>
      <c r="D259" s="71"/>
      <c r="E259" s="55" t="s">
        <v>485</v>
      </c>
      <c r="F259" s="56">
        <f>F260+F261</f>
        <v>12450</v>
      </c>
      <c r="G259" s="56">
        <f>G260+G261</f>
        <v>12286.2</v>
      </c>
    </row>
    <row r="260" spans="1:7" ht="21.75" customHeight="1">
      <c r="A260" s="71" t="s">
        <v>391</v>
      </c>
      <c r="B260" s="71" t="s">
        <v>409</v>
      </c>
      <c r="C260" s="71" t="s">
        <v>441</v>
      </c>
      <c r="D260" s="71" t="s">
        <v>354</v>
      </c>
      <c r="E260" s="55" t="s">
        <v>355</v>
      </c>
      <c r="F260" s="56">
        <f>13961.9-2465.5+500+85.4+200-42</f>
        <v>12239.8</v>
      </c>
      <c r="G260" s="56">
        <v>12076</v>
      </c>
    </row>
    <row r="261" spans="1:7" ht="21.75" customHeight="1">
      <c r="A261" s="71" t="s">
        <v>391</v>
      </c>
      <c r="B261" s="71" t="s">
        <v>409</v>
      </c>
      <c r="C261" s="71" t="s">
        <v>441</v>
      </c>
      <c r="D261" s="71" t="s">
        <v>493</v>
      </c>
      <c r="E261" s="55" t="s">
        <v>438</v>
      </c>
      <c r="F261" s="56">
        <f>168.2+42</f>
        <v>210.2</v>
      </c>
      <c r="G261" s="56">
        <v>210.2</v>
      </c>
    </row>
    <row r="262" spans="1:7" ht="21.75" customHeight="1">
      <c r="A262" s="71" t="s">
        <v>391</v>
      </c>
      <c r="B262" s="71" t="s">
        <v>426</v>
      </c>
      <c r="C262" s="71"/>
      <c r="D262" s="71"/>
      <c r="E262" s="55" t="s">
        <v>360</v>
      </c>
      <c r="F262" s="56">
        <f aca="true" t="shared" si="12" ref="F262:G264">F263</f>
        <v>130.6</v>
      </c>
      <c r="G262" s="56">
        <f t="shared" si="12"/>
        <v>130.6</v>
      </c>
    </row>
    <row r="263" spans="1:7" ht="33.75" customHeight="1">
      <c r="A263" s="71" t="s">
        <v>391</v>
      </c>
      <c r="B263" s="71" t="s">
        <v>426</v>
      </c>
      <c r="C263" s="71" t="s">
        <v>468</v>
      </c>
      <c r="D263" s="71"/>
      <c r="E263" s="55" t="s">
        <v>469</v>
      </c>
      <c r="F263" s="56">
        <f t="shared" si="12"/>
        <v>130.6</v>
      </c>
      <c r="G263" s="56">
        <f t="shared" si="12"/>
        <v>130.6</v>
      </c>
    </row>
    <row r="264" spans="1:7" ht="23.25" customHeight="1">
      <c r="A264" s="71" t="s">
        <v>391</v>
      </c>
      <c r="B264" s="71" t="s">
        <v>426</v>
      </c>
      <c r="C264" s="71" t="s">
        <v>470</v>
      </c>
      <c r="D264" s="71"/>
      <c r="E264" s="55" t="s">
        <v>471</v>
      </c>
      <c r="F264" s="56">
        <f t="shared" si="12"/>
        <v>130.6</v>
      </c>
      <c r="G264" s="56">
        <f t="shared" si="12"/>
        <v>130.6</v>
      </c>
    </row>
    <row r="265" spans="1:7" ht="23.25" customHeight="1">
      <c r="A265" s="71" t="s">
        <v>391</v>
      </c>
      <c r="B265" s="71" t="s">
        <v>426</v>
      </c>
      <c r="C265" s="71" t="s">
        <v>470</v>
      </c>
      <c r="D265" s="71" t="s">
        <v>498</v>
      </c>
      <c r="E265" s="55" t="s">
        <v>499</v>
      </c>
      <c r="F265" s="56">
        <v>130.6</v>
      </c>
      <c r="G265" s="56">
        <v>130.6</v>
      </c>
    </row>
    <row r="266" spans="1:7" ht="23.25" customHeight="1">
      <c r="A266" s="71" t="s">
        <v>391</v>
      </c>
      <c r="B266" s="71" t="s">
        <v>431</v>
      </c>
      <c r="C266" s="71"/>
      <c r="D266" s="71"/>
      <c r="E266" s="55" t="s">
        <v>17</v>
      </c>
      <c r="F266" s="56">
        <f aca="true" t="shared" si="13" ref="F266:G269">F267</f>
        <v>603.9</v>
      </c>
      <c r="G266" s="56">
        <f t="shared" si="13"/>
        <v>593.7</v>
      </c>
    </row>
    <row r="267" spans="1:7" ht="22.5" customHeight="1">
      <c r="A267" s="71" t="s">
        <v>391</v>
      </c>
      <c r="B267" s="71" t="s">
        <v>453</v>
      </c>
      <c r="C267" s="71"/>
      <c r="D267" s="71"/>
      <c r="E267" s="55" t="s">
        <v>432</v>
      </c>
      <c r="F267" s="56">
        <f t="shared" si="13"/>
        <v>603.9</v>
      </c>
      <c r="G267" s="56">
        <f t="shared" si="13"/>
        <v>593.7</v>
      </c>
    </row>
    <row r="268" spans="1:7" ht="21.75" customHeight="1">
      <c r="A268" s="71" t="s">
        <v>391</v>
      </c>
      <c r="B268" s="71" t="s">
        <v>453</v>
      </c>
      <c r="C268" s="71" t="s">
        <v>18</v>
      </c>
      <c r="D268" s="71"/>
      <c r="E268" s="55" t="s">
        <v>19</v>
      </c>
      <c r="F268" s="56">
        <f t="shared" si="13"/>
        <v>603.9</v>
      </c>
      <c r="G268" s="56">
        <f t="shared" si="13"/>
        <v>593.7</v>
      </c>
    </row>
    <row r="269" spans="1:7" ht="19.5" customHeight="1">
      <c r="A269" s="71" t="s">
        <v>391</v>
      </c>
      <c r="B269" s="71" t="s">
        <v>453</v>
      </c>
      <c r="C269" s="71" t="s">
        <v>20</v>
      </c>
      <c r="D269" s="71"/>
      <c r="E269" s="55" t="s">
        <v>21</v>
      </c>
      <c r="F269" s="56">
        <f t="shared" si="13"/>
        <v>603.9</v>
      </c>
      <c r="G269" s="56">
        <f t="shared" si="13"/>
        <v>593.7</v>
      </c>
    </row>
    <row r="270" spans="1:7" ht="23.25" customHeight="1">
      <c r="A270" s="71" t="s">
        <v>391</v>
      </c>
      <c r="B270" s="71" t="s">
        <v>453</v>
      </c>
      <c r="C270" s="71" t="s">
        <v>20</v>
      </c>
      <c r="D270" s="71" t="s">
        <v>506</v>
      </c>
      <c r="E270" s="55" t="s">
        <v>507</v>
      </c>
      <c r="F270" s="56">
        <f>1500-966-54.6+500-375.6+0.1</f>
        <v>603.9</v>
      </c>
      <c r="G270" s="56">
        <v>593.7</v>
      </c>
    </row>
    <row r="271" spans="1:7" s="53" customFormat="1" ht="33">
      <c r="A271" s="74" t="s">
        <v>383</v>
      </c>
      <c r="B271" s="74"/>
      <c r="C271" s="74"/>
      <c r="D271" s="74"/>
      <c r="E271" s="54" t="s">
        <v>11</v>
      </c>
      <c r="F271" s="52">
        <f>F272+F284+F292+F297</f>
        <v>14006.100000000002</v>
      </c>
      <c r="G271" s="52">
        <f>G272+G284+G292+G297</f>
        <v>13674.5</v>
      </c>
    </row>
    <row r="272" spans="1:7" ht="16.5">
      <c r="A272" s="71" t="s">
        <v>383</v>
      </c>
      <c r="B272" s="71" t="s">
        <v>419</v>
      </c>
      <c r="C272" s="71"/>
      <c r="D272" s="71"/>
      <c r="E272" s="55" t="s">
        <v>349</v>
      </c>
      <c r="F272" s="56">
        <f>F273</f>
        <v>6613.400000000001</v>
      </c>
      <c r="G272" s="56">
        <f>G273</f>
        <v>6329.599999999999</v>
      </c>
    </row>
    <row r="273" spans="1:7" ht="16.5">
      <c r="A273" s="71" t="s">
        <v>383</v>
      </c>
      <c r="B273" s="71" t="s">
        <v>426</v>
      </c>
      <c r="C273" s="71"/>
      <c r="D273" s="71"/>
      <c r="E273" s="55" t="s">
        <v>360</v>
      </c>
      <c r="F273" s="56">
        <f>F274+F278+F281</f>
        <v>6613.400000000001</v>
      </c>
      <c r="G273" s="56">
        <f>G274+G278+G281</f>
        <v>6329.599999999999</v>
      </c>
    </row>
    <row r="274" spans="1:7" ht="50.25" customHeight="1">
      <c r="A274" s="71" t="s">
        <v>383</v>
      </c>
      <c r="B274" s="71" t="s">
        <v>426</v>
      </c>
      <c r="C274" s="71" t="s">
        <v>350</v>
      </c>
      <c r="D274" s="71"/>
      <c r="E274" s="55" t="s">
        <v>351</v>
      </c>
      <c r="F274" s="56">
        <f aca="true" t="shared" si="14" ref="F274:G276">F275</f>
        <v>5603.2</v>
      </c>
      <c r="G274" s="56">
        <f t="shared" si="14"/>
        <v>5479</v>
      </c>
    </row>
    <row r="275" spans="1:7" ht="25.5" customHeight="1">
      <c r="A275" s="71" t="s">
        <v>383</v>
      </c>
      <c r="B275" s="71" t="s">
        <v>426</v>
      </c>
      <c r="C275" s="71" t="s">
        <v>357</v>
      </c>
      <c r="D275" s="71"/>
      <c r="E275" s="55" t="s">
        <v>358</v>
      </c>
      <c r="F275" s="56">
        <f t="shared" si="14"/>
        <v>5603.2</v>
      </c>
      <c r="G275" s="56">
        <f t="shared" si="14"/>
        <v>5479</v>
      </c>
    </row>
    <row r="276" spans="1:7" ht="49.5">
      <c r="A276" s="71" t="s">
        <v>383</v>
      </c>
      <c r="B276" s="71" t="s">
        <v>426</v>
      </c>
      <c r="C276" s="71" t="s">
        <v>441</v>
      </c>
      <c r="D276" s="71"/>
      <c r="E276" s="55" t="s">
        <v>485</v>
      </c>
      <c r="F276" s="56">
        <f t="shared" si="14"/>
        <v>5603.2</v>
      </c>
      <c r="G276" s="56">
        <f t="shared" si="14"/>
        <v>5479</v>
      </c>
    </row>
    <row r="277" spans="1:7" ht="16.5">
      <c r="A277" s="71" t="s">
        <v>383</v>
      </c>
      <c r="B277" s="71" t="s">
        <v>426</v>
      </c>
      <c r="C277" s="71" t="s">
        <v>441</v>
      </c>
      <c r="D277" s="71" t="s">
        <v>354</v>
      </c>
      <c r="E277" s="55" t="s">
        <v>355</v>
      </c>
      <c r="F277" s="56">
        <f>6725-1228.2-23+129.4</f>
        <v>5603.2</v>
      </c>
      <c r="G277" s="56">
        <v>5479</v>
      </c>
    </row>
    <row r="278" spans="1:7" ht="33">
      <c r="A278" s="71" t="s">
        <v>383</v>
      </c>
      <c r="B278" s="71" t="s">
        <v>426</v>
      </c>
      <c r="C278" s="71" t="s">
        <v>26</v>
      </c>
      <c r="D278" s="71"/>
      <c r="E278" s="55" t="s">
        <v>27</v>
      </c>
      <c r="F278" s="56">
        <f>F279</f>
        <v>754.4000000000001</v>
      </c>
      <c r="G278" s="56">
        <f>G279</f>
        <v>754.4</v>
      </c>
    </row>
    <row r="279" spans="1:7" ht="34.5" customHeight="1">
      <c r="A279" s="71" t="s">
        <v>383</v>
      </c>
      <c r="B279" s="71" t="s">
        <v>426</v>
      </c>
      <c r="C279" s="71" t="s">
        <v>28</v>
      </c>
      <c r="D279" s="71"/>
      <c r="E279" s="55" t="s">
        <v>29</v>
      </c>
      <c r="F279" s="56">
        <f>F280</f>
        <v>754.4000000000001</v>
      </c>
      <c r="G279" s="56">
        <f>G280</f>
        <v>754.4</v>
      </c>
    </row>
    <row r="280" spans="1:7" ht="19.5" customHeight="1">
      <c r="A280" s="71" t="s">
        <v>383</v>
      </c>
      <c r="B280" s="71" t="s">
        <v>426</v>
      </c>
      <c r="C280" s="71" t="s">
        <v>28</v>
      </c>
      <c r="D280" s="71" t="s">
        <v>494</v>
      </c>
      <c r="E280" s="55" t="s">
        <v>495</v>
      </c>
      <c r="F280" s="56">
        <f>505+28+365.1-143.7</f>
        <v>754.4000000000001</v>
      </c>
      <c r="G280" s="56">
        <v>754.4</v>
      </c>
    </row>
    <row r="281" spans="1:7" ht="32.25" customHeight="1">
      <c r="A281" s="71" t="s">
        <v>383</v>
      </c>
      <c r="B281" s="71" t="s">
        <v>426</v>
      </c>
      <c r="C281" s="71" t="s">
        <v>468</v>
      </c>
      <c r="D281" s="71"/>
      <c r="E281" s="55" t="s">
        <v>469</v>
      </c>
      <c r="F281" s="56">
        <f>F282</f>
        <v>255.8</v>
      </c>
      <c r="G281" s="56">
        <f>G282</f>
        <v>96.2</v>
      </c>
    </row>
    <row r="282" spans="1:7" ht="21.75" customHeight="1">
      <c r="A282" s="71" t="s">
        <v>383</v>
      </c>
      <c r="B282" s="71" t="s">
        <v>426</v>
      </c>
      <c r="C282" s="71" t="s">
        <v>470</v>
      </c>
      <c r="D282" s="71"/>
      <c r="E282" s="55" t="s">
        <v>471</v>
      </c>
      <c r="F282" s="56">
        <f>F283</f>
        <v>255.8</v>
      </c>
      <c r="G282" s="56">
        <f>G283</f>
        <v>96.2</v>
      </c>
    </row>
    <row r="283" spans="1:7" ht="21.75" customHeight="1">
      <c r="A283" s="71" t="s">
        <v>383</v>
      </c>
      <c r="B283" s="71" t="s">
        <v>426</v>
      </c>
      <c r="C283" s="71" t="s">
        <v>470</v>
      </c>
      <c r="D283" s="71" t="s">
        <v>498</v>
      </c>
      <c r="E283" s="55" t="s">
        <v>499</v>
      </c>
      <c r="F283" s="56">
        <f>600+8-165.6-129.4-57-0.2</f>
        <v>255.8</v>
      </c>
      <c r="G283" s="56">
        <v>96.2</v>
      </c>
    </row>
    <row r="284" spans="1:7" ht="21.75" customHeight="1">
      <c r="A284" s="71" t="s">
        <v>383</v>
      </c>
      <c r="B284" s="71" t="s">
        <v>421</v>
      </c>
      <c r="C284" s="71"/>
      <c r="D284" s="71"/>
      <c r="E284" s="55" t="s">
        <v>364</v>
      </c>
      <c r="F284" s="56">
        <f>F285</f>
        <v>688.8</v>
      </c>
      <c r="G284" s="56">
        <f>G285</f>
        <v>688.5</v>
      </c>
    </row>
    <row r="285" spans="1:7" ht="21.75" customHeight="1">
      <c r="A285" s="71" t="s">
        <v>383</v>
      </c>
      <c r="B285" s="71" t="s">
        <v>411</v>
      </c>
      <c r="C285" s="71"/>
      <c r="D285" s="71"/>
      <c r="E285" s="55" t="s">
        <v>365</v>
      </c>
      <c r="F285" s="56">
        <f>F286+F289</f>
        <v>688.8</v>
      </c>
      <c r="G285" s="56">
        <f>G286+G289</f>
        <v>688.5</v>
      </c>
    </row>
    <row r="286" spans="1:7" ht="21.75" customHeight="1">
      <c r="A286" s="71" t="s">
        <v>383</v>
      </c>
      <c r="B286" s="71" t="s">
        <v>411</v>
      </c>
      <c r="C286" s="71" t="s">
        <v>37</v>
      </c>
      <c r="D286" s="71"/>
      <c r="E286" s="55" t="s">
        <v>38</v>
      </c>
      <c r="F286" s="56">
        <f>F287</f>
        <v>500</v>
      </c>
      <c r="G286" s="56">
        <f>G287</f>
        <v>499.7</v>
      </c>
    </row>
    <row r="287" spans="1:7" ht="21.75" customHeight="1">
      <c r="A287" s="71" t="s">
        <v>383</v>
      </c>
      <c r="B287" s="71" t="s">
        <v>411</v>
      </c>
      <c r="C287" s="71" t="s">
        <v>39</v>
      </c>
      <c r="D287" s="71"/>
      <c r="E287" s="55" t="s">
        <v>40</v>
      </c>
      <c r="F287" s="56">
        <f>F288</f>
        <v>500</v>
      </c>
      <c r="G287" s="56">
        <f>G288</f>
        <v>499.7</v>
      </c>
    </row>
    <row r="288" spans="1:7" ht="21.75" customHeight="1">
      <c r="A288" s="71" t="s">
        <v>383</v>
      </c>
      <c r="B288" s="71" t="s">
        <v>411</v>
      </c>
      <c r="C288" s="71" t="s">
        <v>39</v>
      </c>
      <c r="D288" s="71" t="s">
        <v>494</v>
      </c>
      <c r="E288" s="55" t="s">
        <v>495</v>
      </c>
      <c r="F288" s="56">
        <f>505-5</f>
        <v>500</v>
      </c>
      <c r="G288" s="56">
        <v>499.7</v>
      </c>
    </row>
    <row r="289" spans="1:7" ht="21.75" customHeight="1">
      <c r="A289" s="71" t="s">
        <v>383</v>
      </c>
      <c r="B289" s="71" t="s">
        <v>411</v>
      </c>
      <c r="C289" s="71" t="s">
        <v>363</v>
      </c>
      <c r="D289" s="71"/>
      <c r="E289" s="55" t="s">
        <v>488</v>
      </c>
      <c r="F289" s="56">
        <f>F290</f>
        <v>188.8</v>
      </c>
      <c r="G289" s="56">
        <f>G290</f>
        <v>188.8</v>
      </c>
    </row>
    <row r="290" spans="1:7" ht="36.75" customHeight="1">
      <c r="A290" s="71" t="s">
        <v>383</v>
      </c>
      <c r="B290" s="71" t="s">
        <v>411</v>
      </c>
      <c r="C290" s="71" t="s">
        <v>479</v>
      </c>
      <c r="D290" s="71"/>
      <c r="E290" s="55" t="s">
        <v>480</v>
      </c>
      <c r="F290" s="56">
        <f>F291</f>
        <v>188.8</v>
      </c>
      <c r="G290" s="56">
        <f>G291</f>
        <v>188.8</v>
      </c>
    </row>
    <row r="291" spans="1:7" ht="19.5" customHeight="1">
      <c r="A291" s="71" t="s">
        <v>383</v>
      </c>
      <c r="B291" s="71" t="s">
        <v>411</v>
      </c>
      <c r="C291" s="71" t="s">
        <v>479</v>
      </c>
      <c r="D291" s="71" t="s">
        <v>494</v>
      </c>
      <c r="E291" s="55" t="s">
        <v>495</v>
      </c>
      <c r="F291" s="56">
        <f>250-61.2</f>
        <v>188.8</v>
      </c>
      <c r="G291" s="56">
        <v>188.8</v>
      </c>
    </row>
    <row r="292" spans="1:7" ht="21.75" customHeight="1">
      <c r="A292" s="71" t="s">
        <v>383</v>
      </c>
      <c r="B292" s="71" t="s">
        <v>422</v>
      </c>
      <c r="C292" s="71"/>
      <c r="D292" s="71"/>
      <c r="E292" s="55" t="s">
        <v>366</v>
      </c>
      <c r="F292" s="56">
        <f aca="true" t="shared" si="15" ref="F292:G295">F293</f>
        <v>528.6</v>
      </c>
      <c r="G292" s="56">
        <f t="shared" si="15"/>
        <v>502.2</v>
      </c>
    </row>
    <row r="293" spans="1:7" ht="19.5" customHeight="1">
      <c r="A293" s="71" t="s">
        <v>383</v>
      </c>
      <c r="B293" s="71" t="s">
        <v>412</v>
      </c>
      <c r="C293" s="71"/>
      <c r="D293" s="71"/>
      <c r="E293" s="57" t="s">
        <v>367</v>
      </c>
      <c r="F293" s="56">
        <f t="shared" si="15"/>
        <v>528.6</v>
      </c>
      <c r="G293" s="56">
        <f t="shared" si="15"/>
        <v>502.2</v>
      </c>
    </row>
    <row r="294" spans="1:7" ht="21.75" customHeight="1">
      <c r="A294" s="71" t="s">
        <v>383</v>
      </c>
      <c r="B294" s="71" t="s">
        <v>412</v>
      </c>
      <c r="C294" s="71" t="s">
        <v>336</v>
      </c>
      <c r="D294" s="71"/>
      <c r="E294" s="55" t="s">
        <v>1083</v>
      </c>
      <c r="F294" s="56">
        <f t="shared" si="15"/>
        <v>528.6</v>
      </c>
      <c r="G294" s="56">
        <f t="shared" si="15"/>
        <v>502.2</v>
      </c>
    </row>
    <row r="295" spans="1:7" ht="21.75" customHeight="1">
      <c r="A295" s="71" t="s">
        <v>383</v>
      </c>
      <c r="B295" s="71" t="s">
        <v>412</v>
      </c>
      <c r="C295" s="71" t="s">
        <v>337</v>
      </c>
      <c r="D295" s="71"/>
      <c r="E295" s="55" t="s">
        <v>338</v>
      </c>
      <c r="F295" s="56">
        <f t="shared" si="15"/>
        <v>528.6</v>
      </c>
      <c r="G295" s="56">
        <f t="shared" si="15"/>
        <v>502.2</v>
      </c>
    </row>
    <row r="296" spans="1:7" ht="21" customHeight="1">
      <c r="A296" s="71" t="s">
        <v>383</v>
      </c>
      <c r="B296" s="71" t="s">
        <v>412</v>
      </c>
      <c r="C296" s="71" t="s">
        <v>337</v>
      </c>
      <c r="D296" s="71" t="s">
        <v>494</v>
      </c>
      <c r="E296" s="55" t="s">
        <v>495</v>
      </c>
      <c r="F296" s="56">
        <f>300+400-171.4</f>
        <v>528.6</v>
      </c>
      <c r="G296" s="56">
        <v>502.2</v>
      </c>
    </row>
    <row r="297" spans="1:7" ht="18.75" customHeight="1">
      <c r="A297" s="71" t="s">
        <v>383</v>
      </c>
      <c r="B297" s="71" t="s">
        <v>537</v>
      </c>
      <c r="C297" s="71" t="s">
        <v>473</v>
      </c>
      <c r="D297" s="71" t="s">
        <v>473</v>
      </c>
      <c r="E297" s="55" t="s">
        <v>1183</v>
      </c>
      <c r="F297" s="56">
        <f>F298</f>
        <v>6175.3</v>
      </c>
      <c r="G297" s="56">
        <f>G298</f>
        <v>6154.2</v>
      </c>
    </row>
    <row r="298" spans="1:7" ht="19.5" customHeight="1">
      <c r="A298" s="71" t="s">
        <v>383</v>
      </c>
      <c r="B298" s="71" t="s">
        <v>537</v>
      </c>
      <c r="C298" s="71" t="s">
        <v>328</v>
      </c>
      <c r="D298" s="71" t="s">
        <v>473</v>
      </c>
      <c r="E298" s="55" t="s">
        <v>327</v>
      </c>
      <c r="F298" s="56">
        <f>F299</f>
        <v>6175.3</v>
      </c>
      <c r="G298" s="56">
        <f>G299</f>
        <v>6154.2</v>
      </c>
    </row>
    <row r="299" spans="1:7" ht="48" customHeight="1">
      <c r="A299" s="71" t="s">
        <v>383</v>
      </c>
      <c r="B299" s="71" t="s">
        <v>537</v>
      </c>
      <c r="C299" s="71" t="s">
        <v>1196</v>
      </c>
      <c r="D299" s="71" t="s">
        <v>473</v>
      </c>
      <c r="E299" s="55" t="s">
        <v>1197</v>
      </c>
      <c r="F299" s="56">
        <f>F300+F302</f>
        <v>6175.3</v>
      </c>
      <c r="G299" s="56">
        <f>G300+G302</f>
        <v>6154.2</v>
      </c>
    </row>
    <row r="300" spans="1:7" ht="63.75" customHeight="1">
      <c r="A300" s="71" t="s">
        <v>383</v>
      </c>
      <c r="B300" s="71" t="s">
        <v>537</v>
      </c>
      <c r="C300" s="71" t="s">
        <v>680</v>
      </c>
      <c r="D300" s="71"/>
      <c r="E300" s="55" t="s">
        <v>679</v>
      </c>
      <c r="F300" s="56">
        <f>F301</f>
        <v>1029.2</v>
      </c>
      <c r="G300" s="56">
        <f>G301</f>
        <v>1029.2</v>
      </c>
    </row>
    <row r="301" spans="1:7" ht="21.75" customHeight="1">
      <c r="A301" s="71" t="s">
        <v>383</v>
      </c>
      <c r="B301" s="71" t="s">
        <v>537</v>
      </c>
      <c r="C301" s="71" t="s">
        <v>680</v>
      </c>
      <c r="D301" s="71" t="s">
        <v>508</v>
      </c>
      <c r="E301" s="55" t="s">
        <v>509</v>
      </c>
      <c r="F301" s="56">
        <v>1029.2</v>
      </c>
      <c r="G301" s="56">
        <v>1029.2</v>
      </c>
    </row>
    <row r="302" spans="1:7" ht="68.25" customHeight="1">
      <c r="A302" s="71" t="s">
        <v>383</v>
      </c>
      <c r="B302" s="71" t="s">
        <v>537</v>
      </c>
      <c r="C302" s="71" t="s">
        <v>1195</v>
      </c>
      <c r="D302" s="71" t="s">
        <v>473</v>
      </c>
      <c r="E302" s="55" t="s">
        <v>1194</v>
      </c>
      <c r="F302" s="56">
        <f>F303</f>
        <v>5146.1</v>
      </c>
      <c r="G302" s="56">
        <f>G303</f>
        <v>5125</v>
      </c>
    </row>
    <row r="303" spans="1:7" ht="21.75" customHeight="1">
      <c r="A303" s="71" t="s">
        <v>383</v>
      </c>
      <c r="B303" s="71" t="s">
        <v>537</v>
      </c>
      <c r="C303" s="71" t="s">
        <v>1195</v>
      </c>
      <c r="D303" s="71" t="s">
        <v>508</v>
      </c>
      <c r="E303" s="55" t="s">
        <v>509</v>
      </c>
      <c r="F303" s="56">
        <f>3997+1149.1</f>
        <v>5146.1</v>
      </c>
      <c r="G303" s="56">
        <v>5125</v>
      </c>
    </row>
    <row r="304" spans="1:7" s="53" customFormat="1" ht="16.5">
      <c r="A304" s="74" t="s">
        <v>332</v>
      </c>
      <c r="B304" s="74"/>
      <c r="C304" s="74"/>
      <c r="D304" s="74"/>
      <c r="E304" s="54" t="s">
        <v>457</v>
      </c>
      <c r="F304" s="52">
        <f aca="true" t="shared" si="16" ref="F304:G306">F305</f>
        <v>3129.1000000000004</v>
      </c>
      <c r="G304" s="52">
        <f t="shared" si="16"/>
        <v>3103.7</v>
      </c>
    </row>
    <row r="305" spans="1:7" ht="20.25" customHeight="1">
      <c r="A305" s="71" t="s">
        <v>332</v>
      </c>
      <c r="B305" s="71" t="s">
        <v>419</v>
      </c>
      <c r="C305" s="71"/>
      <c r="D305" s="71"/>
      <c r="E305" s="55" t="s">
        <v>349</v>
      </c>
      <c r="F305" s="56">
        <f t="shared" si="16"/>
        <v>3129.1000000000004</v>
      </c>
      <c r="G305" s="56">
        <f t="shared" si="16"/>
        <v>3103.7</v>
      </c>
    </row>
    <row r="306" spans="1:7" ht="35.25" customHeight="1">
      <c r="A306" s="71" t="s">
        <v>332</v>
      </c>
      <c r="B306" s="71" t="s">
        <v>407</v>
      </c>
      <c r="C306" s="71"/>
      <c r="D306" s="71"/>
      <c r="E306" s="55" t="s">
        <v>356</v>
      </c>
      <c r="F306" s="56">
        <f t="shared" si="16"/>
        <v>3129.1000000000004</v>
      </c>
      <c r="G306" s="56">
        <f t="shared" si="16"/>
        <v>3103.7</v>
      </c>
    </row>
    <row r="307" spans="1:7" ht="51.75" customHeight="1">
      <c r="A307" s="71" t="s">
        <v>332</v>
      </c>
      <c r="B307" s="71" t="s">
        <v>407</v>
      </c>
      <c r="C307" s="71" t="s">
        <v>350</v>
      </c>
      <c r="D307" s="71"/>
      <c r="E307" s="55" t="s">
        <v>351</v>
      </c>
      <c r="F307" s="56">
        <f>F308+F311</f>
        <v>3129.1000000000004</v>
      </c>
      <c r="G307" s="56">
        <f>G308+G311</f>
        <v>3103.7</v>
      </c>
    </row>
    <row r="308" spans="1:7" ht="20.25" customHeight="1">
      <c r="A308" s="71" t="s">
        <v>332</v>
      </c>
      <c r="B308" s="71" t="s">
        <v>407</v>
      </c>
      <c r="C308" s="71" t="s">
        <v>357</v>
      </c>
      <c r="D308" s="71"/>
      <c r="E308" s="55" t="s">
        <v>358</v>
      </c>
      <c r="F308" s="56">
        <f>F309</f>
        <v>2105.8</v>
      </c>
      <c r="G308" s="56">
        <f>G309</f>
        <v>2098</v>
      </c>
    </row>
    <row r="309" spans="1:7" ht="49.5">
      <c r="A309" s="71" t="s">
        <v>332</v>
      </c>
      <c r="B309" s="71" t="s">
        <v>407</v>
      </c>
      <c r="C309" s="71" t="s">
        <v>441</v>
      </c>
      <c r="D309" s="71"/>
      <c r="E309" s="55" t="s">
        <v>485</v>
      </c>
      <c r="F309" s="56">
        <f>F310</f>
        <v>2105.8</v>
      </c>
      <c r="G309" s="56">
        <f>G310</f>
        <v>2098</v>
      </c>
    </row>
    <row r="310" spans="1:7" ht="19.5" customHeight="1">
      <c r="A310" s="71" t="s">
        <v>332</v>
      </c>
      <c r="B310" s="71" t="s">
        <v>407</v>
      </c>
      <c r="C310" s="71" t="s">
        <v>441</v>
      </c>
      <c r="D310" s="71" t="s">
        <v>354</v>
      </c>
      <c r="E310" s="55" t="s">
        <v>355</v>
      </c>
      <c r="F310" s="56">
        <f>2005.9-36.3+25+6.8+9.8+51.6+15.1+43-15.1</f>
        <v>2105.8</v>
      </c>
      <c r="G310" s="56">
        <v>2098</v>
      </c>
    </row>
    <row r="311" spans="1:7" ht="19.5" customHeight="1">
      <c r="A311" s="71" t="s">
        <v>332</v>
      </c>
      <c r="B311" s="71" t="s">
        <v>407</v>
      </c>
      <c r="C311" s="71" t="s">
        <v>340</v>
      </c>
      <c r="D311" s="71"/>
      <c r="E311" s="55" t="s">
        <v>341</v>
      </c>
      <c r="F311" s="56">
        <f>F312</f>
        <v>1023.3000000000002</v>
      </c>
      <c r="G311" s="56">
        <f>G312</f>
        <v>1005.7</v>
      </c>
    </row>
    <row r="312" spans="1:7" ht="19.5" customHeight="1">
      <c r="A312" s="71" t="s">
        <v>332</v>
      </c>
      <c r="B312" s="71" t="s">
        <v>407</v>
      </c>
      <c r="C312" s="71" t="s">
        <v>340</v>
      </c>
      <c r="D312" s="71" t="s">
        <v>354</v>
      </c>
      <c r="E312" s="55" t="s">
        <v>355</v>
      </c>
      <c r="F312" s="56">
        <f>1482.7-428.9-30.5</f>
        <v>1023.3000000000002</v>
      </c>
      <c r="G312" s="56">
        <v>1005.7</v>
      </c>
    </row>
    <row r="313" spans="1:7" s="53" customFormat="1" ht="33">
      <c r="A313" s="74" t="s">
        <v>981</v>
      </c>
      <c r="B313" s="74"/>
      <c r="C313" s="74"/>
      <c r="D313" s="74"/>
      <c r="E313" s="54" t="s">
        <v>10</v>
      </c>
      <c r="F313" s="52">
        <f>F314+F320+F357+F344</f>
        <v>32827.6</v>
      </c>
      <c r="G313" s="52">
        <f>G314+G320+G357+G344</f>
        <v>28979.500000000004</v>
      </c>
    </row>
    <row r="314" spans="1:7" ht="23.25" customHeight="1">
      <c r="A314" s="71" t="s">
        <v>981</v>
      </c>
      <c r="B314" s="71" t="s">
        <v>419</v>
      </c>
      <c r="C314" s="71"/>
      <c r="D314" s="71"/>
      <c r="E314" s="55" t="s">
        <v>349</v>
      </c>
      <c r="F314" s="56">
        <f aca="true" t="shared" si="17" ref="F314:G318">F315</f>
        <v>3000.2</v>
      </c>
      <c r="G314" s="56">
        <f t="shared" si="17"/>
        <v>2998.4</v>
      </c>
    </row>
    <row r="315" spans="1:7" ht="23.25" customHeight="1">
      <c r="A315" s="71" t="s">
        <v>981</v>
      </c>
      <c r="B315" s="71" t="s">
        <v>426</v>
      </c>
      <c r="C315" s="71"/>
      <c r="D315" s="71"/>
      <c r="E315" s="55" t="s">
        <v>360</v>
      </c>
      <c r="F315" s="56">
        <f t="shared" si="17"/>
        <v>3000.2</v>
      </c>
      <c r="G315" s="56">
        <f t="shared" si="17"/>
        <v>2998.4</v>
      </c>
    </row>
    <row r="316" spans="1:7" ht="49.5" customHeight="1">
      <c r="A316" s="71" t="s">
        <v>981</v>
      </c>
      <c r="B316" s="71" t="s">
        <v>426</v>
      </c>
      <c r="C316" s="71" t="s">
        <v>350</v>
      </c>
      <c r="D316" s="71"/>
      <c r="E316" s="55" t="s">
        <v>351</v>
      </c>
      <c r="F316" s="56">
        <f t="shared" si="17"/>
        <v>3000.2</v>
      </c>
      <c r="G316" s="56">
        <f t="shared" si="17"/>
        <v>2998.4</v>
      </c>
    </row>
    <row r="317" spans="1:7" ht="19.5" customHeight="1">
      <c r="A317" s="71" t="s">
        <v>981</v>
      </c>
      <c r="B317" s="71" t="s">
        <v>426</v>
      </c>
      <c r="C317" s="71" t="s">
        <v>357</v>
      </c>
      <c r="D317" s="71"/>
      <c r="E317" s="55" t="s">
        <v>358</v>
      </c>
      <c r="F317" s="56">
        <f t="shared" si="17"/>
        <v>3000.2</v>
      </c>
      <c r="G317" s="56">
        <f t="shared" si="17"/>
        <v>2998.4</v>
      </c>
    </row>
    <row r="318" spans="1:7" ht="49.5">
      <c r="A318" s="71" t="s">
        <v>981</v>
      </c>
      <c r="B318" s="71" t="s">
        <v>426</v>
      </c>
      <c r="C318" s="71" t="s">
        <v>441</v>
      </c>
      <c r="D318" s="71"/>
      <c r="E318" s="55" t="s">
        <v>485</v>
      </c>
      <c r="F318" s="56">
        <f t="shared" si="17"/>
        <v>3000.2</v>
      </c>
      <c r="G318" s="56">
        <f t="shared" si="17"/>
        <v>2998.4</v>
      </c>
    </row>
    <row r="319" spans="1:7" ht="19.5" customHeight="1">
      <c r="A319" s="71" t="s">
        <v>981</v>
      </c>
      <c r="B319" s="71" t="s">
        <v>426</v>
      </c>
      <c r="C319" s="71" t="s">
        <v>441</v>
      </c>
      <c r="D319" s="71" t="s">
        <v>354</v>
      </c>
      <c r="E319" s="55" t="s">
        <v>355</v>
      </c>
      <c r="F319" s="56">
        <f>1286.2+1336+155+222.9+0.1</f>
        <v>3000.2</v>
      </c>
      <c r="G319" s="56">
        <v>2998.4</v>
      </c>
    </row>
    <row r="320" spans="1:7" ht="19.5" customHeight="1">
      <c r="A320" s="71" t="s">
        <v>981</v>
      </c>
      <c r="B320" s="71" t="s">
        <v>393</v>
      </c>
      <c r="C320" s="71"/>
      <c r="D320" s="71"/>
      <c r="E320" s="55" t="s">
        <v>372</v>
      </c>
      <c r="F320" s="56">
        <f>F321+F328</f>
        <v>14897</v>
      </c>
      <c r="G320" s="56">
        <f>G321+G328</f>
        <v>14897</v>
      </c>
    </row>
    <row r="321" spans="1:7" ht="19.5" customHeight="1">
      <c r="A321" s="71" t="s">
        <v>981</v>
      </c>
      <c r="B321" s="71" t="s">
        <v>415</v>
      </c>
      <c r="C321" s="71"/>
      <c r="D321" s="71"/>
      <c r="E321" s="55" t="s">
        <v>687</v>
      </c>
      <c r="F321" s="56">
        <f aca="true" t="shared" si="18" ref="F321:G323">F322</f>
        <v>10886.4</v>
      </c>
      <c r="G321" s="56">
        <f t="shared" si="18"/>
        <v>10886.4</v>
      </c>
    </row>
    <row r="322" spans="1:7" ht="21.75" customHeight="1">
      <c r="A322" s="71" t="s">
        <v>981</v>
      </c>
      <c r="B322" s="75" t="s">
        <v>415</v>
      </c>
      <c r="C322" s="75" t="s">
        <v>1073</v>
      </c>
      <c r="D322" s="75"/>
      <c r="E322" s="55" t="s">
        <v>1074</v>
      </c>
      <c r="F322" s="56">
        <f t="shared" si="18"/>
        <v>10886.4</v>
      </c>
      <c r="G322" s="56">
        <f t="shared" si="18"/>
        <v>10886.4</v>
      </c>
    </row>
    <row r="323" spans="1:7" ht="24" customHeight="1">
      <c r="A323" s="71" t="s">
        <v>981</v>
      </c>
      <c r="B323" s="75" t="s">
        <v>415</v>
      </c>
      <c r="C323" s="75" t="s">
        <v>1075</v>
      </c>
      <c r="D323" s="75" t="s">
        <v>473</v>
      </c>
      <c r="E323" s="55" t="s">
        <v>489</v>
      </c>
      <c r="F323" s="56">
        <f t="shared" si="18"/>
        <v>10886.4</v>
      </c>
      <c r="G323" s="56">
        <f t="shared" si="18"/>
        <v>10886.4</v>
      </c>
    </row>
    <row r="324" spans="1:7" ht="49.5">
      <c r="A324" s="71" t="s">
        <v>981</v>
      </c>
      <c r="B324" s="75" t="s">
        <v>415</v>
      </c>
      <c r="C324" s="75" t="s">
        <v>530</v>
      </c>
      <c r="D324" s="75"/>
      <c r="E324" s="55" t="s">
        <v>532</v>
      </c>
      <c r="F324" s="56">
        <f>F325+F326+F327</f>
        <v>10886.4</v>
      </c>
      <c r="G324" s="56">
        <f>G325+G326+G327</f>
        <v>10886.4</v>
      </c>
    </row>
    <row r="325" spans="1:7" ht="49.5">
      <c r="A325" s="71" t="s">
        <v>981</v>
      </c>
      <c r="B325" s="75" t="s">
        <v>415</v>
      </c>
      <c r="C325" s="75" t="s">
        <v>530</v>
      </c>
      <c r="D325" s="71" t="s">
        <v>491</v>
      </c>
      <c r="E325" s="55" t="s">
        <v>492</v>
      </c>
      <c r="F325" s="56">
        <v>8776.7</v>
      </c>
      <c r="G325" s="56">
        <v>8776.7</v>
      </c>
    </row>
    <row r="326" spans="1:7" ht="24" customHeight="1">
      <c r="A326" s="71" t="s">
        <v>981</v>
      </c>
      <c r="B326" s="75" t="s">
        <v>415</v>
      </c>
      <c r="C326" s="75" t="s">
        <v>530</v>
      </c>
      <c r="D326" s="71" t="s">
        <v>516</v>
      </c>
      <c r="E326" s="55" t="s">
        <v>517</v>
      </c>
      <c r="F326" s="56">
        <v>547.8</v>
      </c>
      <c r="G326" s="56">
        <v>547.8</v>
      </c>
    </row>
    <row r="327" spans="1:7" ht="24.75" customHeight="1">
      <c r="A327" s="71" t="s">
        <v>981</v>
      </c>
      <c r="B327" s="75" t="s">
        <v>415</v>
      </c>
      <c r="C327" s="75" t="s">
        <v>530</v>
      </c>
      <c r="D327" s="71" t="s">
        <v>493</v>
      </c>
      <c r="E327" s="55" t="s">
        <v>438</v>
      </c>
      <c r="F327" s="56">
        <f>1733.5-171.6</f>
        <v>1561.9</v>
      </c>
      <c r="G327" s="56">
        <f>1733.5-171.6</f>
        <v>1561.9</v>
      </c>
    </row>
    <row r="328" spans="1:7" ht="16.5">
      <c r="A328" s="71" t="s">
        <v>981</v>
      </c>
      <c r="B328" s="75" t="s">
        <v>394</v>
      </c>
      <c r="C328" s="75"/>
      <c r="D328" s="75"/>
      <c r="E328" s="55" t="s">
        <v>373</v>
      </c>
      <c r="F328" s="56">
        <f>F329+F341+F338</f>
        <v>4010.6000000000004</v>
      </c>
      <c r="G328" s="56">
        <f>G329+G341+G338</f>
        <v>4010.6000000000004</v>
      </c>
    </row>
    <row r="329" spans="1:7" ht="24.75" customHeight="1">
      <c r="A329" s="71" t="s">
        <v>981</v>
      </c>
      <c r="B329" s="75" t="s">
        <v>394</v>
      </c>
      <c r="C329" s="75" t="s">
        <v>1086</v>
      </c>
      <c r="D329" s="75"/>
      <c r="E329" s="55" t="s">
        <v>1087</v>
      </c>
      <c r="F329" s="56">
        <f>F330+F333</f>
        <v>3823.8</v>
      </c>
      <c r="G329" s="56">
        <f>G330+G333</f>
        <v>3823.8</v>
      </c>
    </row>
    <row r="330" spans="1:7" ht="23.25" customHeight="1">
      <c r="A330" s="71" t="s">
        <v>981</v>
      </c>
      <c r="B330" s="75" t="s">
        <v>394</v>
      </c>
      <c r="C330" s="75" t="s">
        <v>481</v>
      </c>
      <c r="D330" s="75"/>
      <c r="E330" s="55" t="s">
        <v>482</v>
      </c>
      <c r="F330" s="56">
        <f>F331+F332</f>
        <v>422</v>
      </c>
      <c r="G330" s="56">
        <f>G331+G332</f>
        <v>422</v>
      </c>
    </row>
    <row r="331" spans="1:7" ht="26.25" customHeight="1">
      <c r="A331" s="71" t="s">
        <v>981</v>
      </c>
      <c r="B331" s="75" t="s">
        <v>394</v>
      </c>
      <c r="C331" s="75" t="s">
        <v>481</v>
      </c>
      <c r="D331" s="71" t="s">
        <v>494</v>
      </c>
      <c r="E331" s="55" t="s">
        <v>495</v>
      </c>
      <c r="F331" s="56">
        <v>252</v>
      </c>
      <c r="G331" s="56">
        <v>252</v>
      </c>
    </row>
    <row r="332" spans="1:7" ht="24" customHeight="1">
      <c r="A332" s="71" t="s">
        <v>981</v>
      </c>
      <c r="B332" s="75" t="s">
        <v>394</v>
      </c>
      <c r="C332" s="75" t="s">
        <v>481</v>
      </c>
      <c r="D332" s="71" t="s">
        <v>516</v>
      </c>
      <c r="E332" s="55" t="s">
        <v>517</v>
      </c>
      <c r="F332" s="56">
        <v>170</v>
      </c>
      <c r="G332" s="56">
        <v>170</v>
      </c>
    </row>
    <row r="333" spans="1:7" ht="24.75" customHeight="1">
      <c r="A333" s="71" t="s">
        <v>981</v>
      </c>
      <c r="B333" s="75" t="s">
        <v>394</v>
      </c>
      <c r="C333" s="75" t="s">
        <v>1088</v>
      </c>
      <c r="D333" s="75"/>
      <c r="E333" s="55" t="s">
        <v>489</v>
      </c>
      <c r="F333" s="56">
        <f>F334</f>
        <v>3401.8</v>
      </c>
      <c r="G333" s="56">
        <f>G334</f>
        <v>3401.8</v>
      </c>
    </row>
    <row r="334" spans="1:7" ht="33">
      <c r="A334" s="71" t="s">
        <v>981</v>
      </c>
      <c r="B334" s="75" t="s">
        <v>394</v>
      </c>
      <c r="C334" s="75" t="s">
        <v>529</v>
      </c>
      <c r="D334" s="75"/>
      <c r="E334" s="55" t="s">
        <v>525</v>
      </c>
      <c r="F334" s="56">
        <f>F337+F336+F335</f>
        <v>3401.8</v>
      </c>
      <c r="G334" s="56">
        <f>G337+G336+G335</f>
        <v>3401.8</v>
      </c>
    </row>
    <row r="335" spans="1:7" ht="49.5">
      <c r="A335" s="71" t="s">
        <v>981</v>
      </c>
      <c r="B335" s="75" t="s">
        <v>394</v>
      </c>
      <c r="C335" s="75" t="s">
        <v>529</v>
      </c>
      <c r="D335" s="71" t="s">
        <v>491</v>
      </c>
      <c r="E335" s="55" t="s">
        <v>492</v>
      </c>
      <c r="F335" s="56">
        <v>2877</v>
      </c>
      <c r="G335" s="56">
        <v>2877</v>
      </c>
    </row>
    <row r="336" spans="1:7" ht="21" customHeight="1">
      <c r="A336" s="71" t="s">
        <v>981</v>
      </c>
      <c r="B336" s="75" t="s">
        <v>394</v>
      </c>
      <c r="C336" s="75" t="s">
        <v>529</v>
      </c>
      <c r="D336" s="71" t="s">
        <v>516</v>
      </c>
      <c r="E336" s="55" t="s">
        <v>517</v>
      </c>
      <c r="F336" s="56">
        <v>520.4</v>
      </c>
      <c r="G336" s="56">
        <v>520.4</v>
      </c>
    </row>
    <row r="337" spans="1:7" ht="24" customHeight="1">
      <c r="A337" s="71" t="s">
        <v>981</v>
      </c>
      <c r="B337" s="75" t="s">
        <v>394</v>
      </c>
      <c r="C337" s="75" t="s">
        <v>529</v>
      </c>
      <c r="D337" s="71" t="s">
        <v>493</v>
      </c>
      <c r="E337" s="55" t="s">
        <v>438</v>
      </c>
      <c r="F337" s="56">
        <f>12.5-8.1</f>
        <v>4.4</v>
      </c>
      <c r="G337" s="56">
        <v>4.4</v>
      </c>
    </row>
    <row r="338" spans="1:7" ht="25.5" customHeight="1">
      <c r="A338" s="71" t="s">
        <v>981</v>
      </c>
      <c r="B338" s="75" t="s">
        <v>394</v>
      </c>
      <c r="C338" s="75" t="s">
        <v>541</v>
      </c>
      <c r="D338" s="71"/>
      <c r="E338" s="55" t="s">
        <v>1175</v>
      </c>
      <c r="F338" s="56">
        <f>F339</f>
        <v>178.5</v>
      </c>
      <c r="G338" s="56">
        <f>G339</f>
        <v>178.5</v>
      </c>
    </row>
    <row r="339" spans="1:7" ht="22.5" customHeight="1">
      <c r="A339" s="71" t="s">
        <v>981</v>
      </c>
      <c r="B339" s="75" t="s">
        <v>394</v>
      </c>
      <c r="C339" s="71" t="s">
        <v>31</v>
      </c>
      <c r="D339" s="71"/>
      <c r="E339" s="55" t="s">
        <v>30</v>
      </c>
      <c r="F339" s="56">
        <f>F340</f>
        <v>178.5</v>
      </c>
      <c r="G339" s="56">
        <f>G340</f>
        <v>178.5</v>
      </c>
    </row>
    <row r="340" spans="1:7" ht="22.5" customHeight="1">
      <c r="A340" s="71" t="s">
        <v>981</v>
      </c>
      <c r="B340" s="75" t="s">
        <v>394</v>
      </c>
      <c r="C340" s="71" t="s">
        <v>31</v>
      </c>
      <c r="D340" s="71" t="s">
        <v>516</v>
      </c>
      <c r="E340" s="55" t="s">
        <v>517</v>
      </c>
      <c r="F340" s="56">
        <v>178.5</v>
      </c>
      <c r="G340" s="56">
        <v>178.5</v>
      </c>
    </row>
    <row r="341" spans="1:7" ht="22.5" customHeight="1">
      <c r="A341" s="71" t="s">
        <v>981</v>
      </c>
      <c r="B341" s="75" t="s">
        <v>394</v>
      </c>
      <c r="C341" s="71" t="s">
        <v>363</v>
      </c>
      <c r="D341" s="71"/>
      <c r="E341" s="55" t="s">
        <v>488</v>
      </c>
      <c r="F341" s="56">
        <f>F342</f>
        <v>8.3</v>
      </c>
      <c r="G341" s="56">
        <f>G342</f>
        <v>8.3</v>
      </c>
    </row>
    <row r="342" spans="1:7" ht="22.5" customHeight="1">
      <c r="A342" s="71" t="s">
        <v>981</v>
      </c>
      <c r="B342" s="15" t="s">
        <v>394</v>
      </c>
      <c r="C342" s="11" t="s">
        <v>287</v>
      </c>
      <c r="D342" s="11"/>
      <c r="E342" s="12" t="s">
        <v>288</v>
      </c>
      <c r="F342" s="56">
        <f>F343</f>
        <v>8.3</v>
      </c>
      <c r="G342" s="56">
        <f>G343</f>
        <v>8.3</v>
      </c>
    </row>
    <row r="343" spans="1:7" ht="22.5" customHeight="1">
      <c r="A343" s="71" t="s">
        <v>981</v>
      </c>
      <c r="B343" s="15" t="s">
        <v>394</v>
      </c>
      <c r="C343" s="11" t="s">
        <v>287</v>
      </c>
      <c r="D343" s="71" t="s">
        <v>516</v>
      </c>
      <c r="E343" s="55" t="s">
        <v>517</v>
      </c>
      <c r="F343" s="56">
        <v>8.3</v>
      </c>
      <c r="G343" s="56">
        <v>8.3</v>
      </c>
    </row>
    <row r="344" spans="1:7" ht="22.5" customHeight="1">
      <c r="A344" s="71" t="s">
        <v>981</v>
      </c>
      <c r="B344" s="71" t="s">
        <v>395</v>
      </c>
      <c r="C344" s="71"/>
      <c r="D344" s="71"/>
      <c r="E344" s="55" t="s">
        <v>377</v>
      </c>
      <c r="F344" s="56">
        <f>F345</f>
        <v>6835.900000000001</v>
      </c>
      <c r="G344" s="56">
        <f>G345</f>
        <v>2989.7999999999997</v>
      </c>
    </row>
    <row r="345" spans="1:7" ht="22.5" customHeight="1">
      <c r="A345" s="71" t="s">
        <v>981</v>
      </c>
      <c r="B345" s="71" t="s">
        <v>396</v>
      </c>
      <c r="C345" s="71"/>
      <c r="D345" s="71"/>
      <c r="E345" s="55" t="s">
        <v>384</v>
      </c>
      <c r="F345" s="56">
        <f>F346+F350+F354</f>
        <v>6835.900000000001</v>
      </c>
      <c r="G345" s="56">
        <f>G346+G350+G354</f>
        <v>2989.7999999999997</v>
      </c>
    </row>
    <row r="346" spans="1:7" ht="22.5" customHeight="1">
      <c r="A346" s="71" t="s">
        <v>981</v>
      </c>
      <c r="B346" s="71" t="s">
        <v>396</v>
      </c>
      <c r="C346" s="71" t="s">
        <v>1204</v>
      </c>
      <c r="D346" s="71"/>
      <c r="E346" s="55" t="s">
        <v>158</v>
      </c>
      <c r="F346" s="56">
        <f aca="true" t="shared" si="19" ref="F346:G348">F347</f>
        <v>2575.5</v>
      </c>
      <c r="G346" s="56">
        <f t="shared" si="19"/>
        <v>1400.2</v>
      </c>
    </row>
    <row r="347" spans="1:7" ht="22.5" customHeight="1">
      <c r="A347" s="71" t="s">
        <v>981</v>
      </c>
      <c r="B347" s="71" t="s">
        <v>396</v>
      </c>
      <c r="C347" s="71" t="s">
        <v>159</v>
      </c>
      <c r="D347" s="71"/>
      <c r="E347" s="55" t="s">
        <v>160</v>
      </c>
      <c r="F347" s="56">
        <f t="shared" si="19"/>
        <v>2575.5</v>
      </c>
      <c r="G347" s="56">
        <f t="shared" si="19"/>
        <v>1400.2</v>
      </c>
    </row>
    <row r="348" spans="1:7" ht="22.5" customHeight="1">
      <c r="A348" s="71" t="s">
        <v>981</v>
      </c>
      <c r="B348" s="71" t="s">
        <v>396</v>
      </c>
      <c r="C348" s="71" t="s">
        <v>161</v>
      </c>
      <c r="D348" s="71"/>
      <c r="E348" s="55" t="s">
        <v>162</v>
      </c>
      <c r="F348" s="56">
        <f t="shared" si="19"/>
        <v>2575.5</v>
      </c>
      <c r="G348" s="56">
        <f t="shared" si="19"/>
        <v>1400.2</v>
      </c>
    </row>
    <row r="349" spans="1:7" ht="22.5" customHeight="1">
      <c r="A349" s="71" t="s">
        <v>981</v>
      </c>
      <c r="B349" s="71" t="s">
        <v>396</v>
      </c>
      <c r="C349" s="71" t="s">
        <v>161</v>
      </c>
      <c r="D349" s="71" t="s">
        <v>510</v>
      </c>
      <c r="E349" s="55" t="s">
        <v>511</v>
      </c>
      <c r="F349" s="56">
        <f>1400.2+1175.3</f>
        <v>2575.5</v>
      </c>
      <c r="G349" s="56">
        <v>1400.2</v>
      </c>
    </row>
    <row r="350" spans="1:7" ht="22.5" customHeight="1">
      <c r="A350" s="71" t="s">
        <v>981</v>
      </c>
      <c r="B350" s="71" t="s">
        <v>396</v>
      </c>
      <c r="C350" s="71" t="s">
        <v>163</v>
      </c>
      <c r="D350" s="75"/>
      <c r="E350" s="55" t="s">
        <v>36</v>
      </c>
      <c r="F350" s="56">
        <f aca="true" t="shared" si="20" ref="F350:G352">F351</f>
        <v>2522.1</v>
      </c>
      <c r="G350" s="56">
        <f t="shared" si="20"/>
        <v>1200</v>
      </c>
    </row>
    <row r="351" spans="1:7" ht="49.5">
      <c r="A351" s="71" t="s">
        <v>981</v>
      </c>
      <c r="B351" s="71" t="s">
        <v>396</v>
      </c>
      <c r="C351" s="71" t="s">
        <v>164</v>
      </c>
      <c r="D351" s="75"/>
      <c r="E351" s="58" t="s">
        <v>165</v>
      </c>
      <c r="F351" s="56">
        <f t="shared" si="20"/>
        <v>2522.1</v>
      </c>
      <c r="G351" s="56">
        <f t="shared" si="20"/>
        <v>1200</v>
      </c>
    </row>
    <row r="352" spans="1:7" ht="23.25" customHeight="1">
      <c r="A352" s="71" t="s">
        <v>981</v>
      </c>
      <c r="B352" s="71" t="s">
        <v>396</v>
      </c>
      <c r="C352" s="71" t="s">
        <v>168</v>
      </c>
      <c r="D352" s="75"/>
      <c r="E352" s="58" t="s">
        <v>169</v>
      </c>
      <c r="F352" s="56">
        <f t="shared" si="20"/>
        <v>2522.1</v>
      </c>
      <c r="G352" s="56">
        <f t="shared" si="20"/>
        <v>1200</v>
      </c>
    </row>
    <row r="353" spans="1:7" ht="23.25" customHeight="1">
      <c r="A353" s="71" t="s">
        <v>981</v>
      </c>
      <c r="B353" s="71" t="s">
        <v>396</v>
      </c>
      <c r="C353" s="71" t="s">
        <v>168</v>
      </c>
      <c r="D353" s="71" t="s">
        <v>510</v>
      </c>
      <c r="E353" s="55" t="s">
        <v>511</v>
      </c>
      <c r="F353" s="56">
        <f>1200+1322.1</f>
        <v>2522.1</v>
      </c>
      <c r="G353" s="56">
        <v>1200</v>
      </c>
    </row>
    <row r="354" spans="1:7" ht="23.25" customHeight="1">
      <c r="A354" s="71" t="s">
        <v>981</v>
      </c>
      <c r="B354" s="71" t="s">
        <v>396</v>
      </c>
      <c r="C354" s="71" t="s">
        <v>363</v>
      </c>
      <c r="D354" s="71"/>
      <c r="E354" s="55" t="s">
        <v>488</v>
      </c>
      <c r="F354" s="56">
        <f>F355</f>
        <v>1738.3</v>
      </c>
      <c r="G354" s="56">
        <f>G355</f>
        <v>389.6</v>
      </c>
    </row>
    <row r="355" spans="1:7" ht="23.25" customHeight="1">
      <c r="A355" s="71" t="s">
        <v>981</v>
      </c>
      <c r="B355" s="71" t="s">
        <v>396</v>
      </c>
      <c r="C355" s="71" t="s">
        <v>484</v>
      </c>
      <c r="D355" s="71"/>
      <c r="E355" s="55" t="s">
        <v>483</v>
      </c>
      <c r="F355" s="56">
        <f>F356</f>
        <v>1738.3</v>
      </c>
      <c r="G355" s="56">
        <f>G356</f>
        <v>389.6</v>
      </c>
    </row>
    <row r="356" spans="1:7" ht="23.25" customHeight="1">
      <c r="A356" s="71" t="s">
        <v>981</v>
      </c>
      <c r="B356" s="71" t="s">
        <v>396</v>
      </c>
      <c r="C356" s="71" t="s">
        <v>484</v>
      </c>
      <c r="D356" s="71" t="s">
        <v>510</v>
      </c>
      <c r="E356" s="55" t="s">
        <v>511</v>
      </c>
      <c r="F356" s="56">
        <f>1258.8-569.2+1048.7</f>
        <v>1738.3</v>
      </c>
      <c r="G356" s="56">
        <v>389.6</v>
      </c>
    </row>
    <row r="357" spans="1:7" ht="23.25" customHeight="1">
      <c r="A357" s="71" t="s">
        <v>981</v>
      </c>
      <c r="B357" s="75" t="s">
        <v>428</v>
      </c>
      <c r="C357" s="71"/>
      <c r="D357" s="71"/>
      <c r="E357" s="55" t="s">
        <v>376</v>
      </c>
      <c r="F357" s="56">
        <f>F358</f>
        <v>8094.500000000001</v>
      </c>
      <c r="G357" s="56">
        <f>G358</f>
        <v>8094.300000000001</v>
      </c>
    </row>
    <row r="358" spans="1:7" ht="18" customHeight="1">
      <c r="A358" s="71" t="s">
        <v>981</v>
      </c>
      <c r="B358" s="75" t="s">
        <v>433</v>
      </c>
      <c r="C358" s="71"/>
      <c r="D358" s="71"/>
      <c r="E358" s="61" t="s">
        <v>429</v>
      </c>
      <c r="F358" s="56">
        <f>F359+F365+F368</f>
        <v>8094.500000000001</v>
      </c>
      <c r="G358" s="56">
        <f>G359+G365+G368</f>
        <v>8094.300000000001</v>
      </c>
    </row>
    <row r="359" spans="1:7" ht="36" customHeight="1">
      <c r="A359" s="71" t="s">
        <v>981</v>
      </c>
      <c r="B359" s="71" t="s">
        <v>433</v>
      </c>
      <c r="C359" s="71" t="s">
        <v>450</v>
      </c>
      <c r="D359" s="71"/>
      <c r="E359" s="55" t="s">
        <v>451</v>
      </c>
      <c r="F359" s="56">
        <f>F360</f>
        <v>6577.800000000001</v>
      </c>
      <c r="G359" s="56">
        <f>G360</f>
        <v>6577.800000000001</v>
      </c>
    </row>
    <row r="360" spans="1:7" ht="24.75" customHeight="1">
      <c r="A360" s="71" t="s">
        <v>981</v>
      </c>
      <c r="B360" s="71" t="s">
        <v>433</v>
      </c>
      <c r="C360" s="71" t="s">
        <v>452</v>
      </c>
      <c r="D360" s="71" t="s">
        <v>473</v>
      </c>
      <c r="E360" s="55" t="s">
        <v>489</v>
      </c>
      <c r="F360" s="56">
        <f>F361</f>
        <v>6577.800000000001</v>
      </c>
      <c r="G360" s="56">
        <f>G361</f>
        <v>6577.800000000001</v>
      </c>
    </row>
    <row r="361" spans="1:7" ht="33">
      <c r="A361" s="71" t="s">
        <v>981</v>
      </c>
      <c r="B361" s="71" t="s">
        <v>433</v>
      </c>
      <c r="C361" s="71" t="s">
        <v>528</v>
      </c>
      <c r="D361" s="71"/>
      <c r="E361" s="55" t="s">
        <v>525</v>
      </c>
      <c r="F361" s="56">
        <f>F364+F362+F363</f>
        <v>6577.800000000001</v>
      </c>
      <c r="G361" s="56">
        <f>G364+G362+G363</f>
        <v>6577.800000000001</v>
      </c>
    </row>
    <row r="362" spans="1:7" ht="49.5">
      <c r="A362" s="71" t="s">
        <v>981</v>
      </c>
      <c r="B362" s="71" t="s">
        <v>433</v>
      </c>
      <c r="C362" s="71" t="s">
        <v>528</v>
      </c>
      <c r="D362" s="71" t="s">
        <v>491</v>
      </c>
      <c r="E362" s="55" t="s">
        <v>492</v>
      </c>
      <c r="F362" s="56">
        <f>6648.6-1297.4-697.6</f>
        <v>4653.6</v>
      </c>
      <c r="G362" s="56">
        <v>4653.6</v>
      </c>
    </row>
    <row r="363" spans="1:7" ht="21.75" customHeight="1">
      <c r="A363" s="71" t="s">
        <v>981</v>
      </c>
      <c r="B363" s="71" t="s">
        <v>433</v>
      </c>
      <c r="C363" s="71" t="s">
        <v>528</v>
      </c>
      <c r="D363" s="71" t="s">
        <v>516</v>
      </c>
      <c r="E363" s="55" t="s">
        <v>517</v>
      </c>
      <c r="F363" s="56">
        <v>436.6</v>
      </c>
      <c r="G363" s="56">
        <v>436.6</v>
      </c>
    </row>
    <row r="364" spans="1:7" ht="21.75" customHeight="1">
      <c r="A364" s="71" t="s">
        <v>981</v>
      </c>
      <c r="B364" s="71" t="s">
        <v>433</v>
      </c>
      <c r="C364" s="71" t="s">
        <v>528</v>
      </c>
      <c r="D364" s="71" t="s">
        <v>493</v>
      </c>
      <c r="E364" s="55" t="s">
        <v>438</v>
      </c>
      <c r="F364" s="56">
        <f>1535.7-48.1</f>
        <v>1487.6000000000001</v>
      </c>
      <c r="G364" s="56">
        <v>1487.6</v>
      </c>
    </row>
    <row r="365" spans="1:7" ht="21.75" customHeight="1">
      <c r="A365" s="71" t="s">
        <v>981</v>
      </c>
      <c r="B365" s="75" t="s">
        <v>433</v>
      </c>
      <c r="C365" s="71" t="s">
        <v>472</v>
      </c>
      <c r="D365" s="71" t="s">
        <v>473</v>
      </c>
      <c r="E365" s="61" t="s">
        <v>474</v>
      </c>
      <c r="F365" s="56">
        <f>F366</f>
        <v>1016.6999999999999</v>
      </c>
      <c r="G365" s="56">
        <f>G366</f>
        <v>1016.5</v>
      </c>
    </row>
    <row r="366" spans="1:7" ht="21.75" customHeight="1">
      <c r="A366" s="71" t="s">
        <v>981</v>
      </c>
      <c r="B366" s="75" t="s">
        <v>433</v>
      </c>
      <c r="C366" s="71" t="s">
        <v>475</v>
      </c>
      <c r="D366" s="71" t="s">
        <v>473</v>
      </c>
      <c r="E366" s="61" t="s">
        <v>434</v>
      </c>
      <c r="F366" s="56">
        <f>F367</f>
        <v>1016.6999999999999</v>
      </c>
      <c r="G366" s="56">
        <f>G367</f>
        <v>1016.5</v>
      </c>
    </row>
    <row r="367" spans="1:7" ht="21.75" customHeight="1">
      <c r="A367" s="71" t="s">
        <v>981</v>
      </c>
      <c r="B367" s="75" t="s">
        <v>433</v>
      </c>
      <c r="C367" s="71" t="s">
        <v>475</v>
      </c>
      <c r="D367" s="71" t="s">
        <v>494</v>
      </c>
      <c r="E367" s="55" t="s">
        <v>495</v>
      </c>
      <c r="F367" s="56">
        <f>1008.3+8.4</f>
        <v>1016.6999999999999</v>
      </c>
      <c r="G367" s="56">
        <v>1016.5</v>
      </c>
    </row>
    <row r="368" spans="1:7" ht="32.25" customHeight="1">
      <c r="A368" s="71" t="s">
        <v>981</v>
      </c>
      <c r="B368" s="71" t="s">
        <v>433</v>
      </c>
      <c r="C368" s="11" t="s">
        <v>1052</v>
      </c>
      <c r="D368" s="60"/>
      <c r="E368" s="58" t="s">
        <v>1053</v>
      </c>
      <c r="F368" s="56">
        <f>F369</f>
        <v>500</v>
      </c>
      <c r="G368" s="56">
        <f>G369</f>
        <v>500</v>
      </c>
    </row>
    <row r="369" spans="1:7" ht="23.25" customHeight="1">
      <c r="A369" s="71" t="s">
        <v>981</v>
      </c>
      <c r="B369" s="75" t="s">
        <v>433</v>
      </c>
      <c r="C369" s="11" t="s">
        <v>1052</v>
      </c>
      <c r="D369" s="71" t="s">
        <v>494</v>
      </c>
      <c r="E369" s="55" t="s">
        <v>495</v>
      </c>
      <c r="F369" s="56">
        <v>500</v>
      </c>
      <c r="G369" s="56">
        <v>500</v>
      </c>
    </row>
    <row r="370" spans="1:7" s="53" customFormat="1" ht="22.5" customHeight="1">
      <c r="A370" s="74" t="s">
        <v>681</v>
      </c>
      <c r="B370" s="74"/>
      <c r="C370" s="74"/>
      <c r="D370" s="74"/>
      <c r="E370" s="54" t="s">
        <v>682</v>
      </c>
      <c r="F370" s="52">
        <f>F376+F454+F371</f>
        <v>328295.49999999994</v>
      </c>
      <c r="G370" s="52">
        <f>G376+G454+G371</f>
        <v>326214.69999999995</v>
      </c>
    </row>
    <row r="371" spans="1:7" s="53" customFormat="1" ht="17.25" customHeight="1">
      <c r="A371" s="71" t="s">
        <v>681</v>
      </c>
      <c r="B371" s="71" t="s">
        <v>422</v>
      </c>
      <c r="C371" s="71"/>
      <c r="D371" s="71"/>
      <c r="E371" s="55" t="s">
        <v>366</v>
      </c>
      <c r="F371" s="56">
        <f aca="true" t="shared" si="21" ref="F371:G374">F372</f>
        <v>95.8</v>
      </c>
      <c r="G371" s="56">
        <f t="shared" si="21"/>
        <v>95.8</v>
      </c>
    </row>
    <row r="372" spans="1:7" s="53" customFormat="1" ht="17.25" customHeight="1">
      <c r="A372" s="71" t="s">
        <v>681</v>
      </c>
      <c r="B372" s="71" t="s">
        <v>412</v>
      </c>
      <c r="C372" s="71"/>
      <c r="D372" s="71"/>
      <c r="E372" s="57" t="s">
        <v>367</v>
      </c>
      <c r="F372" s="56">
        <f t="shared" si="21"/>
        <v>95.8</v>
      </c>
      <c r="G372" s="56">
        <f t="shared" si="21"/>
        <v>95.8</v>
      </c>
    </row>
    <row r="373" spans="1:7" s="53" customFormat="1" ht="22.5" customHeight="1">
      <c r="A373" s="71" t="s">
        <v>681</v>
      </c>
      <c r="B373" s="71" t="s">
        <v>412</v>
      </c>
      <c r="C373" s="71" t="s">
        <v>23</v>
      </c>
      <c r="D373" s="71"/>
      <c r="E373" s="55" t="s">
        <v>22</v>
      </c>
      <c r="F373" s="56">
        <f t="shared" si="21"/>
        <v>95.8</v>
      </c>
      <c r="G373" s="56">
        <f t="shared" si="21"/>
        <v>95.8</v>
      </c>
    </row>
    <row r="374" spans="1:7" s="53" customFormat="1" ht="20.25" customHeight="1">
      <c r="A374" s="71" t="s">
        <v>681</v>
      </c>
      <c r="B374" s="71" t="s">
        <v>412</v>
      </c>
      <c r="C374" s="71" t="s">
        <v>24</v>
      </c>
      <c r="D374" s="71"/>
      <c r="E374" s="55" t="s">
        <v>25</v>
      </c>
      <c r="F374" s="56">
        <f t="shared" si="21"/>
        <v>95.8</v>
      </c>
      <c r="G374" s="56">
        <f t="shared" si="21"/>
        <v>95.8</v>
      </c>
    </row>
    <row r="375" spans="1:7" s="53" customFormat="1" ht="18" customHeight="1">
      <c r="A375" s="71" t="s">
        <v>681</v>
      </c>
      <c r="B375" s="71" t="s">
        <v>412</v>
      </c>
      <c r="C375" s="71" t="s">
        <v>24</v>
      </c>
      <c r="D375" s="71" t="s">
        <v>996</v>
      </c>
      <c r="E375" s="55" t="s">
        <v>997</v>
      </c>
      <c r="F375" s="56">
        <v>95.8</v>
      </c>
      <c r="G375" s="56">
        <v>95.8</v>
      </c>
    </row>
    <row r="376" spans="1:7" ht="18.75" customHeight="1">
      <c r="A376" s="71" t="s">
        <v>681</v>
      </c>
      <c r="B376" s="71" t="s">
        <v>393</v>
      </c>
      <c r="C376" s="71"/>
      <c r="D376" s="71"/>
      <c r="E376" s="55" t="s">
        <v>372</v>
      </c>
      <c r="F376" s="56">
        <f>F377+F396+F433+F442+F437</f>
        <v>323072.89999999997</v>
      </c>
      <c r="G376" s="56">
        <f>G377+G396+G433+G442+G437</f>
        <v>322185.3</v>
      </c>
    </row>
    <row r="377" spans="1:7" ht="22.5" customHeight="1">
      <c r="A377" s="71" t="s">
        <v>681</v>
      </c>
      <c r="B377" s="71" t="s">
        <v>414</v>
      </c>
      <c r="C377" s="71"/>
      <c r="D377" s="71"/>
      <c r="E377" s="55" t="s">
        <v>683</v>
      </c>
      <c r="F377" s="56">
        <f>F380+F391+F386+F394+F378</f>
        <v>106310.59999999999</v>
      </c>
      <c r="G377" s="56">
        <f>G380+G391+G386+G394+G378</f>
        <v>106310.6</v>
      </c>
    </row>
    <row r="378" spans="1:7" ht="18" customHeight="1">
      <c r="A378" s="71" t="s">
        <v>681</v>
      </c>
      <c r="B378" s="71" t="s">
        <v>414</v>
      </c>
      <c r="C378" s="71" t="s">
        <v>971</v>
      </c>
      <c r="D378" s="71"/>
      <c r="E378" s="55" t="s">
        <v>972</v>
      </c>
      <c r="F378" s="56">
        <f>F379</f>
        <v>1218.3</v>
      </c>
      <c r="G378" s="56">
        <f>G379</f>
        <v>1218.3</v>
      </c>
    </row>
    <row r="379" spans="1:7" ht="22.5" customHeight="1">
      <c r="A379" s="71" t="s">
        <v>681</v>
      </c>
      <c r="B379" s="71" t="s">
        <v>414</v>
      </c>
      <c r="C379" s="71" t="s">
        <v>971</v>
      </c>
      <c r="D379" s="71" t="s">
        <v>494</v>
      </c>
      <c r="E379" s="55" t="s">
        <v>495</v>
      </c>
      <c r="F379" s="56">
        <v>1218.3</v>
      </c>
      <c r="G379" s="56">
        <v>1218.3</v>
      </c>
    </row>
    <row r="380" spans="1:7" ht="22.5" customHeight="1">
      <c r="A380" s="71" t="s">
        <v>681</v>
      </c>
      <c r="B380" s="71" t="s">
        <v>414</v>
      </c>
      <c r="C380" s="71" t="s">
        <v>684</v>
      </c>
      <c r="D380" s="71"/>
      <c r="E380" s="55" t="s">
        <v>685</v>
      </c>
      <c r="F380" s="56">
        <f>F381</f>
        <v>101372.99999999999</v>
      </c>
      <c r="G380" s="56">
        <f>G381</f>
        <v>101373</v>
      </c>
    </row>
    <row r="381" spans="1:7" ht="22.5" customHeight="1">
      <c r="A381" s="71" t="s">
        <v>681</v>
      </c>
      <c r="B381" s="71" t="s">
        <v>414</v>
      </c>
      <c r="C381" s="71" t="s">
        <v>686</v>
      </c>
      <c r="D381" s="71"/>
      <c r="E381" s="55" t="s">
        <v>489</v>
      </c>
      <c r="F381" s="56">
        <f>F382</f>
        <v>101372.99999999999</v>
      </c>
      <c r="G381" s="56">
        <f>G382</f>
        <v>101373</v>
      </c>
    </row>
    <row r="382" spans="1:7" ht="33.75" customHeight="1">
      <c r="A382" s="71" t="s">
        <v>681</v>
      </c>
      <c r="B382" s="71" t="s">
        <v>414</v>
      </c>
      <c r="C382" s="71" t="s">
        <v>527</v>
      </c>
      <c r="D382" s="71"/>
      <c r="E382" s="55" t="s">
        <v>525</v>
      </c>
      <c r="F382" s="56">
        <f>F385+F384+F383</f>
        <v>101372.99999999999</v>
      </c>
      <c r="G382" s="56">
        <f>G385+G384+G383</f>
        <v>101373</v>
      </c>
    </row>
    <row r="383" spans="1:7" ht="50.25" customHeight="1">
      <c r="A383" s="71" t="s">
        <v>681</v>
      </c>
      <c r="B383" s="71" t="s">
        <v>414</v>
      </c>
      <c r="C383" s="71" t="s">
        <v>527</v>
      </c>
      <c r="D383" s="71" t="s">
        <v>491</v>
      </c>
      <c r="E383" s="55" t="s">
        <v>492</v>
      </c>
      <c r="F383" s="56">
        <f>86040.3-1876.6+917.9-917.9+2043.9+750.8-63.8+1786.3+0.4+7.2</f>
        <v>88688.49999999999</v>
      </c>
      <c r="G383" s="56">
        <v>88688.5</v>
      </c>
    </row>
    <row r="384" spans="1:7" ht="23.25" customHeight="1">
      <c r="A384" s="71" t="s">
        <v>681</v>
      </c>
      <c r="B384" s="71" t="s">
        <v>414</v>
      </c>
      <c r="C384" s="71" t="s">
        <v>527</v>
      </c>
      <c r="D384" s="71" t="s">
        <v>516</v>
      </c>
      <c r="E384" s="55" t="s">
        <v>517</v>
      </c>
      <c r="F384" s="56">
        <f>4000+917.9+1718.3+463+438+69.9+50.2</f>
        <v>7657.299999999999</v>
      </c>
      <c r="G384" s="56">
        <v>7657.3</v>
      </c>
    </row>
    <row r="385" spans="1:7" ht="23.25" customHeight="1">
      <c r="A385" s="71" t="s">
        <v>681</v>
      </c>
      <c r="B385" s="71" t="s">
        <v>414</v>
      </c>
      <c r="C385" s="71" t="s">
        <v>527</v>
      </c>
      <c r="D385" s="71" t="s">
        <v>493</v>
      </c>
      <c r="E385" s="55" t="s">
        <v>438</v>
      </c>
      <c r="F385" s="56">
        <f>4936.1+128.2-37.1</f>
        <v>5027.2</v>
      </c>
      <c r="G385" s="56">
        <v>5027.2</v>
      </c>
    </row>
    <row r="386" spans="1:7" ht="17.25" customHeight="1">
      <c r="A386" s="71" t="s">
        <v>681</v>
      </c>
      <c r="B386" s="11" t="s">
        <v>414</v>
      </c>
      <c r="C386" s="15" t="s">
        <v>541</v>
      </c>
      <c r="D386" s="11"/>
      <c r="E386" s="12" t="s">
        <v>1175</v>
      </c>
      <c r="F386" s="56">
        <f>F389+F387</f>
        <v>3512.3</v>
      </c>
      <c r="G386" s="56">
        <f>G389+G387</f>
        <v>3512.3</v>
      </c>
    </row>
    <row r="387" spans="1:7" ht="49.5">
      <c r="A387" s="71" t="s">
        <v>681</v>
      </c>
      <c r="B387" s="11" t="s">
        <v>414</v>
      </c>
      <c r="C387" s="15" t="s">
        <v>969</v>
      </c>
      <c r="D387" s="11"/>
      <c r="E387" s="12" t="s">
        <v>970</v>
      </c>
      <c r="F387" s="56">
        <f>F388</f>
        <v>553.9</v>
      </c>
      <c r="G387" s="56">
        <f>G388</f>
        <v>553.9</v>
      </c>
    </row>
    <row r="388" spans="1:7" ht="49.5">
      <c r="A388" s="71" t="s">
        <v>681</v>
      </c>
      <c r="B388" s="11" t="s">
        <v>414</v>
      </c>
      <c r="C388" s="15" t="s">
        <v>969</v>
      </c>
      <c r="D388" s="71" t="s">
        <v>491</v>
      </c>
      <c r="E388" s="55" t="s">
        <v>492</v>
      </c>
      <c r="F388" s="56">
        <v>553.9</v>
      </c>
      <c r="G388" s="56">
        <v>553.9</v>
      </c>
    </row>
    <row r="389" spans="1:7" ht="51.75" customHeight="1">
      <c r="A389" s="71" t="s">
        <v>681</v>
      </c>
      <c r="B389" s="11" t="s">
        <v>414</v>
      </c>
      <c r="C389" s="11" t="s">
        <v>34</v>
      </c>
      <c r="D389" s="11"/>
      <c r="E389" s="12" t="s">
        <v>35</v>
      </c>
      <c r="F389" s="56">
        <f>F390</f>
        <v>2958.4</v>
      </c>
      <c r="G389" s="56">
        <f>G390</f>
        <v>2958.4</v>
      </c>
    </row>
    <row r="390" spans="1:7" ht="20.25" customHeight="1">
      <c r="A390" s="71" t="s">
        <v>681</v>
      </c>
      <c r="B390" s="11" t="s">
        <v>414</v>
      </c>
      <c r="C390" s="11" t="s">
        <v>34</v>
      </c>
      <c r="D390" s="71" t="s">
        <v>516</v>
      </c>
      <c r="E390" s="55" t="s">
        <v>517</v>
      </c>
      <c r="F390" s="56">
        <f>583.4+2375</f>
        <v>2958.4</v>
      </c>
      <c r="G390" s="56">
        <v>2958.4</v>
      </c>
    </row>
    <row r="391" spans="1:7" ht="20.25" customHeight="1">
      <c r="A391" s="71" t="s">
        <v>681</v>
      </c>
      <c r="B391" s="71" t="s">
        <v>414</v>
      </c>
      <c r="C391" s="71" t="s">
        <v>363</v>
      </c>
      <c r="D391" s="71"/>
      <c r="E391" s="55" t="s">
        <v>488</v>
      </c>
      <c r="F391" s="56">
        <f>F392</f>
        <v>87</v>
      </c>
      <c r="G391" s="56">
        <f>G392</f>
        <v>87</v>
      </c>
    </row>
    <row r="392" spans="1:7" ht="41.25" customHeight="1">
      <c r="A392" s="71" t="s">
        <v>681</v>
      </c>
      <c r="B392" s="71" t="s">
        <v>414</v>
      </c>
      <c r="C392" s="71" t="s">
        <v>1011</v>
      </c>
      <c r="D392" s="71"/>
      <c r="E392" s="12" t="s">
        <v>284</v>
      </c>
      <c r="F392" s="56">
        <f>F393</f>
        <v>87</v>
      </c>
      <c r="G392" s="56">
        <f>G393</f>
        <v>87</v>
      </c>
    </row>
    <row r="393" spans="1:7" ht="23.25" customHeight="1">
      <c r="A393" s="71" t="s">
        <v>681</v>
      </c>
      <c r="B393" s="71" t="s">
        <v>414</v>
      </c>
      <c r="C393" s="71" t="s">
        <v>1011</v>
      </c>
      <c r="D393" s="71" t="s">
        <v>516</v>
      </c>
      <c r="E393" s="55" t="s">
        <v>517</v>
      </c>
      <c r="F393" s="56">
        <v>87</v>
      </c>
      <c r="G393" s="56">
        <v>87</v>
      </c>
    </row>
    <row r="394" spans="1:7" ht="33">
      <c r="A394" s="71" t="s">
        <v>681</v>
      </c>
      <c r="B394" s="11" t="s">
        <v>414</v>
      </c>
      <c r="C394" s="11" t="s">
        <v>1052</v>
      </c>
      <c r="D394" s="60"/>
      <c r="E394" s="58" t="s">
        <v>1053</v>
      </c>
      <c r="F394" s="56">
        <f>F395</f>
        <v>120</v>
      </c>
      <c r="G394" s="56">
        <f>G395</f>
        <v>120</v>
      </c>
    </row>
    <row r="395" spans="1:7" ht="23.25" customHeight="1">
      <c r="A395" s="71" t="s">
        <v>681</v>
      </c>
      <c r="B395" s="11" t="s">
        <v>414</v>
      </c>
      <c r="C395" s="11" t="s">
        <v>1052</v>
      </c>
      <c r="D395" s="60" t="s">
        <v>516</v>
      </c>
      <c r="E395" s="55" t="s">
        <v>517</v>
      </c>
      <c r="F395" s="56">
        <v>120</v>
      </c>
      <c r="G395" s="56">
        <v>120</v>
      </c>
    </row>
    <row r="396" spans="1:7" ht="21.75" customHeight="1">
      <c r="A396" s="71" t="s">
        <v>681</v>
      </c>
      <c r="B396" s="71" t="s">
        <v>415</v>
      </c>
      <c r="C396" s="71"/>
      <c r="D396" s="71"/>
      <c r="E396" s="55" t="s">
        <v>687</v>
      </c>
      <c r="F396" s="56">
        <f>F401+F409+F419+F415+F430+F426+F397</f>
        <v>196637.2</v>
      </c>
      <c r="G396" s="56">
        <f>G401+G409+G419+G415+G430+G426+G397</f>
        <v>196451</v>
      </c>
    </row>
    <row r="397" spans="1:7" ht="21.75" customHeight="1">
      <c r="A397" s="71" t="s">
        <v>681</v>
      </c>
      <c r="B397" s="11" t="s">
        <v>415</v>
      </c>
      <c r="C397" s="11" t="s">
        <v>1204</v>
      </c>
      <c r="D397" s="11"/>
      <c r="E397" s="12" t="s">
        <v>158</v>
      </c>
      <c r="F397" s="56">
        <f aca="true" t="shared" si="22" ref="F397:G399">F398</f>
        <v>2568.6</v>
      </c>
      <c r="G397" s="56">
        <f t="shared" si="22"/>
        <v>2568.6</v>
      </c>
    </row>
    <row r="398" spans="1:7" ht="21.75" customHeight="1">
      <c r="A398" s="71" t="s">
        <v>681</v>
      </c>
      <c r="B398" s="11" t="s">
        <v>415</v>
      </c>
      <c r="C398" s="11" t="s">
        <v>280</v>
      </c>
      <c r="D398" s="11"/>
      <c r="E398" s="12" t="s">
        <v>281</v>
      </c>
      <c r="F398" s="56">
        <f t="shared" si="22"/>
        <v>2568.6</v>
      </c>
      <c r="G398" s="56">
        <f t="shared" si="22"/>
        <v>2568.6</v>
      </c>
    </row>
    <row r="399" spans="1:7" ht="33">
      <c r="A399" s="71" t="s">
        <v>681</v>
      </c>
      <c r="B399" s="11" t="s">
        <v>415</v>
      </c>
      <c r="C399" s="11" t="s">
        <v>282</v>
      </c>
      <c r="D399" s="11"/>
      <c r="E399" s="12" t="s">
        <v>283</v>
      </c>
      <c r="F399" s="56">
        <f t="shared" si="22"/>
        <v>2568.6</v>
      </c>
      <c r="G399" s="56">
        <f t="shared" si="22"/>
        <v>2568.6</v>
      </c>
    </row>
    <row r="400" spans="1:7" ht="25.5" customHeight="1">
      <c r="A400" s="71" t="s">
        <v>681</v>
      </c>
      <c r="B400" s="11" t="s">
        <v>415</v>
      </c>
      <c r="C400" s="11" t="s">
        <v>282</v>
      </c>
      <c r="D400" s="71" t="s">
        <v>516</v>
      </c>
      <c r="E400" s="55" t="s">
        <v>517</v>
      </c>
      <c r="F400" s="56">
        <v>2568.6</v>
      </c>
      <c r="G400" s="56">
        <v>2568.6</v>
      </c>
    </row>
    <row r="401" spans="1:7" ht="20.25" customHeight="1">
      <c r="A401" s="71" t="s">
        <v>681</v>
      </c>
      <c r="B401" s="71" t="s">
        <v>415</v>
      </c>
      <c r="C401" s="71" t="s">
        <v>688</v>
      </c>
      <c r="D401" s="71"/>
      <c r="E401" s="55" t="s">
        <v>1062</v>
      </c>
      <c r="F401" s="56">
        <f>F402</f>
        <v>37552</v>
      </c>
      <c r="G401" s="56">
        <f>G402</f>
        <v>37527</v>
      </c>
    </row>
    <row r="402" spans="1:7" ht="20.25" customHeight="1">
      <c r="A402" s="71" t="s">
        <v>681</v>
      </c>
      <c r="B402" s="71" t="s">
        <v>415</v>
      </c>
      <c r="C402" s="71" t="s">
        <v>1063</v>
      </c>
      <c r="D402" s="71" t="s">
        <v>473</v>
      </c>
      <c r="E402" s="55" t="s">
        <v>489</v>
      </c>
      <c r="F402" s="56">
        <f>F403+F407</f>
        <v>37552</v>
      </c>
      <c r="G402" s="56">
        <f>G403+G407</f>
        <v>37527</v>
      </c>
    </row>
    <row r="403" spans="1:7" ht="33">
      <c r="A403" s="71" t="s">
        <v>681</v>
      </c>
      <c r="B403" s="71" t="s">
        <v>415</v>
      </c>
      <c r="C403" s="71" t="s">
        <v>518</v>
      </c>
      <c r="D403" s="71"/>
      <c r="E403" s="55" t="s">
        <v>525</v>
      </c>
      <c r="F403" s="56">
        <f>F404+F406+F405</f>
        <v>32409.699999999997</v>
      </c>
      <c r="G403" s="56">
        <f>G404+G406+G405</f>
        <v>32409.3</v>
      </c>
    </row>
    <row r="404" spans="1:7" ht="49.5">
      <c r="A404" s="71" t="s">
        <v>681</v>
      </c>
      <c r="B404" s="71" t="s">
        <v>415</v>
      </c>
      <c r="C404" s="71" t="s">
        <v>518</v>
      </c>
      <c r="D404" s="71" t="s">
        <v>491</v>
      </c>
      <c r="E404" s="55" t="s">
        <v>492</v>
      </c>
      <c r="F404" s="56">
        <f>23701.9-2099.7+543.3+629.7+45.8+2.6</f>
        <v>22823.6</v>
      </c>
      <c r="G404" s="56">
        <v>22823.6</v>
      </c>
    </row>
    <row r="405" spans="1:7" ht="22.5" customHeight="1">
      <c r="A405" s="71" t="s">
        <v>681</v>
      </c>
      <c r="B405" s="71" t="s">
        <v>415</v>
      </c>
      <c r="C405" s="71" t="s">
        <v>518</v>
      </c>
      <c r="D405" s="71" t="s">
        <v>516</v>
      </c>
      <c r="E405" s="55" t="s">
        <v>517</v>
      </c>
      <c r="F405" s="56">
        <f>1353.5+320.3+165.3+126+704.8</f>
        <v>2669.8999999999996</v>
      </c>
      <c r="G405" s="56">
        <v>2669.5</v>
      </c>
    </row>
    <row r="406" spans="1:7" ht="22.5" customHeight="1">
      <c r="A406" s="71" t="s">
        <v>681</v>
      </c>
      <c r="B406" s="71" t="s">
        <v>415</v>
      </c>
      <c r="C406" s="71" t="s">
        <v>518</v>
      </c>
      <c r="D406" s="71" t="s">
        <v>493</v>
      </c>
      <c r="E406" s="55" t="s">
        <v>438</v>
      </c>
      <c r="F406" s="56">
        <f>6097.8+860.5-42.1</f>
        <v>6916.2</v>
      </c>
      <c r="G406" s="56">
        <v>6916.2</v>
      </c>
    </row>
    <row r="407" spans="1:7" ht="33">
      <c r="A407" s="71" t="s">
        <v>681</v>
      </c>
      <c r="B407" s="71" t="s">
        <v>415</v>
      </c>
      <c r="C407" s="71" t="s">
        <v>526</v>
      </c>
      <c r="D407" s="71"/>
      <c r="E407" s="55" t="s">
        <v>440</v>
      </c>
      <c r="F407" s="56">
        <f>F408</f>
        <v>5142.300000000001</v>
      </c>
      <c r="G407" s="56">
        <f>G408</f>
        <v>5117.7</v>
      </c>
    </row>
    <row r="408" spans="1:7" ht="22.5" customHeight="1">
      <c r="A408" s="71" t="s">
        <v>681</v>
      </c>
      <c r="B408" s="71" t="s">
        <v>415</v>
      </c>
      <c r="C408" s="71" t="s">
        <v>526</v>
      </c>
      <c r="D408" s="71" t="s">
        <v>516</v>
      </c>
      <c r="E408" s="55" t="s">
        <v>517</v>
      </c>
      <c r="F408" s="56">
        <f>4595.3-0.2+53.1+390+104.1</f>
        <v>5142.300000000001</v>
      </c>
      <c r="G408" s="56">
        <v>5117.7</v>
      </c>
    </row>
    <row r="409" spans="1:7" ht="23.25" customHeight="1">
      <c r="A409" s="71" t="s">
        <v>681</v>
      </c>
      <c r="B409" s="75" t="s">
        <v>415</v>
      </c>
      <c r="C409" s="75" t="s">
        <v>1073</v>
      </c>
      <c r="D409" s="75"/>
      <c r="E409" s="55" t="s">
        <v>1074</v>
      </c>
      <c r="F409" s="56">
        <f>F410</f>
        <v>7993.2</v>
      </c>
      <c r="G409" s="56">
        <f>G410</f>
        <v>7993.2</v>
      </c>
    </row>
    <row r="410" spans="1:7" ht="21.75" customHeight="1">
      <c r="A410" s="71" t="s">
        <v>681</v>
      </c>
      <c r="B410" s="75" t="s">
        <v>415</v>
      </c>
      <c r="C410" s="75" t="s">
        <v>1075</v>
      </c>
      <c r="D410" s="75" t="s">
        <v>473</v>
      </c>
      <c r="E410" s="55" t="s">
        <v>489</v>
      </c>
      <c r="F410" s="56">
        <f>F411</f>
        <v>7993.2</v>
      </c>
      <c r="G410" s="56">
        <f>G411</f>
        <v>7993.2</v>
      </c>
    </row>
    <row r="411" spans="1:7" ht="33.75" customHeight="1">
      <c r="A411" s="71" t="s">
        <v>681</v>
      </c>
      <c r="B411" s="75" t="s">
        <v>415</v>
      </c>
      <c r="C411" s="75" t="s">
        <v>523</v>
      </c>
      <c r="D411" s="75"/>
      <c r="E411" s="55" t="s">
        <v>525</v>
      </c>
      <c r="F411" s="56">
        <f>F412+F414+F413</f>
        <v>7993.2</v>
      </c>
      <c r="G411" s="56">
        <f>G412+G414+G413</f>
        <v>7993.2</v>
      </c>
    </row>
    <row r="412" spans="1:7" ht="49.5">
      <c r="A412" s="71" t="s">
        <v>681</v>
      </c>
      <c r="B412" s="71" t="s">
        <v>415</v>
      </c>
      <c r="C412" s="71" t="s">
        <v>523</v>
      </c>
      <c r="D412" s="71" t="s">
        <v>491</v>
      </c>
      <c r="E412" s="55" t="s">
        <v>492</v>
      </c>
      <c r="F412" s="56">
        <f>6417.1+1704.7-405.3-45.8</f>
        <v>7670.7</v>
      </c>
      <c r="G412" s="56">
        <v>7670.7</v>
      </c>
    </row>
    <row r="413" spans="1:7" ht="25.5" customHeight="1">
      <c r="A413" s="71" t="s">
        <v>681</v>
      </c>
      <c r="B413" s="71" t="s">
        <v>415</v>
      </c>
      <c r="C413" s="71" t="s">
        <v>523</v>
      </c>
      <c r="D413" s="71" t="s">
        <v>516</v>
      </c>
      <c r="E413" s="55" t="s">
        <v>517</v>
      </c>
      <c r="F413" s="56">
        <v>322.3</v>
      </c>
      <c r="G413" s="56">
        <v>322.3</v>
      </c>
    </row>
    <row r="414" spans="1:7" ht="21" customHeight="1">
      <c r="A414" s="71" t="s">
        <v>681</v>
      </c>
      <c r="B414" s="75" t="s">
        <v>415</v>
      </c>
      <c r="C414" s="71" t="s">
        <v>523</v>
      </c>
      <c r="D414" s="71" t="s">
        <v>493</v>
      </c>
      <c r="E414" s="55" t="s">
        <v>438</v>
      </c>
      <c r="F414" s="56">
        <f>5.1-3.7-1.2</f>
        <v>0.1999999999999995</v>
      </c>
      <c r="G414" s="56">
        <v>0.2</v>
      </c>
    </row>
    <row r="415" spans="1:7" ht="25.5" customHeight="1">
      <c r="A415" s="71" t="s">
        <v>681</v>
      </c>
      <c r="B415" s="71" t="s">
        <v>415</v>
      </c>
      <c r="C415" s="71" t="s">
        <v>988</v>
      </c>
      <c r="D415" s="71"/>
      <c r="E415" s="55" t="s">
        <v>989</v>
      </c>
      <c r="F415" s="56">
        <f>F416</f>
        <v>10978.9</v>
      </c>
      <c r="G415" s="56">
        <f>G416</f>
        <v>10978.9</v>
      </c>
    </row>
    <row r="416" spans="1:7" ht="21.75" customHeight="1">
      <c r="A416" s="71" t="s">
        <v>681</v>
      </c>
      <c r="B416" s="71" t="s">
        <v>415</v>
      </c>
      <c r="C416" s="71" t="s">
        <v>990</v>
      </c>
      <c r="D416" s="71"/>
      <c r="E416" s="55" t="s">
        <v>991</v>
      </c>
      <c r="F416" s="56">
        <f>F417+F418</f>
        <v>10978.9</v>
      </c>
      <c r="G416" s="56">
        <f>G417+G418</f>
        <v>10978.9</v>
      </c>
    </row>
    <row r="417" spans="1:7" ht="21" customHeight="1">
      <c r="A417" s="71" t="s">
        <v>681</v>
      </c>
      <c r="B417" s="71" t="s">
        <v>415</v>
      </c>
      <c r="C417" s="71" t="s">
        <v>990</v>
      </c>
      <c r="D417" s="71" t="s">
        <v>494</v>
      </c>
      <c r="E417" s="55" t="s">
        <v>495</v>
      </c>
      <c r="F417" s="56">
        <v>5457.9</v>
      </c>
      <c r="G417" s="56">
        <v>5457.9</v>
      </c>
    </row>
    <row r="418" spans="1:7" ht="25.5" customHeight="1">
      <c r="A418" s="71" t="s">
        <v>681</v>
      </c>
      <c r="B418" s="71" t="s">
        <v>415</v>
      </c>
      <c r="C418" s="71" t="s">
        <v>990</v>
      </c>
      <c r="D418" s="71" t="s">
        <v>516</v>
      </c>
      <c r="E418" s="55" t="s">
        <v>517</v>
      </c>
      <c r="F418" s="56">
        <v>5521</v>
      </c>
      <c r="G418" s="56">
        <v>5521</v>
      </c>
    </row>
    <row r="419" spans="1:7" ht="23.25" customHeight="1">
      <c r="A419" s="71" t="s">
        <v>681</v>
      </c>
      <c r="B419" s="71" t="s">
        <v>415</v>
      </c>
      <c r="C419" s="75" t="s">
        <v>541</v>
      </c>
      <c r="D419" s="71"/>
      <c r="E419" s="55" t="s">
        <v>1175</v>
      </c>
      <c r="F419" s="56">
        <f>F420+F424+F422</f>
        <v>135679.7</v>
      </c>
      <c r="G419" s="56">
        <f>G420+G424+G422</f>
        <v>135518.5</v>
      </c>
    </row>
    <row r="420" spans="1:7" ht="24" customHeight="1">
      <c r="A420" s="71" t="s">
        <v>681</v>
      </c>
      <c r="B420" s="71" t="s">
        <v>415</v>
      </c>
      <c r="C420" s="75" t="s">
        <v>540</v>
      </c>
      <c r="D420" s="71"/>
      <c r="E420" s="55" t="s">
        <v>1180</v>
      </c>
      <c r="F420" s="56">
        <f>F421</f>
        <v>2488.5000000000005</v>
      </c>
      <c r="G420" s="56">
        <f>G421</f>
        <v>2434.4</v>
      </c>
    </row>
    <row r="421" spans="1:7" ht="24.75" customHeight="1">
      <c r="A421" s="71" t="s">
        <v>681</v>
      </c>
      <c r="B421" s="71" t="s">
        <v>415</v>
      </c>
      <c r="C421" s="75" t="s">
        <v>540</v>
      </c>
      <c r="D421" s="71" t="s">
        <v>516</v>
      </c>
      <c r="E421" s="55" t="s">
        <v>517</v>
      </c>
      <c r="F421" s="56">
        <f>2474.3-238.2+0.9+248.4+7.2-4.1</f>
        <v>2488.5000000000005</v>
      </c>
      <c r="G421" s="56">
        <v>2434.4</v>
      </c>
    </row>
    <row r="422" spans="1:7" ht="36.75" customHeight="1">
      <c r="A422" s="71" t="s">
        <v>681</v>
      </c>
      <c r="B422" s="71" t="s">
        <v>415</v>
      </c>
      <c r="C422" s="75" t="s">
        <v>978</v>
      </c>
      <c r="D422" s="71"/>
      <c r="E422" s="55" t="s">
        <v>440</v>
      </c>
      <c r="F422" s="56">
        <f>F423</f>
        <v>4613</v>
      </c>
      <c r="G422" s="56">
        <f>G423</f>
        <v>4505.9</v>
      </c>
    </row>
    <row r="423" spans="1:7" ht="24" customHeight="1">
      <c r="A423" s="71" t="s">
        <v>681</v>
      </c>
      <c r="B423" s="71" t="s">
        <v>415</v>
      </c>
      <c r="C423" s="75" t="s">
        <v>978</v>
      </c>
      <c r="D423" s="71" t="s">
        <v>516</v>
      </c>
      <c r="E423" s="55" t="s">
        <v>517</v>
      </c>
      <c r="F423" s="56">
        <v>4613</v>
      </c>
      <c r="G423" s="56">
        <v>4505.9</v>
      </c>
    </row>
    <row r="424" spans="1:7" ht="82.5">
      <c r="A424" s="71" t="s">
        <v>681</v>
      </c>
      <c r="B424" s="71" t="s">
        <v>415</v>
      </c>
      <c r="C424" s="75" t="s">
        <v>1181</v>
      </c>
      <c r="D424" s="71"/>
      <c r="E424" s="55" t="s">
        <v>1182</v>
      </c>
      <c r="F424" s="56">
        <f>F425</f>
        <v>128578.20000000001</v>
      </c>
      <c r="G424" s="56">
        <f>G425</f>
        <v>128578.2</v>
      </c>
    </row>
    <row r="425" spans="1:7" ht="49.5">
      <c r="A425" s="71" t="s">
        <v>681</v>
      </c>
      <c r="B425" s="71" t="s">
        <v>415</v>
      </c>
      <c r="C425" s="75" t="s">
        <v>1181</v>
      </c>
      <c r="D425" s="71" t="s">
        <v>491</v>
      </c>
      <c r="E425" s="55" t="s">
        <v>492</v>
      </c>
      <c r="F425" s="56">
        <f>118701+6458.1+2484+935.1</f>
        <v>128578.20000000001</v>
      </c>
      <c r="G425" s="56">
        <v>128578.2</v>
      </c>
    </row>
    <row r="426" spans="1:7" ht="20.25" customHeight="1">
      <c r="A426" s="71" t="s">
        <v>681</v>
      </c>
      <c r="B426" s="71" t="s">
        <v>415</v>
      </c>
      <c r="C426" s="77" t="s">
        <v>163</v>
      </c>
      <c r="D426" s="75"/>
      <c r="E426" s="55" t="s">
        <v>36</v>
      </c>
      <c r="F426" s="67">
        <f aca="true" t="shared" si="23" ref="F426:G428">F427</f>
        <v>825.4</v>
      </c>
      <c r="G426" s="67">
        <f t="shared" si="23"/>
        <v>825.4</v>
      </c>
    </row>
    <row r="427" spans="1:7" ht="20.25" customHeight="1">
      <c r="A427" s="71" t="s">
        <v>681</v>
      </c>
      <c r="B427" s="76" t="s">
        <v>415</v>
      </c>
      <c r="C427" s="78">
        <v>5222400</v>
      </c>
      <c r="D427" s="79"/>
      <c r="E427" s="66" t="s">
        <v>32</v>
      </c>
      <c r="F427" s="67">
        <f t="shared" si="23"/>
        <v>825.4</v>
      </c>
      <c r="G427" s="67">
        <f t="shared" si="23"/>
        <v>825.4</v>
      </c>
    </row>
    <row r="428" spans="1:7" ht="34.5" customHeight="1">
      <c r="A428" s="71" t="s">
        <v>681</v>
      </c>
      <c r="B428" s="76" t="s">
        <v>415</v>
      </c>
      <c r="C428" s="79">
        <v>5222402</v>
      </c>
      <c r="D428" s="79"/>
      <c r="E428" s="66" t="s">
        <v>33</v>
      </c>
      <c r="F428" s="67">
        <f t="shared" si="23"/>
        <v>825.4</v>
      </c>
      <c r="G428" s="67">
        <f t="shared" si="23"/>
        <v>825.4</v>
      </c>
    </row>
    <row r="429" spans="1:7" ht="21.75" customHeight="1">
      <c r="A429" s="71" t="s">
        <v>681</v>
      </c>
      <c r="B429" s="76" t="s">
        <v>415</v>
      </c>
      <c r="C429" s="79">
        <v>5222402</v>
      </c>
      <c r="D429" s="71" t="s">
        <v>516</v>
      </c>
      <c r="E429" s="55" t="s">
        <v>517</v>
      </c>
      <c r="F429" s="67">
        <v>825.4</v>
      </c>
      <c r="G429" s="67">
        <v>825.4</v>
      </c>
    </row>
    <row r="430" spans="1:7" ht="21.75" customHeight="1">
      <c r="A430" s="71" t="s">
        <v>681</v>
      </c>
      <c r="B430" s="11" t="s">
        <v>415</v>
      </c>
      <c r="C430" s="11" t="s">
        <v>363</v>
      </c>
      <c r="D430" s="11"/>
      <c r="E430" s="12" t="s">
        <v>488</v>
      </c>
      <c r="F430" s="56">
        <f>F431</f>
        <v>1039.4</v>
      </c>
      <c r="G430" s="56">
        <f>G431</f>
        <v>1039.4</v>
      </c>
    </row>
    <row r="431" spans="1:7" ht="33">
      <c r="A431" s="71" t="s">
        <v>681</v>
      </c>
      <c r="B431" s="11" t="s">
        <v>415</v>
      </c>
      <c r="C431" s="11" t="s">
        <v>285</v>
      </c>
      <c r="D431" s="11"/>
      <c r="E431" s="19" t="s">
        <v>286</v>
      </c>
      <c r="F431" s="56">
        <f>F432</f>
        <v>1039.4</v>
      </c>
      <c r="G431" s="56">
        <f>G432</f>
        <v>1039.4</v>
      </c>
    </row>
    <row r="432" spans="1:7" ht="25.5" customHeight="1">
      <c r="A432" s="71" t="s">
        <v>681</v>
      </c>
      <c r="B432" s="11" t="s">
        <v>415</v>
      </c>
      <c r="C432" s="11" t="s">
        <v>285</v>
      </c>
      <c r="D432" s="71" t="s">
        <v>516</v>
      </c>
      <c r="E432" s="55" t="s">
        <v>517</v>
      </c>
      <c r="F432" s="56">
        <v>1039.4</v>
      </c>
      <c r="G432" s="56">
        <v>1039.4</v>
      </c>
    </row>
    <row r="433" spans="1:7" ht="25.5" customHeight="1">
      <c r="A433" s="71" t="s">
        <v>681</v>
      </c>
      <c r="B433" s="75" t="s">
        <v>416</v>
      </c>
      <c r="C433" s="71"/>
      <c r="D433" s="71"/>
      <c r="E433" s="55" t="s">
        <v>335</v>
      </c>
      <c r="F433" s="56">
        <f aca="true" t="shared" si="24" ref="F433:G435">F434</f>
        <v>74.10000000000002</v>
      </c>
      <c r="G433" s="56">
        <f t="shared" si="24"/>
        <v>74.1</v>
      </c>
    </row>
    <row r="434" spans="1:7" ht="21.75" customHeight="1">
      <c r="A434" s="71" t="s">
        <v>681</v>
      </c>
      <c r="B434" s="75" t="s">
        <v>416</v>
      </c>
      <c r="C434" s="71" t="s">
        <v>402</v>
      </c>
      <c r="D434" s="71"/>
      <c r="E434" s="55" t="s">
        <v>403</v>
      </c>
      <c r="F434" s="56">
        <f t="shared" si="24"/>
        <v>74.10000000000002</v>
      </c>
      <c r="G434" s="56">
        <f t="shared" si="24"/>
        <v>74.1</v>
      </c>
    </row>
    <row r="435" spans="1:7" ht="25.5" customHeight="1">
      <c r="A435" s="71" t="s">
        <v>681</v>
      </c>
      <c r="B435" s="75" t="s">
        <v>416</v>
      </c>
      <c r="C435" s="71" t="s">
        <v>404</v>
      </c>
      <c r="D435" s="71"/>
      <c r="E435" s="55" t="s">
        <v>405</v>
      </c>
      <c r="F435" s="56">
        <f t="shared" si="24"/>
        <v>74.10000000000002</v>
      </c>
      <c r="G435" s="56">
        <f t="shared" si="24"/>
        <v>74.1</v>
      </c>
    </row>
    <row r="436" spans="1:7" ht="19.5" customHeight="1">
      <c r="A436" s="71" t="s">
        <v>681</v>
      </c>
      <c r="B436" s="75" t="s">
        <v>416</v>
      </c>
      <c r="C436" s="71" t="s">
        <v>404</v>
      </c>
      <c r="D436" s="71" t="s">
        <v>516</v>
      </c>
      <c r="E436" s="55" t="s">
        <v>517</v>
      </c>
      <c r="F436" s="56">
        <f>120+149.3-195.2</f>
        <v>74.10000000000002</v>
      </c>
      <c r="G436" s="56">
        <v>74.1</v>
      </c>
    </row>
    <row r="437" spans="1:7" ht="22.5" customHeight="1">
      <c r="A437" s="71" t="s">
        <v>681</v>
      </c>
      <c r="B437" s="75" t="s">
        <v>394</v>
      </c>
      <c r="C437" s="75"/>
      <c r="D437" s="75"/>
      <c r="E437" s="55" t="s">
        <v>373</v>
      </c>
      <c r="F437" s="56">
        <f>F438</f>
        <v>2689.8</v>
      </c>
      <c r="G437" s="56">
        <f>G438</f>
        <v>2167.7000000000003</v>
      </c>
    </row>
    <row r="438" spans="1:7" ht="24" customHeight="1">
      <c r="A438" s="71" t="s">
        <v>681</v>
      </c>
      <c r="B438" s="75" t="s">
        <v>394</v>
      </c>
      <c r="C438" s="75" t="s">
        <v>541</v>
      </c>
      <c r="D438" s="71"/>
      <c r="E438" s="55" t="s">
        <v>1175</v>
      </c>
      <c r="F438" s="56">
        <f>F439</f>
        <v>2689.8</v>
      </c>
      <c r="G438" s="56">
        <f>G439</f>
        <v>2167.7000000000003</v>
      </c>
    </row>
    <row r="439" spans="1:7" ht="20.25" customHeight="1">
      <c r="A439" s="71" t="s">
        <v>681</v>
      </c>
      <c r="B439" s="75" t="s">
        <v>394</v>
      </c>
      <c r="C439" s="71" t="s">
        <v>31</v>
      </c>
      <c r="D439" s="71"/>
      <c r="E439" s="55" t="s">
        <v>30</v>
      </c>
      <c r="F439" s="56">
        <f>F440+F441</f>
        <v>2689.8</v>
      </c>
      <c r="G439" s="56">
        <f>G440+G441</f>
        <v>2167.7000000000003</v>
      </c>
    </row>
    <row r="440" spans="1:7" ht="21" customHeight="1">
      <c r="A440" s="71" t="s">
        <v>681</v>
      </c>
      <c r="B440" s="75" t="s">
        <v>394</v>
      </c>
      <c r="C440" s="71" t="s">
        <v>31</v>
      </c>
      <c r="D440" s="71" t="s">
        <v>494</v>
      </c>
      <c r="E440" s="55" t="s">
        <v>495</v>
      </c>
      <c r="F440" s="56">
        <v>596.4</v>
      </c>
      <c r="G440" s="107">
        <v>88.9</v>
      </c>
    </row>
    <row r="441" spans="1:7" ht="21.75" customHeight="1">
      <c r="A441" s="71" t="s">
        <v>681</v>
      </c>
      <c r="B441" s="75" t="s">
        <v>394</v>
      </c>
      <c r="C441" s="71" t="s">
        <v>31</v>
      </c>
      <c r="D441" s="71" t="s">
        <v>516</v>
      </c>
      <c r="E441" s="55" t="s">
        <v>517</v>
      </c>
      <c r="F441" s="56">
        <v>2093.4</v>
      </c>
      <c r="G441" s="107">
        <v>2078.8</v>
      </c>
    </row>
    <row r="442" spans="1:7" ht="23.25" customHeight="1">
      <c r="A442" s="71" t="s">
        <v>681</v>
      </c>
      <c r="B442" s="71" t="s">
        <v>417</v>
      </c>
      <c r="C442" s="71"/>
      <c r="D442" s="71"/>
      <c r="E442" s="55" t="s">
        <v>1076</v>
      </c>
      <c r="F442" s="56">
        <f>F443+F447</f>
        <v>17361.2</v>
      </c>
      <c r="G442" s="56">
        <f>G443+G447</f>
        <v>17181.899999999998</v>
      </c>
    </row>
    <row r="443" spans="1:7" ht="47.25" customHeight="1">
      <c r="A443" s="71" t="s">
        <v>681</v>
      </c>
      <c r="B443" s="71" t="s">
        <v>417</v>
      </c>
      <c r="C443" s="71" t="s">
        <v>350</v>
      </c>
      <c r="D443" s="71"/>
      <c r="E443" s="55" t="s">
        <v>351</v>
      </c>
      <c r="F443" s="56">
        <f aca="true" t="shared" si="25" ref="F443:G445">F444</f>
        <v>3760</v>
      </c>
      <c r="G443" s="56">
        <f t="shared" si="25"/>
        <v>3720.1</v>
      </c>
    </row>
    <row r="444" spans="1:7" ht="23.25" customHeight="1">
      <c r="A444" s="71" t="s">
        <v>681</v>
      </c>
      <c r="B444" s="71" t="s">
        <v>417</v>
      </c>
      <c r="C444" s="71" t="s">
        <v>357</v>
      </c>
      <c r="D444" s="71"/>
      <c r="E444" s="55" t="s">
        <v>358</v>
      </c>
      <c r="F444" s="56">
        <f t="shared" si="25"/>
        <v>3760</v>
      </c>
      <c r="G444" s="56">
        <f t="shared" si="25"/>
        <v>3720.1</v>
      </c>
    </row>
    <row r="445" spans="1:7" ht="49.5">
      <c r="A445" s="71" t="s">
        <v>681</v>
      </c>
      <c r="B445" s="71" t="s">
        <v>417</v>
      </c>
      <c r="C445" s="71" t="s">
        <v>441</v>
      </c>
      <c r="D445" s="71"/>
      <c r="E445" s="55" t="s">
        <v>485</v>
      </c>
      <c r="F445" s="56">
        <f t="shared" si="25"/>
        <v>3760</v>
      </c>
      <c r="G445" s="56">
        <f t="shared" si="25"/>
        <v>3720.1</v>
      </c>
    </row>
    <row r="446" spans="1:7" ht="20.25" customHeight="1">
      <c r="A446" s="71" t="s">
        <v>681</v>
      </c>
      <c r="B446" s="71" t="s">
        <v>417</v>
      </c>
      <c r="C446" s="71" t="s">
        <v>441</v>
      </c>
      <c r="D446" s="71" t="s">
        <v>354</v>
      </c>
      <c r="E446" s="55" t="s">
        <v>355</v>
      </c>
      <c r="F446" s="56">
        <f>4547.5-809.3+6.9-88.1+63.7+39.3</f>
        <v>3760</v>
      </c>
      <c r="G446" s="56">
        <v>3720.1</v>
      </c>
    </row>
    <row r="447" spans="1:7" ht="49.5">
      <c r="A447" s="71" t="s">
        <v>681</v>
      </c>
      <c r="B447" s="71" t="s">
        <v>417</v>
      </c>
      <c r="C447" s="71" t="s">
        <v>1077</v>
      </c>
      <c r="D447" s="71"/>
      <c r="E447" s="55" t="s">
        <v>1078</v>
      </c>
      <c r="F447" s="56">
        <f>F448</f>
        <v>13601.2</v>
      </c>
      <c r="G447" s="56">
        <f>G448</f>
        <v>13461.8</v>
      </c>
    </row>
    <row r="448" spans="1:7" ht="25.5" customHeight="1">
      <c r="A448" s="71" t="s">
        <v>681</v>
      </c>
      <c r="B448" s="71" t="s">
        <v>417</v>
      </c>
      <c r="C448" s="71" t="s">
        <v>1079</v>
      </c>
      <c r="D448" s="71" t="s">
        <v>473</v>
      </c>
      <c r="E448" s="55" t="s">
        <v>489</v>
      </c>
      <c r="F448" s="56">
        <f>F449+F452</f>
        <v>13601.2</v>
      </c>
      <c r="G448" s="56">
        <f>G449+G452</f>
        <v>13461.8</v>
      </c>
    </row>
    <row r="449" spans="1:7" ht="33">
      <c r="A449" s="71" t="s">
        <v>681</v>
      </c>
      <c r="B449" s="71" t="s">
        <v>417</v>
      </c>
      <c r="C449" s="71" t="s">
        <v>524</v>
      </c>
      <c r="D449" s="71"/>
      <c r="E449" s="55" t="s">
        <v>525</v>
      </c>
      <c r="F449" s="56">
        <f>F450+F451</f>
        <v>9436.4</v>
      </c>
      <c r="G449" s="56">
        <f>G450+G451</f>
        <v>9426.3</v>
      </c>
    </row>
    <row r="450" spans="1:7" ht="19.5" customHeight="1">
      <c r="A450" s="71" t="s">
        <v>681</v>
      </c>
      <c r="B450" s="71" t="s">
        <v>417</v>
      </c>
      <c r="C450" s="71" t="s">
        <v>524</v>
      </c>
      <c r="D450" s="71" t="s">
        <v>348</v>
      </c>
      <c r="E450" s="55" t="s">
        <v>496</v>
      </c>
      <c r="F450" s="56">
        <f>10064.6+1111.8-3920.2+662.4+500+234+600+200-463+129.7+88.1+19.6+131.5</f>
        <v>9358.5</v>
      </c>
      <c r="G450" s="107">
        <v>9348.4</v>
      </c>
    </row>
    <row r="451" spans="1:7" ht="19.5" customHeight="1">
      <c r="A451" s="71" t="s">
        <v>681</v>
      </c>
      <c r="B451" s="71" t="s">
        <v>417</v>
      </c>
      <c r="C451" s="71" t="s">
        <v>524</v>
      </c>
      <c r="D451" s="71" t="s">
        <v>493</v>
      </c>
      <c r="E451" s="55" t="s">
        <v>438</v>
      </c>
      <c r="F451" s="56">
        <f>255.7+65.7-243.5</f>
        <v>77.89999999999998</v>
      </c>
      <c r="G451" s="56">
        <v>77.9</v>
      </c>
    </row>
    <row r="452" spans="1:7" ht="33">
      <c r="A452" s="71" t="s">
        <v>681</v>
      </c>
      <c r="B452" s="71" t="s">
        <v>417</v>
      </c>
      <c r="C452" s="71" t="s">
        <v>977</v>
      </c>
      <c r="D452" s="71"/>
      <c r="E452" s="55" t="s">
        <v>12</v>
      </c>
      <c r="F452" s="56">
        <f>F453</f>
        <v>4164.8</v>
      </c>
      <c r="G452" s="56">
        <f>G453</f>
        <v>4035.5</v>
      </c>
    </row>
    <row r="453" spans="1:7" ht="19.5" customHeight="1">
      <c r="A453" s="71" t="s">
        <v>681</v>
      </c>
      <c r="B453" s="71" t="s">
        <v>417</v>
      </c>
      <c r="C453" s="71" t="s">
        <v>977</v>
      </c>
      <c r="D453" s="71" t="s">
        <v>348</v>
      </c>
      <c r="E453" s="55" t="s">
        <v>496</v>
      </c>
      <c r="F453" s="56">
        <f>3920.2+192.5+52.1</f>
        <v>4164.8</v>
      </c>
      <c r="G453" s="56">
        <v>4035.5</v>
      </c>
    </row>
    <row r="454" spans="1:7" ht="19.5" customHeight="1">
      <c r="A454" s="71" t="s">
        <v>681</v>
      </c>
      <c r="B454" s="71" t="s">
        <v>395</v>
      </c>
      <c r="C454" s="71"/>
      <c r="D454" s="71"/>
      <c r="E454" s="55" t="s">
        <v>377</v>
      </c>
      <c r="F454" s="56">
        <f>F455+F463</f>
        <v>5126.8</v>
      </c>
      <c r="G454" s="56">
        <f>G455+G463</f>
        <v>3933.6</v>
      </c>
    </row>
    <row r="455" spans="1:7" ht="19.5" customHeight="1">
      <c r="A455" s="71" t="s">
        <v>681</v>
      </c>
      <c r="B455" s="71" t="s">
        <v>396</v>
      </c>
      <c r="C455" s="71"/>
      <c r="D455" s="71"/>
      <c r="E455" s="55" t="s">
        <v>384</v>
      </c>
      <c r="F455" s="56">
        <f>F456+F460</f>
        <v>420.6</v>
      </c>
      <c r="G455" s="56">
        <f>G456+G460</f>
        <v>420.6</v>
      </c>
    </row>
    <row r="456" spans="1:7" ht="19.5" customHeight="1">
      <c r="A456" s="71" t="s">
        <v>681</v>
      </c>
      <c r="B456" s="71" t="s">
        <v>396</v>
      </c>
      <c r="C456" s="71" t="s">
        <v>328</v>
      </c>
      <c r="D456" s="71"/>
      <c r="E456" s="55" t="s">
        <v>327</v>
      </c>
      <c r="F456" s="56">
        <f aca="true" t="shared" si="26" ref="F456:G458">F457</f>
        <v>218.50000000000003</v>
      </c>
      <c r="G456" s="56">
        <f t="shared" si="26"/>
        <v>218.5</v>
      </c>
    </row>
    <row r="457" spans="1:7" ht="19.5" customHeight="1">
      <c r="A457" s="71" t="s">
        <v>681</v>
      </c>
      <c r="B457" s="71" t="s">
        <v>396</v>
      </c>
      <c r="C457" s="71" t="s">
        <v>334</v>
      </c>
      <c r="D457" s="71"/>
      <c r="E457" s="55" t="s">
        <v>1092</v>
      </c>
      <c r="F457" s="56">
        <f t="shared" si="26"/>
        <v>218.50000000000003</v>
      </c>
      <c r="G457" s="56">
        <f t="shared" si="26"/>
        <v>218.5</v>
      </c>
    </row>
    <row r="458" spans="1:7" ht="49.5">
      <c r="A458" s="71" t="s">
        <v>681</v>
      </c>
      <c r="B458" s="71" t="s">
        <v>396</v>
      </c>
      <c r="C458" s="71" t="s">
        <v>339</v>
      </c>
      <c r="D458" s="71"/>
      <c r="E458" s="55" t="s">
        <v>454</v>
      </c>
      <c r="F458" s="56">
        <f t="shared" si="26"/>
        <v>218.50000000000003</v>
      </c>
      <c r="G458" s="56">
        <f t="shared" si="26"/>
        <v>218.5</v>
      </c>
    </row>
    <row r="459" spans="1:7" ht="21.75" customHeight="1">
      <c r="A459" s="71" t="s">
        <v>681</v>
      </c>
      <c r="B459" s="71" t="s">
        <v>396</v>
      </c>
      <c r="C459" s="71" t="s">
        <v>339</v>
      </c>
      <c r="D459" s="71" t="s">
        <v>508</v>
      </c>
      <c r="E459" s="55" t="s">
        <v>509</v>
      </c>
      <c r="F459" s="56">
        <f>267.6-49.1</f>
        <v>218.50000000000003</v>
      </c>
      <c r="G459" s="56">
        <v>218.5</v>
      </c>
    </row>
    <row r="460" spans="1:7" ht="21.75" customHeight="1">
      <c r="A460" s="71" t="s">
        <v>681</v>
      </c>
      <c r="B460" s="71" t="s">
        <v>396</v>
      </c>
      <c r="C460" s="75" t="s">
        <v>541</v>
      </c>
      <c r="D460" s="71"/>
      <c r="E460" s="55" t="s">
        <v>1175</v>
      </c>
      <c r="F460" s="56">
        <f>F461</f>
        <v>202.1</v>
      </c>
      <c r="G460" s="56">
        <f>G461</f>
        <v>202.1</v>
      </c>
    </row>
    <row r="461" spans="1:7" ht="115.5" customHeight="1">
      <c r="A461" s="71" t="s">
        <v>681</v>
      </c>
      <c r="B461" s="71" t="s">
        <v>396</v>
      </c>
      <c r="C461" s="71" t="s">
        <v>979</v>
      </c>
      <c r="D461" s="75"/>
      <c r="E461" s="55" t="s">
        <v>980</v>
      </c>
      <c r="F461" s="56">
        <f>F462</f>
        <v>202.1</v>
      </c>
      <c r="G461" s="56">
        <f>G462</f>
        <v>202.1</v>
      </c>
    </row>
    <row r="462" spans="1:7" ht="19.5" customHeight="1">
      <c r="A462" s="71" t="s">
        <v>681</v>
      </c>
      <c r="B462" s="71" t="s">
        <v>396</v>
      </c>
      <c r="C462" s="71" t="s">
        <v>979</v>
      </c>
      <c r="D462" s="71" t="s">
        <v>508</v>
      </c>
      <c r="E462" s="55" t="s">
        <v>509</v>
      </c>
      <c r="F462" s="56">
        <v>202.1</v>
      </c>
      <c r="G462" s="107">
        <v>202.1</v>
      </c>
    </row>
    <row r="463" spans="1:7" ht="19.5" customHeight="1">
      <c r="A463" s="71" t="s">
        <v>681</v>
      </c>
      <c r="B463" s="71" t="s">
        <v>537</v>
      </c>
      <c r="C463" s="71"/>
      <c r="D463" s="75"/>
      <c r="E463" s="58" t="s">
        <v>1183</v>
      </c>
      <c r="F463" s="56">
        <f aca="true" t="shared" si="27" ref="F463:G465">F464</f>
        <v>4706.2</v>
      </c>
      <c r="G463" s="56">
        <f t="shared" si="27"/>
        <v>3513</v>
      </c>
    </row>
    <row r="464" spans="1:7" ht="21" customHeight="1">
      <c r="A464" s="71" t="s">
        <v>681</v>
      </c>
      <c r="B464" s="71" t="s">
        <v>537</v>
      </c>
      <c r="C464" s="75" t="s">
        <v>541</v>
      </c>
      <c r="D464" s="71"/>
      <c r="E464" s="55" t="s">
        <v>1175</v>
      </c>
      <c r="F464" s="56">
        <f t="shared" si="27"/>
        <v>4706.2</v>
      </c>
      <c r="G464" s="56">
        <f t="shared" si="27"/>
        <v>3513</v>
      </c>
    </row>
    <row r="465" spans="1:7" ht="56.25" customHeight="1">
      <c r="A465" s="71" t="s">
        <v>681</v>
      </c>
      <c r="B465" s="71" t="s">
        <v>537</v>
      </c>
      <c r="C465" s="75" t="s">
        <v>538</v>
      </c>
      <c r="D465" s="75"/>
      <c r="E465" s="58" t="s">
        <v>1184</v>
      </c>
      <c r="F465" s="56">
        <f t="shared" si="27"/>
        <v>4706.2</v>
      </c>
      <c r="G465" s="56">
        <f t="shared" si="27"/>
        <v>3513</v>
      </c>
    </row>
    <row r="466" spans="1:7" ht="24" customHeight="1">
      <c r="A466" s="71" t="s">
        <v>681</v>
      </c>
      <c r="B466" s="71" t="s">
        <v>537</v>
      </c>
      <c r="C466" s="75" t="s">
        <v>538</v>
      </c>
      <c r="D466" s="75" t="s">
        <v>500</v>
      </c>
      <c r="E466" s="55" t="s">
        <v>501</v>
      </c>
      <c r="F466" s="56">
        <v>4706.2</v>
      </c>
      <c r="G466" s="56">
        <v>3513</v>
      </c>
    </row>
    <row r="467" spans="1:7" s="53" customFormat="1" ht="33">
      <c r="A467" s="74" t="s">
        <v>1084</v>
      </c>
      <c r="B467" s="74"/>
      <c r="C467" s="74"/>
      <c r="D467" s="74"/>
      <c r="E467" s="54" t="s">
        <v>1085</v>
      </c>
      <c r="F467" s="52">
        <f aca="true" t="shared" si="28" ref="F467:G472">F468</f>
        <v>2487.5000000000005</v>
      </c>
      <c r="G467" s="52">
        <f t="shared" si="28"/>
        <v>2452.3</v>
      </c>
    </row>
    <row r="468" spans="1:7" ht="16.5">
      <c r="A468" s="71" t="s">
        <v>1084</v>
      </c>
      <c r="B468" s="71" t="s">
        <v>420</v>
      </c>
      <c r="C468" s="71"/>
      <c r="D468" s="71"/>
      <c r="E468" s="55" t="s">
        <v>362</v>
      </c>
      <c r="F468" s="56">
        <f t="shared" si="28"/>
        <v>2487.5000000000005</v>
      </c>
      <c r="G468" s="56">
        <f t="shared" si="28"/>
        <v>2452.3</v>
      </c>
    </row>
    <row r="469" spans="1:7" ht="33">
      <c r="A469" s="71" t="s">
        <v>1084</v>
      </c>
      <c r="B469" s="71" t="s">
        <v>410</v>
      </c>
      <c r="C469" s="71"/>
      <c r="D469" s="71"/>
      <c r="E469" s="55" t="s">
        <v>333</v>
      </c>
      <c r="F469" s="56">
        <f t="shared" si="28"/>
        <v>2487.5000000000005</v>
      </c>
      <c r="G469" s="56">
        <f t="shared" si="28"/>
        <v>2452.3</v>
      </c>
    </row>
    <row r="470" spans="1:7" ht="47.25" customHeight="1">
      <c r="A470" s="71" t="s">
        <v>1084</v>
      </c>
      <c r="B470" s="71" t="s">
        <v>410</v>
      </c>
      <c r="C470" s="71" t="s">
        <v>350</v>
      </c>
      <c r="D470" s="71"/>
      <c r="E470" s="55" t="s">
        <v>351</v>
      </c>
      <c r="F470" s="56">
        <f t="shared" si="28"/>
        <v>2487.5000000000005</v>
      </c>
      <c r="G470" s="56">
        <f t="shared" si="28"/>
        <v>2452.3</v>
      </c>
    </row>
    <row r="471" spans="1:7" ht="16.5">
      <c r="A471" s="71" t="s">
        <v>1084</v>
      </c>
      <c r="B471" s="71" t="s">
        <v>410</v>
      </c>
      <c r="C471" s="71" t="s">
        <v>357</v>
      </c>
      <c r="D471" s="71"/>
      <c r="E471" s="55" t="s">
        <v>358</v>
      </c>
      <c r="F471" s="56">
        <f t="shared" si="28"/>
        <v>2487.5000000000005</v>
      </c>
      <c r="G471" s="56">
        <f t="shared" si="28"/>
        <v>2452.3</v>
      </c>
    </row>
    <row r="472" spans="1:7" ht="49.5">
      <c r="A472" s="71" t="s">
        <v>1084</v>
      </c>
      <c r="B472" s="71" t="s">
        <v>410</v>
      </c>
      <c r="C472" s="71" t="s">
        <v>441</v>
      </c>
      <c r="D472" s="71"/>
      <c r="E472" s="55" t="s">
        <v>485</v>
      </c>
      <c r="F472" s="56">
        <f t="shared" si="28"/>
        <v>2487.5000000000005</v>
      </c>
      <c r="G472" s="56">
        <f t="shared" si="28"/>
        <v>2452.3</v>
      </c>
    </row>
    <row r="473" spans="1:7" ht="16.5">
      <c r="A473" s="71" t="s">
        <v>1084</v>
      </c>
      <c r="B473" s="71" t="s">
        <v>410</v>
      </c>
      <c r="C473" s="71" t="s">
        <v>441</v>
      </c>
      <c r="D473" s="71" t="s">
        <v>354</v>
      </c>
      <c r="E473" s="55" t="s">
        <v>355</v>
      </c>
      <c r="F473" s="56">
        <f>4543.6-832-672.2-300-251.9</f>
        <v>2487.5000000000005</v>
      </c>
      <c r="G473" s="107">
        <v>2452.3</v>
      </c>
    </row>
    <row r="475" spans="1:7" ht="29.25" customHeight="1">
      <c r="A475" s="243" t="s">
        <v>926</v>
      </c>
      <c r="B475" s="243"/>
      <c r="C475" s="243"/>
      <c r="D475" s="243"/>
      <c r="E475" s="243"/>
      <c r="F475" s="243"/>
      <c r="G475" s="243"/>
    </row>
  </sheetData>
  <mergeCells count="6">
    <mergeCell ref="A475:G475"/>
    <mergeCell ref="A5:G5"/>
    <mergeCell ref="E1:G1"/>
    <mergeCell ref="E2:G2"/>
    <mergeCell ref="E3:G3"/>
    <mergeCell ref="A4:G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H402"/>
  <sheetViews>
    <sheetView view="pageBreakPreview" zoomScaleSheetLayoutView="100" workbookViewId="0" topLeftCell="A1">
      <selection activeCell="D12" sqref="D12"/>
    </sheetView>
  </sheetViews>
  <sheetFormatPr defaultColWidth="9.00390625" defaultRowHeight="12.75"/>
  <cols>
    <col min="1" max="1" width="7.125" style="4" customWidth="1"/>
    <col min="2" max="2" width="10.125" style="4" customWidth="1"/>
    <col min="3" max="3" width="5.00390625" style="4" customWidth="1"/>
    <col min="4" max="4" width="74.375" style="5" customWidth="1"/>
    <col min="5" max="5" width="12.875" style="30" customWidth="1"/>
    <col min="6" max="6" width="13.25390625" style="5" customWidth="1"/>
    <col min="7" max="16384" width="9.125" style="5" customWidth="1"/>
  </cols>
  <sheetData>
    <row r="1" spans="4:6" ht="16.5">
      <c r="D1" s="286" t="s">
        <v>83</v>
      </c>
      <c r="E1" s="286"/>
      <c r="F1" s="286"/>
    </row>
    <row r="2" spans="4:6" ht="16.5">
      <c r="D2" s="286" t="s">
        <v>1089</v>
      </c>
      <c r="E2" s="286"/>
      <c r="F2" s="286"/>
    </row>
    <row r="3" spans="4:6" ht="16.5">
      <c r="D3" s="286" t="s">
        <v>191</v>
      </c>
      <c r="E3" s="286"/>
      <c r="F3" s="286"/>
    </row>
    <row r="4" spans="1:6" ht="16.5">
      <c r="A4" s="290" t="s">
        <v>1071</v>
      </c>
      <c r="B4" s="290"/>
      <c r="C4" s="290"/>
      <c r="D4" s="290"/>
      <c r="E4" s="290"/>
      <c r="F4" s="290"/>
    </row>
    <row r="5" spans="1:6" ht="16.5">
      <c r="A5" s="290" t="s">
        <v>1072</v>
      </c>
      <c r="B5" s="290"/>
      <c r="C5" s="290"/>
      <c r="D5" s="290"/>
      <c r="E5" s="290"/>
      <c r="F5" s="290"/>
    </row>
    <row r="6" spans="1:6" ht="16.5">
      <c r="A6" s="291" t="s">
        <v>42</v>
      </c>
      <c r="B6" s="291"/>
      <c r="C6" s="291"/>
      <c r="D6" s="291"/>
      <c r="E6" s="291"/>
      <c r="F6" s="291"/>
    </row>
    <row r="7" spans="1:6" ht="47.25">
      <c r="A7" s="6" t="s">
        <v>392</v>
      </c>
      <c r="B7" s="6" t="s">
        <v>345</v>
      </c>
      <c r="C7" s="6" t="s">
        <v>346</v>
      </c>
      <c r="D7" s="6" t="s">
        <v>347</v>
      </c>
      <c r="E7" s="105" t="s">
        <v>925</v>
      </c>
      <c r="F7" s="92" t="s">
        <v>179</v>
      </c>
    </row>
    <row r="8" spans="1:6" ht="16.5">
      <c r="A8" s="6">
        <v>1</v>
      </c>
      <c r="B8" s="6">
        <v>2</v>
      </c>
      <c r="C8" s="6">
        <v>3</v>
      </c>
      <c r="D8" s="8">
        <v>4</v>
      </c>
      <c r="E8" s="39">
        <v>5</v>
      </c>
      <c r="F8" s="100">
        <v>6</v>
      </c>
    </row>
    <row r="9" spans="1:8" ht="16.5">
      <c r="A9" s="6"/>
      <c r="B9" s="6"/>
      <c r="C9" s="6"/>
      <c r="D9" s="23" t="s">
        <v>423</v>
      </c>
      <c r="E9" s="35">
        <f>E10+E61+E79+E108+E177+E286+E302+E350+E366+E382</f>
        <v>709109.7999999998</v>
      </c>
      <c r="F9" s="35">
        <f>F10+F61+F79+F108+F177+F286+F302+F350+F366+F382</f>
        <v>635633.2999999999</v>
      </c>
      <c r="G9" s="155"/>
      <c r="H9" s="155"/>
    </row>
    <row r="10" spans="1:6" s="20" customFormat="1" ht="16.5">
      <c r="A10" s="9" t="s">
        <v>419</v>
      </c>
      <c r="B10" s="9"/>
      <c r="C10" s="9"/>
      <c r="D10" s="10" t="s">
        <v>349</v>
      </c>
      <c r="E10" s="35">
        <f>E11+E15+E22+E36+E42+E33</f>
        <v>65627</v>
      </c>
      <c r="F10" s="35">
        <f>F11+F15+F22+F36+F42+F33</f>
        <v>64886.80000000001</v>
      </c>
    </row>
    <row r="11" spans="1:6" s="20" customFormat="1" ht="33">
      <c r="A11" s="11" t="s">
        <v>406</v>
      </c>
      <c r="B11" s="11"/>
      <c r="C11" s="11"/>
      <c r="D11" s="12" t="s">
        <v>425</v>
      </c>
      <c r="E11" s="34">
        <f aca="true" t="shared" si="0" ref="E11:F13">E12</f>
        <v>1294.1</v>
      </c>
      <c r="F11" s="34">
        <f t="shared" si="0"/>
        <v>1289.8</v>
      </c>
    </row>
    <row r="12" spans="1:6" ht="49.5">
      <c r="A12" s="11" t="s">
        <v>406</v>
      </c>
      <c r="B12" s="11" t="s">
        <v>350</v>
      </c>
      <c r="C12" s="11"/>
      <c r="D12" s="12" t="s">
        <v>351</v>
      </c>
      <c r="E12" s="34">
        <f t="shared" si="0"/>
        <v>1294.1</v>
      </c>
      <c r="F12" s="34">
        <f t="shared" si="0"/>
        <v>1289.8</v>
      </c>
    </row>
    <row r="13" spans="1:6" ht="16.5">
      <c r="A13" s="11" t="s">
        <v>406</v>
      </c>
      <c r="B13" s="11" t="s">
        <v>352</v>
      </c>
      <c r="C13" s="11"/>
      <c r="D13" s="12" t="s">
        <v>353</v>
      </c>
      <c r="E13" s="34">
        <f t="shared" si="0"/>
        <v>1294.1</v>
      </c>
      <c r="F13" s="34">
        <f t="shared" si="0"/>
        <v>1289.8</v>
      </c>
    </row>
    <row r="14" spans="1:6" ht="16.5">
      <c r="A14" s="11" t="s">
        <v>406</v>
      </c>
      <c r="B14" s="11" t="s">
        <v>352</v>
      </c>
      <c r="C14" s="11" t="s">
        <v>354</v>
      </c>
      <c r="D14" s="12" t="s">
        <v>355</v>
      </c>
      <c r="E14" s="34">
        <f>'№8'!F14</f>
        <v>1294.1</v>
      </c>
      <c r="F14" s="34">
        <f>'№8'!G14</f>
        <v>1289.8</v>
      </c>
    </row>
    <row r="15" spans="1:6" s="20" customFormat="1" ht="49.5">
      <c r="A15" s="11" t="s">
        <v>407</v>
      </c>
      <c r="B15" s="11"/>
      <c r="C15" s="11"/>
      <c r="D15" s="12" t="s">
        <v>356</v>
      </c>
      <c r="E15" s="34">
        <f>E16</f>
        <v>3129.1000000000004</v>
      </c>
      <c r="F15" s="34">
        <f>F16</f>
        <v>3103.7</v>
      </c>
    </row>
    <row r="16" spans="1:6" ht="49.5">
      <c r="A16" s="11" t="s">
        <v>407</v>
      </c>
      <c r="B16" s="11" t="s">
        <v>350</v>
      </c>
      <c r="C16" s="11"/>
      <c r="D16" s="12" t="s">
        <v>351</v>
      </c>
      <c r="E16" s="34">
        <f>E17+E20</f>
        <v>3129.1000000000004</v>
      </c>
      <c r="F16" s="34">
        <f>F17+F20</f>
        <v>3103.7</v>
      </c>
    </row>
    <row r="17" spans="1:6" ht="16.5">
      <c r="A17" s="11" t="s">
        <v>407</v>
      </c>
      <c r="B17" s="11" t="s">
        <v>357</v>
      </c>
      <c r="C17" s="11"/>
      <c r="D17" s="12" t="s">
        <v>358</v>
      </c>
      <c r="E17" s="34">
        <f>E18</f>
        <v>2105.8</v>
      </c>
      <c r="F17" s="34">
        <f>F18</f>
        <v>2098</v>
      </c>
    </row>
    <row r="18" spans="1:6" ht="49.5">
      <c r="A18" s="11" t="s">
        <v>407</v>
      </c>
      <c r="B18" s="11" t="s">
        <v>441</v>
      </c>
      <c r="C18" s="11"/>
      <c r="D18" s="12" t="s">
        <v>485</v>
      </c>
      <c r="E18" s="34">
        <f>E19</f>
        <v>2105.8</v>
      </c>
      <c r="F18" s="34">
        <f>F19</f>
        <v>2098</v>
      </c>
    </row>
    <row r="19" spans="1:6" ht="16.5">
      <c r="A19" s="11" t="s">
        <v>407</v>
      </c>
      <c r="B19" s="11" t="s">
        <v>441</v>
      </c>
      <c r="C19" s="11" t="s">
        <v>354</v>
      </c>
      <c r="D19" s="12" t="s">
        <v>355</v>
      </c>
      <c r="E19" s="34">
        <f>'№8'!F310</f>
        <v>2105.8</v>
      </c>
      <c r="F19" s="34">
        <f>'№8'!G310</f>
        <v>2098</v>
      </c>
    </row>
    <row r="20" spans="1:6" ht="22.5" customHeight="1">
      <c r="A20" s="11" t="s">
        <v>407</v>
      </c>
      <c r="B20" s="11" t="s">
        <v>340</v>
      </c>
      <c r="C20" s="11"/>
      <c r="D20" s="12" t="s">
        <v>341</v>
      </c>
      <c r="E20" s="34">
        <f>E21</f>
        <v>1023.3000000000002</v>
      </c>
      <c r="F20" s="34">
        <f>F21</f>
        <v>1005.7</v>
      </c>
    </row>
    <row r="21" spans="1:6" ht="16.5">
      <c r="A21" s="11" t="s">
        <v>407</v>
      </c>
      <c r="B21" s="11" t="s">
        <v>340</v>
      </c>
      <c r="C21" s="11" t="s">
        <v>354</v>
      </c>
      <c r="D21" s="12" t="s">
        <v>355</v>
      </c>
      <c r="E21" s="34">
        <f>'№8'!F312</f>
        <v>1023.3000000000002</v>
      </c>
      <c r="F21" s="34">
        <f>'№8'!G312</f>
        <v>1005.7</v>
      </c>
    </row>
    <row r="22" spans="1:6" s="20" customFormat="1" ht="49.5">
      <c r="A22" s="11" t="s">
        <v>408</v>
      </c>
      <c r="B22" s="11"/>
      <c r="C22" s="11"/>
      <c r="D22" s="12" t="s">
        <v>359</v>
      </c>
      <c r="E22" s="34">
        <f>E23+E30</f>
        <v>37763.799999999996</v>
      </c>
      <c r="F22" s="34">
        <f>F23+F30</f>
        <v>37658.200000000004</v>
      </c>
    </row>
    <row r="23" spans="1:6" ht="49.5">
      <c r="A23" s="11" t="s">
        <v>408</v>
      </c>
      <c r="B23" s="11" t="s">
        <v>350</v>
      </c>
      <c r="C23" s="11"/>
      <c r="D23" s="12" t="s">
        <v>351</v>
      </c>
      <c r="E23" s="34">
        <f>E24</f>
        <v>37115.799999999996</v>
      </c>
      <c r="F23" s="34">
        <f>F24</f>
        <v>37010.200000000004</v>
      </c>
    </row>
    <row r="24" spans="1:6" ht="16.5">
      <c r="A24" s="11" t="s">
        <v>408</v>
      </c>
      <c r="B24" s="11" t="s">
        <v>357</v>
      </c>
      <c r="C24" s="11"/>
      <c r="D24" s="12" t="s">
        <v>358</v>
      </c>
      <c r="E24" s="34">
        <f>E25+E28</f>
        <v>37115.799999999996</v>
      </c>
      <c r="F24" s="34">
        <f>F25+F28</f>
        <v>37010.200000000004</v>
      </c>
    </row>
    <row r="25" spans="1:6" ht="49.5">
      <c r="A25" s="11" t="s">
        <v>408</v>
      </c>
      <c r="B25" s="11" t="s">
        <v>441</v>
      </c>
      <c r="C25" s="11"/>
      <c r="D25" s="12" t="s">
        <v>485</v>
      </c>
      <c r="E25" s="34">
        <f>E26+E27</f>
        <v>37051.6</v>
      </c>
      <c r="F25" s="34">
        <f>F26+F27</f>
        <v>36982.700000000004</v>
      </c>
    </row>
    <row r="26" spans="1:6" ht="16.5">
      <c r="A26" s="11" t="s">
        <v>408</v>
      </c>
      <c r="B26" s="11" t="s">
        <v>441</v>
      </c>
      <c r="C26" s="11" t="s">
        <v>354</v>
      </c>
      <c r="D26" s="12" t="s">
        <v>355</v>
      </c>
      <c r="E26" s="34">
        <f>'№8'!F19</f>
        <v>36862.799999999996</v>
      </c>
      <c r="F26" s="34">
        <f>'№8'!G19</f>
        <v>36793.9</v>
      </c>
    </row>
    <row r="27" spans="1:6" ht="16.5">
      <c r="A27" s="11" t="s">
        <v>408</v>
      </c>
      <c r="B27" s="11" t="s">
        <v>441</v>
      </c>
      <c r="C27" s="11" t="s">
        <v>493</v>
      </c>
      <c r="D27" s="12" t="s">
        <v>438</v>
      </c>
      <c r="E27" s="34">
        <f>'№8'!F20</f>
        <v>188.8</v>
      </c>
      <c r="F27" s="34">
        <f>'№8'!G20</f>
        <v>188.8</v>
      </c>
    </row>
    <row r="28" spans="1:6" ht="33">
      <c r="A28" s="11" t="s">
        <v>408</v>
      </c>
      <c r="B28" s="11" t="s">
        <v>487</v>
      </c>
      <c r="C28" s="11"/>
      <c r="D28" s="12" t="s">
        <v>486</v>
      </c>
      <c r="E28" s="34">
        <f>E29</f>
        <v>64.2</v>
      </c>
      <c r="F28" s="34">
        <f>F29</f>
        <v>27.5</v>
      </c>
    </row>
    <row r="29" spans="1:6" ht="16.5">
      <c r="A29" s="11" t="s">
        <v>408</v>
      </c>
      <c r="B29" s="11" t="s">
        <v>487</v>
      </c>
      <c r="C29" s="11" t="s">
        <v>354</v>
      </c>
      <c r="D29" s="12" t="s">
        <v>355</v>
      </c>
      <c r="E29" s="34">
        <f>'№8'!F22</f>
        <v>64.2</v>
      </c>
      <c r="F29" s="34">
        <f>'№8'!G22</f>
        <v>27.5</v>
      </c>
    </row>
    <row r="30" spans="1:6" ht="21.75" customHeight="1">
      <c r="A30" s="11" t="s">
        <v>408</v>
      </c>
      <c r="B30" s="15" t="s">
        <v>541</v>
      </c>
      <c r="C30" s="11"/>
      <c r="D30" s="12" t="s">
        <v>1175</v>
      </c>
      <c r="E30" s="34">
        <f>E31</f>
        <v>648</v>
      </c>
      <c r="F30" s="34">
        <f>F31</f>
        <v>648</v>
      </c>
    </row>
    <row r="31" spans="1:6" ht="50.25" customHeight="1">
      <c r="A31" s="11" t="s">
        <v>408</v>
      </c>
      <c r="B31" s="15" t="s">
        <v>1176</v>
      </c>
      <c r="C31" s="11"/>
      <c r="D31" s="12" t="s">
        <v>1177</v>
      </c>
      <c r="E31" s="34">
        <f>E32</f>
        <v>648</v>
      </c>
      <c r="F31" s="34">
        <f>F32</f>
        <v>648</v>
      </c>
    </row>
    <row r="32" spans="1:6" ht="22.5" customHeight="1">
      <c r="A32" s="11" t="s">
        <v>408</v>
      </c>
      <c r="B32" s="15" t="s">
        <v>1176</v>
      </c>
      <c r="C32" s="11" t="s">
        <v>354</v>
      </c>
      <c r="D32" s="12" t="s">
        <v>355</v>
      </c>
      <c r="E32" s="34">
        <f>'№8'!F25</f>
        <v>648</v>
      </c>
      <c r="F32" s="34">
        <f>'№8'!G25</f>
        <v>648</v>
      </c>
    </row>
    <row r="33" spans="1:6" ht="16.5">
      <c r="A33" s="11" t="s">
        <v>1185</v>
      </c>
      <c r="B33" s="11"/>
      <c r="C33" s="11"/>
      <c r="D33" s="12" t="s">
        <v>1186</v>
      </c>
      <c r="E33" s="34">
        <f>E34</f>
        <v>57.4</v>
      </c>
      <c r="F33" s="34">
        <f>F34</f>
        <v>32.9</v>
      </c>
    </row>
    <row r="34" spans="1:6" ht="49.5">
      <c r="A34" s="11" t="s">
        <v>1185</v>
      </c>
      <c r="B34" s="11" t="s">
        <v>1187</v>
      </c>
      <c r="C34" s="11"/>
      <c r="D34" s="12" t="s">
        <v>1188</v>
      </c>
      <c r="E34" s="34">
        <f>E35</f>
        <v>57.4</v>
      </c>
      <c r="F34" s="34">
        <f>F35</f>
        <v>32.9</v>
      </c>
    </row>
    <row r="35" spans="1:6" ht="16.5">
      <c r="A35" s="11" t="s">
        <v>1185</v>
      </c>
      <c r="B35" s="11" t="s">
        <v>1187</v>
      </c>
      <c r="C35" s="11" t="s">
        <v>354</v>
      </c>
      <c r="D35" s="12" t="s">
        <v>355</v>
      </c>
      <c r="E35" s="34">
        <f>'№8'!F28</f>
        <v>57.4</v>
      </c>
      <c r="F35" s="34">
        <f>'№8'!G28</f>
        <v>32.9</v>
      </c>
    </row>
    <row r="36" spans="1:6" s="20" customFormat="1" ht="33">
      <c r="A36" s="11" t="s">
        <v>409</v>
      </c>
      <c r="B36" s="11"/>
      <c r="C36" s="11"/>
      <c r="D36" s="12" t="s">
        <v>16</v>
      </c>
      <c r="E36" s="34">
        <f aca="true" t="shared" si="1" ref="E36:F38">E37</f>
        <v>12450</v>
      </c>
      <c r="F36" s="34">
        <f t="shared" si="1"/>
        <v>12286.2</v>
      </c>
    </row>
    <row r="37" spans="1:6" ht="49.5">
      <c r="A37" s="11" t="s">
        <v>409</v>
      </c>
      <c r="B37" s="11" t="s">
        <v>350</v>
      </c>
      <c r="C37" s="11"/>
      <c r="D37" s="12" t="s">
        <v>351</v>
      </c>
      <c r="E37" s="34">
        <f t="shared" si="1"/>
        <v>12450</v>
      </c>
      <c r="F37" s="34">
        <f t="shared" si="1"/>
        <v>12286.2</v>
      </c>
    </row>
    <row r="38" spans="1:6" ht="16.5">
      <c r="A38" s="11" t="s">
        <v>409</v>
      </c>
      <c r="B38" s="11" t="s">
        <v>357</v>
      </c>
      <c r="C38" s="11"/>
      <c r="D38" s="12" t="s">
        <v>358</v>
      </c>
      <c r="E38" s="34">
        <f t="shared" si="1"/>
        <v>12450</v>
      </c>
      <c r="F38" s="34">
        <f t="shared" si="1"/>
        <v>12286.2</v>
      </c>
    </row>
    <row r="39" spans="1:6" ht="49.5">
      <c r="A39" s="11" t="s">
        <v>409</v>
      </c>
      <c r="B39" s="11" t="s">
        <v>441</v>
      </c>
      <c r="C39" s="11"/>
      <c r="D39" s="12" t="s">
        <v>485</v>
      </c>
      <c r="E39" s="34">
        <f>E40+E41</f>
        <v>12450</v>
      </c>
      <c r="F39" s="34">
        <f>F40+F41</f>
        <v>12286.2</v>
      </c>
    </row>
    <row r="40" spans="1:6" ht="16.5">
      <c r="A40" s="11" t="s">
        <v>409</v>
      </c>
      <c r="B40" s="11" t="s">
        <v>441</v>
      </c>
      <c r="C40" s="11" t="s">
        <v>354</v>
      </c>
      <c r="D40" s="12" t="s">
        <v>355</v>
      </c>
      <c r="E40" s="34">
        <f>'№8'!F260</f>
        <v>12239.8</v>
      </c>
      <c r="F40" s="34">
        <f>'№8'!G260</f>
        <v>12076</v>
      </c>
    </row>
    <row r="41" spans="1:6" ht="16.5">
      <c r="A41" s="11" t="s">
        <v>409</v>
      </c>
      <c r="B41" s="11" t="s">
        <v>441</v>
      </c>
      <c r="C41" s="11" t="s">
        <v>493</v>
      </c>
      <c r="D41" s="12" t="s">
        <v>438</v>
      </c>
      <c r="E41" s="34">
        <f>'№8'!F261</f>
        <v>210.2</v>
      </c>
      <c r="F41" s="34">
        <f>'№8'!G261</f>
        <v>210.2</v>
      </c>
    </row>
    <row r="42" spans="1:6" s="20" customFormat="1" ht="16.5">
      <c r="A42" s="11" t="s">
        <v>426</v>
      </c>
      <c r="B42" s="11"/>
      <c r="C42" s="11"/>
      <c r="D42" s="12" t="s">
        <v>360</v>
      </c>
      <c r="E42" s="34">
        <f>E43+E50+E52+E55+E58</f>
        <v>10932.6</v>
      </c>
      <c r="F42" s="34">
        <f>F43+F50+F52+F55+F58</f>
        <v>10516</v>
      </c>
    </row>
    <row r="43" spans="1:6" s="20" customFormat="1" ht="49.5">
      <c r="A43" s="11" t="s">
        <v>426</v>
      </c>
      <c r="B43" s="11" t="s">
        <v>350</v>
      </c>
      <c r="C43" s="11"/>
      <c r="D43" s="12" t="s">
        <v>351</v>
      </c>
      <c r="E43" s="34">
        <f>E44</f>
        <v>9309</v>
      </c>
      <c r="F43" s="34">
        <f>F44</f>
        <v>9161.1</v>
      </c>
    </row>
    <row r="44" spans="1:6" s="20" customFormat="1" ht="16.5">
      <c r="A44" s="11" t="s">
        <v>426</v>
      </c>
      <c r="B44" s="11" t="s">
        <v>357</v>
      </c>
      <c r="C44" s="11"/>
      <c r="D44" s="12" t="s">
        <v>358</v>
      </c>
      <c r="E44" s="34">
        <f>E45+E47</f>
        <v>9309</v>
      </c>
      <c r="F44" s="34">
        <f>F45+F47</f>
        <v>9161.1</v>
      </c>
    </row>
    <row r="45" spans="1:6" s="20" customFormat="1" ht="49.5">
      <c r="A45" s="11" t="s">
        <v>426</v>
      </c>
      <c r="B45" s="11" t="s">
        <v>441</v>
      </c>
      <c r="C45" s="11"/>
      <c r="D45" s="12" t="s">
        <v>485</v>
      </c>
      <c r="E45" s="34">
        <f>E46</f>
        <v>8603.4</v>
      </c>
      <c r="F45" s="34">
        <f>F46</f>
        <v>8477.4</v>
      </c>
    </row>
    <row r="46" spans="1:6" ht="16.5">
      <c r="A46" s="11" t="s">
        <v>426</v>
      </c>
      <c r="B46" s="11" t="s">
        <v>441</v>
      </c>
      <c r="C46" s="11" t="s">
        <v>354</v>
      </c>
      <c r="D46" s="12" t="s">
        <v>355</v>
      </c>
      <c r="E46" s="34">
        <f>'№8'!F277+'№8'!F319</f>
        <v>8603.4</v>
      </c>
      <c r="F46" s="34">
        <f>'№8'!G277+'№8'!G319</f>
        <v>8477.4</v>
      </c>
    </row>
    <row r="47" spans="1:6" ht="33">
      <c r="A47" s="11" t="s">
        <v>426</v>
      </c>
      <c r="B47" s="11" t="s">
        <v>487</v>
      </c>
      <c r="C47" s="11"/>
      <c r="D47" s="12" t="s">
        <v>486</v>
      </c>
      <c r="E47" s="34">
        <f>E48</f>
        <v>705.5999999999999</v>
      </c>
      <c r="F47" s="34">
        <f>F48</f>
        <v>683.7</v>
      </c>
    </row>
    <row r="48" spans="1:6" ht="16.5">
      <c r="A48" s="11" t="s">
        <v>426</v>
      </c>
      <c r="B48" s="11" t="s">
        <v>487</v>
      </c>
      <c r="C48" s="11" t="s">
        <v>354</v>
      </c>
      <c r="D48" s="12" t="s">
        <v>355</v>
      </c>
      <c r="E48" s="34">
        <f>'№8'!F33</f>
        <v>705.5999999999999</v>
      </c>
      <c r="F48" s="34">
        <f>'№8'!G33</f>
        <v>683.7</v>
      </c>
    </row>
    <row r="49" spans="1:6" ht="33">
      <c r="A49" s="11" t="s">
        <v>426</v>
      </c>
      <c r="B49" s="11" t="s">
        <v>26</v>
      </c>
      <c r="C49" s="11" t="s">
        <v>473</v>
      </c>
      <c r="D49" s="12" t="s">
        <v>497</v>
      </c>
      <c r="E49" s="34">
        <f>E50</f>
        <v>754.4000000000001</v>
      </c>
      <c r="F49" s="34">
        <f>F50</f>
        <v>754.4</v>
      </c>
    </row>
    <row r="50" spans="1:6" ht="33">
      <c r="A50" s="11" t="s">
        <v>426</v>
      </c>
      <c r="B50" s="11" t="s">
        <v>28</v>
      </c>
      <c r="C50" s="11"/>
      <c r="D50" s="12" t="s">
        <v>29</v>
      </c>
      <c r="E50" s="34">
        <f>E51</f>
        <v>754.4000000000001</v>
      </c>
      <c r="F50" s="34">
        <f>F51</f>
        <v>754.4</v>
      </c>
    </row>
    <row r="51" spans="1:6" ht="16.5">
      <c r="A51" s="11" t="s">
        <v>426</v>
      </c>
      <c r="B51" s="11" t="s">
        <v>28</v>
      </c>
      <c r="C51" s="11" t="s">
        <v>494</v>
      </c>
      <c r="D51" s="12" t="s">
        <v>495</v>
      </c>
      <c r="E51" s="34">
        <f>'№8'!F280</f>
        <v>754.4000000000001</v>
      </c>
      <c r="F51" s="34">
        <f>'№8'!G280</f>
        <v>754.4</v>
      </c>
    </row>
    <row r="52" spans="1:6" ht="33" customHeight="1">
      <c r="A52" s="11" t="s">
        <v>426</v>
      </c>
      <c r="B52" s="11" t="s">
        <v>468</v>
      </c>
      <c r="C52" s="11"/>
      <c r="D52" s="12" t="s">
        <v>469</v>
      </c>
      <c r="E52" s="34">
        <f>E53</f>
        <v>400</v>
      </c>
      <c r="F52" s="34">
        <f>F53</f>
        <v>240.4</v>
      </c>
    </row>
    <row r="53" spans="1:6" ht="16.5">
      <c r="A53" s="11" t="s">
        <v>426</v>
      </c>
      <c r="B53" s="11" t="s">
        <v>470</v>
      </c>
      <c r="C53" s="11"/>
      <c r="D53" s="12" t="s">
        <v>471</v>
      </c>
      <c r="E53" s="34">
        <f>E54</f>
        <v>400</v>
      </c>
      <c r="F53" s="34">
        <f>F54</f>
        <v>240.4</v>
      </c>
    </row>
    <row r="54" spans="1:6" ht="16.5">
      <c r="A54" s="11" t="s">
        <v>426</v>
      </c>
      <c r="B54" s="11" t="s">
        <v>470</v>
      </c>
      <c r="C54" s="11" t="s">
        <v>498</v>
      </c>
      <c r="D54" s="12" t="s">
        <v>499</v>
      </c>
      <c r="E54" s="34">
        <f>'№8'!F283+'№8'!F265+'№8'!F36</f>
        <v>400</v>
      </c>
      <c r="F54" s="34">
        <f>'№8'!G283+'№8'!G265+'№8'!G36</f>
        <v>240.4</v>
      </c>
    </row>
    <row r="55" spans="1:6" ht="15.75" customHeight="1">
      <c r="A55" s="11" t="s">
        <v>426</v>
      </c>
      <c r="B55" s="15" t="s">
        <v>541</v>
      </c>
      <c r="C55" s="11"/>
      <c r="D55" s="12" t="s">
        <v>1175</v>
      </c>
      <c r="E55" s="34">
        <f>E56</f>
        <v>357.7</v>
      </c>
      <c r="F55" s="34">
        <f>F56</f>
        <v>248.6</v>
      </c>
    </row>
    <row r="56" spans="1:6" ht="66">
      <c r="A56" s="11" t="s">
        <v>426</v>
      </c>
      <c r="B56" s="11" t="s">
        <v>1192</v>
      </c>
      <c r="C56" s="11" t="s">
        <v>473</v>
      </c>
      <c r="D56" s="12" t="s">
        <v>1193</v>
      </c>
      <c r="E56" s="34">
        <f>E57</f>
        <v>357.7</v>
      </c>
      <c r="F56" s="34">
        <f>F57</f>
        <v>248.6</v>
      </c>
    </row>
    <row r="57" spans="1:6" ht="16.5">
      <c r="A57" s="11" t="s">
        <v>426</v>
      </c>
      <c r="B57" s="11" t="s">
        <v>1192</v>
      </c>
      <c r="C57" s="11" t="s">
        <v>354</v>
      </c>
      <c r="D57" s="12" t="s">
        <v>355</v>
      </c>
      <c r="E57" s="34">
        <f>'№8'!F39</f>
        <v>357.7</v>
      </c>
      <c r="F57" s="34">
        <f>'№8'!G39</f>
        <v>248.6</v>
      </c>
    </row>
    <row r="58" spans="1:6" ht="16.5">
      <c r="A58" s="11" t="s">
        <v>426</v>
      </c>
      <c r="B58" s="11" t="s">
        <v>363</v>
      </c>
      <c r="C58" s="11"/>
      <c r="D58" s="12" t="s">
        <v>488</v>
      </c>
      <c r="E58" s="34">
        <f>E59</f>
        <v>111.50000000000001</v>
      </c>
      <c r="F58" s="34">
        <f>F59</f>
        <v>111.5</v>
      </c>
    </row>
    <row r="59" spans="1:6" ht="33">
      <c r="A59" s="11" t="s">
        <v>426</v>
      </c>
      <c r="B59" s="11" t="s">
        <v>984</v>
      </c>
      <c r="C59" s="11"/>
      <c r="D59" s="12" t="s">
        <v>985</v>
      </c>
      <c r="E59" s="34">
        <f>E60</f>
        <v>111.50000000000001</v>
      </c>
      <c r="F59" s="34">
        <f>F60</f>
        <v>111.5</v>
      </c>
    </row>
    <row r="60" spans="1:6" ht="16.5">
      <c r="A60" s="11" t="s">
        <v>426</v>
      </c>
      <c r="B60" s="11" t="s">
        <v>984</v>
      </c>
      <c r="C60" s="11" t="s">
        <v>494</v>
      </c>
      <c r="D60" s="12" t="s">
        <v>495</v>
      </c>
      <c r="E60" s="34">
        <f>'№8'!F42</f>
        <v>111.50000000000001</v>
      </c>
      <c r="F60" s="34">
        <f>'№8'!G42</f>
        <v>111.5</v>
      </c>
    </row>
    <row r="61" spans="1:6" s="20" customFormat="1" ht="23.25" customHeight="1">
      <c r="A61" s="9" t="s">
        <v>420</v>
      </c>
      <c r="B61" s="9"/>
      <c r="C61" s="9"/>
      <c r="D61" s="10" t="s">
        <v>362</v>
      </c>
      <c r="E61" s="35">
        <f>E66+E62+E75</f>
        <v>11733.900000000001</v>
      </c>
      <c r="F61" s="35">
        <f>F66+F62+F75</f>
        <v>11698.7</v>
      </c>
    </row>
    <row r="62" spans="1:6" ht="16.5">
      <c r="A62" s="11" t="s">
        <v>1189</v>
      </c>
      <c r="B62" s="11" t="s">
        <v>473</v>
      </c>
      <c r="C62" s="11" t="s">
        <v>473</v>
      </c>
      <c r="D62" s="12" t="s">
        <v>1190</v>
      </c>
      <c r="E62" s="32">
        <f aca="true" t="shared" si="2" ref="E62:F64">E63</f>
        <v>1349</v>
      </c>
      <c r="F62" s="32">
        <f t="shared" si="2"/>
        <v>1349</v>
      </c>
    </row>
    <row r="63" spans="1:6" ht="16.5">
      <c r="A63" s="11" t="s">
        <v>1189</v>
      </c>
      <c r="B63" s="11" t="s">
        <v>1178</v>
      </c>
      <c r="C63" s="11" t="s">
        <v>473</v>
      </c>
      <c r="D63" s="12" t="s">
        <v>1191</v>
      </c>
      <c r="E63" s="32">
        <f t="shared" si="2"/>
        <v>1349</v>
      </c>
      <c r="F63" s="32">
        <f t="shared" si="2"/>
        <v>1349</v>
      </c>
    </row>
    <row r="64" spans="1:6" ht="16.5">
      <c r="A64" s="11" t="s">
        <v>1189</v>
      </c>
      <c r="B64" s="11" t="s">
        <v>539</v>
      </c>
      <c r="C64" s="11" t="s">
        <v>473</v>
      </c>
      <c r="D64" s="12" t="s">
        <v>1179</v>
      </c>
      <c r="E64" s="32">
        <f t="shared" si="2"/>
        <v>1349</v>
      </c>
      <c r="F64" s="32">
        <f t="shared" si="2"/>
        <v>1349</v>
      </c>
    </row>
    <row r="65" spans="1:6" ht="16.5">
      <c r="A65" s="11" t="s">
        <v>1189</v>
      </c>
      <c r="B65" s="11" t="s">
        <v>539</v>
      </c>
      <c r="C65" s="11" t="s">
        <v>354</v>
      </c>
      <c r="D65" s="12" t="s">
        <v>355</v>
      </c>
      <c r="E65" s="32">
        <f>'№8'!F47</f>
        <v>1349</v>
      </c>
      <c r="F65" s="32">
        <f>'№8'!G47</f>
        <v>1349</v>
      </c>
    </row>
    <row r="66" spans="1:6" s="20" customFormat="1" ht="33">
      <c r="A66" s="11" t="s">
        <v>410</v>
      </c>
      <c r="B66" s="11"/>
      <c r="C66" s="11"/>
      <c r="D66" s="12" t="s">
        <v>333</v>
      </c>
      <c r="E66" s="34">
        <f>E67+E71</f>
        <v>10305.7</v>
      </c>
      <c r="F66" s="34">
        <f>F67+F71</f>
        <v>10270.5</v>
      </c>
    </row>
    <row r="67" spans="1:6" s="20" customFormat="1" ht="49.5">
      <c r="A67" s="11" t="s">
        <v>410</v>
      </c>
      <c r="B67" s="11" t="s">
        <v>350</v>
      </c>
      <c r="C67" s="11"/>
      <c r="D67" s="12" t="s">
        <v>351</v>
      </c>
      <c r="E67" s="34">
        <f aca="true" t="shared" si="3" ref="E67:F69">E68</f>
        <v>2487.5000000000005</v>
      </c>
      <c r="F67" s="34">
        <f t="shared" si="3"/>
        <v>2452.3</v>
      </c>
    </row>
    <row r="68" spans="1:6" s="20" customFormat="1" ht="16.5">
      <c r="A68" s="11" t="s">
        <v>410</v>
      </c>
      <c r="B68" s="11" t="s">
        <v>357</v>
      </c>
      <c r="C68" s="11"/>
      <c r="D68" s="12" t="s">
        <v>358</v>
      </c>
      <c r="E68" s="34">
        <f t="shared" si="3"/>
        <v>2487.5000000000005</v>
      </c>
      <c r="F68" s="34">
        <f t="shared" si="3"/>
        <v>2452.3</v>
      </c>
    </row>
    <row r="69" spans="1:6" s="20" customFormat="1" ht="49.5">
      <c r="A69" s="11" t="s">
        <v>410</v>
      </c>
      <c r="B69" s="11" t="s">
        <v>441</v>
      </c>
      <c r="C69" s="11"/>
      <c r="D69" s="12" t="s">
        <v>485</v>
      </c>
      <c r="E69" s="34">
        <f t="shared" si="3"/>
        <v>2487.5000000000005</v>
      </c>
      <c r="F69" s="34">
        <f t="shared" si="3"/>
        <v>2452.3</v>
      </c>
    </row>
    <row r="70" spans="1:6" s="20" customFormat="1" ht="16.5">
      <c r="A70" s="11" t="s">
        <v>410</v>
      </c>
      <c r="B70" s="11" t="s">
        <v>441</v>
      </c>
      <c r="C70" s="11" t="s">
        <v>354</v>
      </c>
      <c r="D70" s="12" t="s">
        <v>355</v>
      </c>
      <c r="E70" s="34">
        <f>'№8'!F473</f>
        <v>2487.5000000000005</v>
      </c>
      <c r="F70" s="34">
        <f>'№8'!G473</f>
        <v>2452.3</v>
      </c>
    </row>
    <row r="71" spans="1:6" ht="33">
      <c r="A71" s="11" t="s">
        <v>410</v>
      </c>
      <c r="B71" s="11" t="s">
        <v>399</v>
      </c>
      <c r="C71" s="11"/>
      <c r="D71" s="12" t="s">
        <v>400</v>
      </c>
      <c r="E71" s="34">
        <f>E72</f>
        <v>7818.2</v>
      </c>
      <c r="F71" s="34">
        <f>F72</f>
        <v>7818.2</v>
      </c>
    </row>
    <row r="72" spans="1:6" ht="16.5">
      <c r="A72" s="11" t="s">
        <v>410</v>
      </c>
      <c r="B72" s="11" t="s">
        <v>401</v>
      </c>
      <c r="C72" s="11"/>
      <c r="D72" s="12" t="s">
        <v>361</v>
      </c>
      <c r="E72" s="34">
        <f>E73+E74</f>
        <v>7818.2</v>
      </c>
      <c r="F72" s="34">
        <f>F73+F74</f>
        <v>7818.2</v>
      </c>
    </row>
    <row r="73" spans="1:6" ht="49.5">
      <c r="A73" s="11" t="s">
        <v>410</v>
      </c>
      <c r="B73" s="11" t="s">
        <v>401</v>
      </c>
      <c r="C73" s="11" t="s">
        <v>491</v>
      </c>
      <c r="D73" s="12" t="s">
        <v>492</v>
      </c>
      <c r="E73" s="34">
        <f>'№8'!F51</f>
        <v>7662</v>
      </c>
      <c r="F73" s="34">
        <f>'№8'!G51</f>
        <v>7662</v>
      </c>
    </row>
    <row r="74" spans="1:6" ht="16.5">
      <c r="A74" s="11" t="s">
        <v>410</v>
      </c>
      <c r="B74" s="11" t="s">
        <v>401</v>
      </c>
      <c r="C74" s="11" t="s">
        <v>493</v>
      </c>
      <c r="D74" s="12" t="s">
        <v>438</v>
      </c>
      <c r="E74" s="34">
        <f>'№8'!F52</f>
        <v>156.2</v>
      </c>
      <c r="F74" s="34">
        <f>'№8'!G52</f>
        <v>156.2</v>
      </c>
    </row>
    <row r="75" spans="1:6" ht="33">
      <c r="A75" s="11" t="s">
        <v>982</v>
      </c>
      <c r="B75" s="11"/>
      <c r="C75" s="11"/>
      <c r="D75" s="12" t="s">
        <v>983</v>
      </c>
      <c r="E75" s="32">
        <f aca="true" t="shared" si="4" ref="E75:F77">E76</f>
        <v>79.19999999999999</v>
      </c>
      <c r="F75" s="32">
        <f t="shared" si="4"/>
        <v>79.2</v>
      </c>
    </row>
    <row r="76" spans="1:6" ht="16.5">
      <c r="A76" s="11" t="s">
        <v>982</v>
      </c>
      <c r="B76" s="11" t="s">
        <v>363</v>
      </c>
      <c r="C76" s="11"/>
      <c r="D76" s="12" t="s">
        <v>488</v>
      </c>
      <c r="E76" s="32">
        <f t="shared" si="4"/>
        <v>79.19999999999999</v>
      </c>
      <c r="F76" s="32">
        <f t="shared" si="4"/>
        <v>79.2</v>
      </c>
    </row>
    <row r="77" spans="1:6" ht="33">
      <c r="A77" s="11" t="s">
        <v>982</v>
      </c>
      <c r="B77" s="11" t="s">
        <v>984</v>
      </c>
      <c r="C77" s="11"/>
      <c r="D77" s="12" t="s">
        <v>985</v>
      </c>
      <c r="E77" s="32">
        <f t="shared" si="4"/>
        <v>79.19999999999999</v>
      </c>
      <c r="F77" s="32">
        <f t="shared" si="4"/>
        <v>79.2</v>
      </c>
    </row>
    <row r="78" spans="1:6" ht="16.5">
      <c r="A78" s="11" t="s">
        <v>982</v>
      </c>
      <c r="B78" s="11" t="s">
        <v>984</v>
      </c>
      <c r="C78" s="11" t="s">
        <v>494</v>
      </c>
      <c r="D78" s="12" t="s">
        <v>495</v>
      </c>
      <c r="E78" s="32">
        <f>'№8'!F56</f>
        <v>79.19999999999999</v>
      </c>
      <c r="F78" s="32">
        <f>'№8'!G56</f>
        <v>79.2</v>
      </c>
    </row>
    <row r="79" spans="1:6" s="20" customFormat="1" ht="16.5">
      <c r="A79" s="9" t="s">
        <v>421</v>
      </c>
      <c r="B79" s="9"/>
      <c r="C79" s="9"/>
      <c r="D79" s="10" t="s">
        <v>364</v>
      </c>
      <c r="E79" s="35">
        <f>E99+E80</f>
        <v>79458.4</v>
      </c>
      <c r="F79" s="35">
        <f>F99+F80</f>
        <v>78631.1</v>
      </c>
    </row>
    <row r="80" spans="1:6" s="20" customFormat="1" ht="16.5">
      <c r="A80" s="71" t="s">
        <v>1002</v>
      </c>
      <c r="B80" s="65"/>
      <c r="C80" s="65"/>
      <c r="D80" s="5" t="s">
        <v>1003</v>
      </c>
      <c r="E80" s="69">
        <f>E94+E84+E90+E81</f>
        <v>78722.09999999999</v>
      </c>
      <c r="F80" s="69">
        <f>F94+F84+F90+F81</f>
        <v>77895.1</v>
      </c>
    </row>
    <row r="81" spans="1:6" s="20" customFormat="1" ht="16.5">
      <c r="A81" s="71" t="s">
        <v>1002</v>
      </c>
      <c r="B81" s="71" t="s">
        <v>23</v>
      </c>
      <c r="C81" s="71"/>
      <c r="D81" s="55" t="s">
        <v>22</v>
      </c>
      <c r="E81" s="34">
        <f>E82</f>
        <v>232</v>
      </c>
      <c r="F81" s="34">
        <f>F82</f>
        <v>232</v>
      </c>
    </row>
    <row r="82" spans="1:6" s="20" customFormat="1" ht="16.5">
      <c r="A82" s="71" t="s">
        <v>1002</v>
      </c>
      <c r="B82" s="71" t="s">
        <v>24</v>
      </c>
      <c r="C82" s="71"/>
      <c r="D82" s="55" t="s">
        <v>25</v>
      </c>
      <c r="E82" s="34">
        <f>E83</f>
        <v>232</v>
      </c>
      <c r="F82" s="34">
        <f>F83</f>
        <v>232</v>
      </c>
    </row>
    <row r="83" spans="1:6" s="20" customFormat="1" ht="16.5">
      <c r="A83" s="71" t="s">
        <v>1002</v>
      </c>
      <c r="B83" s="71" t="s">
        <v>24</v>
      </c>
      <c r="C83" s="71" t="s">
        <v>996</v>
      </c>
      <c r="D83" s="55" t="s">
        <v>997</v>
      </c>
      <c r="E83" s="34">
        <f>'№8'!F61</f>
        <v>232</v>
      </c>
      <c r="F83" s="34">
        <f>'№8'!G61</f>
        <v>232</v>
      </c>
    </row>
    <row r="84" spans="1:6" s="20" customFormat="1" ht="16.5">
      <c r="A84" s="71" t="s">
        <v>1002</v>
      </c>
      <c r="B84" s="60" t="s">
        <v>163</v>
      </c>
      <c r="C84" s="60"/>
      <c r="D84" s="55" t="s">
        <v>36</v>
      </c>
      <c r="E84" s="34">
        <f>E85</f>
        <v>51298.2</v>
      </c>
      <c r="F84" s="34">
        <f>F85</f>
        <v>51297.5</v>
      </c>
    </row>
    <row r="85" spans="1:6" s="20" customFormat="1" ht="33">
      <c r="A85" s="71" t="s">
        <v>1002</v>
      </c>
      <c r="B85" s="60" t="s">
        <v>289</v>
      </c>
      <c r="C85" s="60"/>
      <c r="D85" s="25" t="s">
        <v>290</v>
      </c>
      <c r="E85" s="34">
        <f>E86+E88</f>
        <v>51298.2</v>
      </c>
      <c r="F85" s="34">
        <f>F86+F88</f>
        <v>51297.5</v>
      </c>
    </row>
    <row r="86" spans="1:6" s="20" customFormat="1" ht="16.5">
      <c r="A86" s="71" t="s">
        <v>1002</v>
      </c>
      <c r="B86" s="60" t="s">
        <v>291</v>
      </c>
      <c r="C86" s="60"/>
      <c r="D86" s="97" t="s">
        <v>1012</v>
      </c>
      <c r="E86" s="34">
        <f>E87</f>
        <v>30488.800000000003</v>
      </c>
      <c r="F86" s="34">
        <f>F87</f>
        <v>30488.1</v>
      </c>
    </row>
    <row r="87" spans="1:6" s="20" customFormat="1" ht="16.5">
      <c r="A87" s="71" t="s">
        <v>1002</v>
      </c>
      <c r="B87" s="60" t="s">
        <v>291</v>
      </c>
      <c r="C87" s="60" t="s">
        <v>494</v>
      </c>
      <c r="D87" s="55" t="s">
        <v>495</v>
      </c>
      <c r="E87" s="34">
        <f>'№8'!F65</f>
        <v>30488.800000000003</v>
      </c>
      <c r="F87" s="34">
        <f>'№8'!G65</f>
        <v>30488.1</v>
      </c>
    </row>
    <row r="88" spans="1:6" s="20" customFormat="1" ht="49.5">
      <c r="A88" s="71" t="s">
        <v>1002</v>
      </c>
      <c r="B88" s="60" t="s">
        <v>1050</v>
      </c>
      <c r="C88" s="60"/>
      <c r="D88" s="55" t="s">
        <v>1051</v>
      </c>
      <c r="E88" s="34">
        <f>E89</f>
        <v>20809.399999999998</v>
      </c>
      <c r="F88" s="34">
        <f>F89</f>
        <v>20809.4</v>
      </c>
    </row>
    <row r="89" spans="1:6" s="20" customFormat="1" ht="16.5">
      <c r="A89" s="71" t="s">
        <v>1002</v>
      </c>
      <c r="B89" s="60" t="s">
        <v>1050</v>
      </c>
      <c r="C89" s="60" t="s">
        <v>494</v>
      </c>
      <c r="D89" s="55" t="s">
        <v>495</v>
      </c>
      <c r="E89" s="34">
        <f>'№8'!F67</f>
        <v>20809.399999999998</v>
      </c>
      <c r="F89" s="34">
        <f>'№8'!G67</f>
        <v>20809.4</v>
      </c>
    </row>
    <row r="90" spans="1:6" s="20" customFormat="1" ht="33">
      <c r="A90" s="71" t="s">
        <v>1002</v>
      </c>
      <c r="B90" s="60" t="s">
        <v>976</v>
      </c>
      <c r="C90" s="60"/>
      <c r="D90" s="55" t="s">
        <v>13</v>
      </c>
      <c r="E90" s="34">
        <f>E91</f>
        <v>3377</v>
      </c>
      <c r="F90" s="34">
        <f>F91</f>
        <v>3377</v>
      </c>
    </row>
    <row r="91" spans="1:6" s="20" customFormat="1" ht="49.5">
      <c r="A91" s="71" t="s">
        <v>1002</v>
      </c>
      <c r="B91" s="60" t="s">
        <v>14</v>
      </c>
      <c r="C91" s="60"/>
      <c r="D91" s="55" t="s">
        <v>15</v>
      </c>
      <c r="E91" s="34">
        <f>E93+E92</f>
        <v>3377</v>
      </c>
      <c r="F91" s="34">
        <f>F93+F92</f>
        <v>3377</v>
      </c>
    </row>
    <row r="92" spans="1:6" s="20" customFormat="1" ht="26.25" customHeight="1">
      <c r="A92" s="71" t="s">
        <v>1002</v>
      </c>
      <c r="B92" s="71" t="s">
        <v>14</v>
      </c>
      <c r="C92" s="71" t="s">
        <v>494</v>
      </c>
      <c r="D92" s="55" t="s">
        <v>495</v>
      </c>
      <c r="E92" s="34">
        <f>'№8'!F70</f>
        <v>3287</v>
      </c>
      <c r="F92" s="34">
        <f>'№8'!G70</f>
        <v>3287</v>
      </c>
    </row>
    <row r="93" spans="1:6" s="20" customFormat="1" ht="33">
      <c r="A93" s="71" t="s">
        <v>1002</v>
      </c>
      <c r="B93" s="60" t="s">
        <v>14</v>
      </c>
      <c r="C93" s="60" t="s">
        <v>1009</v>
      </c>
      <c r="D93" s="12" t="s">
        <v>1010</v>
      </c>
      <c r="E93" s="34">
        <f>'№8'!F71</f>
        <v>90</v>
      </c>
      <c r="F93" s="34">
        <f>'№8'!G71</f>
        <v>90</v>
      </c>
    </row>
    <row r="94" spans="1:6" s="20" customFormat="1" ht="16.5">
      <c r="A94" s="71" t="s">
        <v>1002</v>
      </c>
      <c r="B94" s="60" t="s">
        <v>363</v>
      </c>
      <c r="C94" s="60"/>
      <c r="D94" s="55" t="s">
        <v>488</v>
      </c>
      <c r="E94" s="34">
        <f>E95+E97</f>
        <v>23814.899999999998</v>
      </c>
      <c r="F94" s="34">
        <f>F95+F97</f>
        <v>22988.6</v>
      </c>
    </row>
    <row r="95" spans="1:6" s="20" customFormat="1" ht="49.5">
      <c r="A95" s="71" t="s">
        <v>1002</v>
      </c>
      <c r="B95" s="60" t="s">
        <v>466</v>
      </c>
      <c r="C95" s="60"/>
      <c r="D95" s="55" t="s">
        <v>986</v>
      </c>
      <c r="E95" s="34">
        <f>E96</f>
        <v>19792.1</v>
      </c>
      <c r="F95" s="34">
        <f>F96</f>
        <v>18965.8</v>
      </c>
    </row>
    <row r="96" spans="1:6" s="20" customFormat="1" ht="16.5">
      <c r="A96" s="71" t="s">
        <v>1002</v>
      </c>
      <c r="B96" s="60" t="s">
        <v>466</v>
      </c>
      <c r="C96" s="60" t="s">
        <v>494</v>
      </c>
      <c r="D96" s="55" t="s">
        <v>495</v>
      </c>
      <c r="E96" s="34">
        <f>'№8'!F74</f>
        <v>19792.1</v>
      </c>
      <c r="F96" s="34">
        <f>'№8'!G74</f>
        <v>18965.8</v>
      </c>
    </row>
    <row r="97" spans="1:6" s="20" customFormat="1" ht="49.5">
      <c r="A97" s="71" t="s">
        <v>1002</v>
      </c>
      <c r="B97" s="71" t="s">
        <v>1008</v>
      </c>
      <c r="C97" s="71"/>
      <c r="D97" s="55" t="s">
        <v>1049</v>
      </c>
      <c r="E97" s="34">
        <f>E98</f>
        <v>4022.8</v>
      </c>
      <c r="F97" s="34">
        <f>F98</f>
        <v>4022.8</v>
      </c>
    </row>
    <row r="98" spans="1:6" s="20" customFormat="1" ht="16.5">
      <c r="A98" s="71" t="s">
        <v>1002</v>
      </c>
      <c r="B98" s="71" t="s">
        <v>1008</v>
      </c>
      <c r="C98" s="71" t="s">
        <v>494</v>
      </c>
      <c r="D98" s="55" t="s">
        <v>495</v>
      </c>
      <c r="E98" s="34">
        <f>'№8'!F76</f>
        <v>4022.8</v>
      </c>
      <c r="F98" s="34">
        <f>'№8'!G76</f>
        <v>4022.8</v>
      </c>
    </row>
    <row r="99" spans="1:6" s="20" customFormat="1" ht="16.5">
      <c r="A99" s="11" t="s">
        <v>411</v>
      </c>
      <c r="B99" s="11"/>
      <c r="C99" s="11"/>
      <c r="D99" s="12" t="s">
        <v>365</v>
      </c>
      <c r="E99" s="34">
        <f>E100+E103</f>
        <v>736.3</v>
      </c>
      <c r="F99" s="34">
        <f>F100+F103</f>
        <v>736</v>
      </c>
    </row>
    <row r="100" spans="1:6" ht="33">
      <c r="A100" s="11" t="s">
        <v>411</v>
      </c>
      <c r="B100" s="11" t="s">
        <v>37</v>
      </c>
      <c r="C100" s="11"/>
      <c r="D100" s="12" t="s">
        <v>38</v>
      </c>
      <c r="E100" s="34">
        <f>E101</f>
        <v>500</v>
      </c>
      <c r="F100" s="34">
        <f>F101</f>
        <v>499.7</v>
      </c>
    </row>
    <row r="101" spans="1:6" ht="16.5">
      <c r="A101" s="11" t="s">
        <v>411</v>
      </c>
      <c r="B101" s="11" t="s">
        <v>39</v>
      </c>
      <c r="C101" s="11"/>
      <c r="D101" s="12" t="s">
        <v>40</v>
      </c>
      <c r="E101" s="34">
        <f>E102</f>
        <v>500</v>
      </c>
      <c r="F101" s="34">
        <f>F102</f>
        <v>499.7</v>
      </c>
    </row>
    <row r="102" spans="1:6" ht="18.75" customHeight="1">
      <c r="A102" s="11" t="s">
        <v>411</v>
      </c>
      <c r="B102" s="11" t="s">
        <v>39</v>
      </c>
      <c r="C102" s="11" t="s">
        <v>494</v>
      </c>
      <c r="D102" s="12" t="s">
        <v>495</v>
      </c>
      <c r="E102" s="34">
        <f>'№8'!F288</f>
        <v>500</v>
      </c>
      <c r="F102" s="34">
        <f>'№8'!G288</f>
        <v>499.7</v>
      </c>
    </row>
    <row r="103" spans="1:6" ht="16.5">
      <c r="A103" s="11" t="s">
        <v>411</v>
      </c>
      <c r="B103" s="11" t="s">
        <v>363</v>
      </c>
      <c r="C103" s="11"/>
      <c r="D103" s="12" t="s">
        <v>488</v>
      </c>
      <c r="E103" s="34">
        <f>E104+E106</f>
        <v>236.3</v>
      </c>
      <c r="F103" s="34">
        <f>F104+F106</f>
        <v>236.3</v>
      </c>
    </row>
    <row r="104" spans="1:6" ht="33">
      <c r="A104" s="11" t="s">
        <v>411</v>
      </c>
      <c r="B104" s="11" t="s">
        <v>456</v>
      </c>
      <c r="C104" s="11"/>
      <c r="D104" s="12" t="s">
        <v>513</v>
      </c>
      <c r="E104" s="34">
        <f>E105</f>
        <v>47.49999999999999</v>
      </c>
      <c r="F104" s="34">
        <f>F105</f>
        <v>47.5</v>
      </c>
    </row>
    <row r="105" spans="1:6" ht="16.5">
      <c r="A105" s="11" t="s">
        <v>411</v>
      </c>
      <c r="B105" s="11" t="s">
        <v>456</v>
      </c>
      <c r="C105" s="11" t="s">
        <v>494</v>
      </c>
      <c r="D105" s="12" t="s">
        <v>495</v>
      </c>
      <c r="E105" s="34">
        <f>'№8'!F80</f>
        <v>47.49999999999999</v>
      </c>
      <c r="F105" s="34">
        <f>'№8'!G80</f>
        <v>47.5</v>
      </c>
    </row>
    <row r="106" spans="1:6" ht="33">
      <c r="A106" s="11" t="s">
        <v>411</v>
      </c>
      <c r="B106" s="11" t="s">
        <v>479</v>
      </c>
      <c r="C106" s="11"/>
      <c r="D106" s="12" t="s">
        <v>480</v>
      </c>
      <c r="E106" s="34">
        <f>E107</f>
        <v>188.8</v>
      </c>
      <c r="F106" s="34">
        <f>F107</f>
        <v>188.8</v>
      </c>
    </row>
    <row r="107" spans="1:6" ht="16.5">
      <c r="A107" s="11" t="s">
        <v>411</v>
      </c>
      <c r="B107" s="11" t="s">
        <v>479</v>
      </c>
      <c r="C107" s="11" t="s">
        <v>494</v>
      </c>
      <c r="D107" s="12" t="s">
        <v>495</v>
      </c>
      <c r="E107" s="34">
        <f>'№8'!F291</f>
        <v>188.8</v>
      </c>
      <c r="F107" s="34">
        <f>'№8'!G291</f>
        <v>188.8</v>
      </c>
    </row>
    <row r="108" spans="1:6" s="20" customFormat="1" ht="16.5">
      <c r="A108" s="9" t="s">
        <v>422</v>
      </c>
      <c r="B108" s="9"/>
      <c r="C108" s="9"/>
      <c r="D108" s="10" t="s">
        <v>366</v>
      </c>
      <c r="E108" s="35">
        <f>E138+E159+E109</f>
        <v>76463.8</v>
      </c>
      <c r="F108" s="35">
        <f>F138+F159+F109</f>
        <v>58494.4</v>
      </c>
    </row>
    <row r="109" spans="1:6" s="20" customFormat="1" ht="16.5">
      <c r="A109" s="71" t="s">
        <v>998</v>
      </c>
      <c r="B109" s="60"/>
      <c r="C109" s="60"/>
      <c r="D109" s="55" t="s">
        <v>999</v>
      </c>
      <c r="E109" s="34">
        <f>E110+E135+E113+E123+E128</f>
        <v>29184</v>
      </c>
      <c r="F109" s="34">
        <f>F110+F135+F113+F123+F128</f>
        <v>17491.800000000003</v>
      </c>
    </row>
    <row r="110" spans="1:6" s="20" customFormat="1" ht="16.5">
      <c r="A110" s="71" t="s">
        <v>998</v>
      </c>
      <c r="B110" s="60" t="s">
        <v>23</v>
      </c>
      <c r="C110" s="60"/>
      <c r="D110" s="55" t="s">
        <v>22</v>
      </c>
      <c r="E110" s="34">
        <f>E111</f>
        <v>50.6</v>
      </c>
      <c r="F110" s="34">
        <f>F111</f>
        <v>50.6</v>
      </c>
    </row>
    <row r="111" spans="1:6" s="20" customFormat="1" ht="16.5">
      <c r="A111" s="71" t="s">
        <v>998</v>
      </c>
      <c r="B111" s="60" t="s">
        <v>24</v>
      </c>
      <c r="C111" s="60"/>
      <c r="D111" s="55" t="s">
        <v>25</v>
      </c>
      <c r="E111" s="34">
        <f>E112</f>
        <v>50.6</v>
      </c>
      <c r="F111" s="34">
        <f>F112</f>
        <v>50.6</v>
      </c>
    </row>
    <row r="112" spans="1:6" s="20" customFormat="1" ht="16.5">
      <c r="A112" s="71" t="s">
        <v>998</v>
      </c>
      <c r="B112" s="60" t="s">
        <v>24</v>
      </c>
      <c r="C112" s="60" t="s">
        <v>996</v>
      </c>
      <c r="D112" s="55" t="s">
        <v>997</v>
      </c>
      <c r="E112" s="34">
        <f>'№8'!F85</f>
        <v>50.6</v>
      </c>
      <c r="F112" s="34">
        <f>'№8'!G85</f>
        <v>50.6</v>
      </c>
    </row>
    <row r="113" spans="1:6" s="20" customFormat="1" ht="49.5">
      <c r="A113" s="71" t="s">
        <v>998</v>
      </c>
      <c r="B113" s="65" t="s">
        <v>292</v>
      </c>
      <c r="C113" s="65"/>
      <c r="D113" s="55" t="s">
        <v>293</v>
      </c>
      <c r="E113" s="34">
        <f>E114+E117</f>
        <v>15531.3</v>
      </c>
      <c r="F113" s="34">
        <f>F114+F117</f>
        <v>15531.300000000001</v>
      </c>
    </row>
    <row r="114" spans="1:6" s="20" customFormat="1" ht="82.5">
      <c r="A114" s="71" t="s">
        <v>998</v>
      </c>
      <c r="B114" s="60" t="s">
        <v>294</v>
      </c>
      <c r="C114" s="60"/>
      <c r="D114" s="55" t="s">
        <v>295</v>
      </c>
      <c r="E114" s="34">
        <f>E115</f>
        <v>8240.1</v>
      </c>
      <c r="F114" s="34">
        <f>F115</f>
        <v>8240.1</v>
      </c>
    </row>
    <row r="115" spans="1:6" s="20" customFormat="1" ht="49.5">
      <c r="A115" s="71" t="s">
        <v>998</v>
      </c>
      <c r="B115" s="60" t="s">
        <v>296</v>
      </c>
      <c r="C115" s="60"/>
      <c r="D115" s="55" t="s">
        <v>297</v>
      </c>
      <c r="E115" s="34">
        <f>E116</f>
        <v>8240.1</v>
      </c>
      <c r="F115" s="34">
        <f>F116</f>
        <v>8240.1</v>
      </c>
    </row>
    <row r="116" spans="1:6" s="20" customFormat="1" ht="37.5" customHeight="1">
      <c r="A116" s="71" t="s">
        <v>998</v>
      </c>
      <c r="B116" s="60" t="s">
        <v>296</v>
      </c>
      <c r="C116" s="60" t="s">
        <v>1000</v>
      </c>
      <c r="D116" s="55" t="s">
        <v>1001</v>
      </c>
      <c r="E116" s="34">
        <f>'№8'!F89</f>
        <v>8240.1</v>
      </c>
      <c r="F116" s="34">
        <f>'№8'!G89</f>
        <v>8240.1</v>
      </c>
    </row>
    <row r="117" spans="1:6" s="20" customFormat="1" ht="49.5">
      <c r="A117" s="71" t="s">
        <v>998</v>
      </c>
      <c r="B117" s="60" t="s">
        <v>298</v>
      </c>
      <c r="C117" s="60"/>
      <c r="D117" s="25" t="s">
        <v>299</v>
      </c>
      <c r="E117" s="34">
        <f>E118</f>
        <v>7291.2</v>
      </c>
      <c r="F117" s="34">
        <f>F118</f>
        <v>7291.200000000001</v>
      </c>
    </row>
    <row r="118" spans="1:6" s="20" customFormat="1" ht="49.5">
      <c r="A118" s="71" t="s">
        <v>998</v>
      </c>
      <c r="B118" s="60" t="s">
        <v>300</v>
      </c>
      <c r="C118" s="60"/>
      <c r="D118" s="19" t="s">
        <v>297</v>
      </c>
      <c r="E118" s="34">
        <f>E119+E121</f>
        <v>7291.2</v>
      </c>
      <c r="F118" s="34">
        <f>F119+F121</f>
        <v>7291.200000000001</v>
      </c>
    </row>
    <row r="119" spans="1:6" s="20" customFormat="1" ht="53.25" customHeight="1">
      <c r="A119" s="71" t="s">
        <v>998</v>
      </c>
      <c r="B119" s="60" t="s">
        <v>301</v>
      </c>
      <c r="C119" s="60"/>
      <c r="D119" s="19" t="s">
        <v>302</v>
      </c>
      <c r="E119" s="34">
        <f>E120</f>
        <v>2776.3999999999996</v>
      </c>
      <c r="F119" s="34">
        <f>F120</f>
        <v>2776.4</v>
      </c>
    </row>
    <row r="120" spans="1:6" s="20" customFormat="1" ht="38.25" customHeight="1">
      <c r="A120" s="71" t="s">
        <v>998</v>
      </c>
      <c r="B120" s="60" t="s">
        <v>301</v>
      </c>
      <c r="C120" s="60" t="s">
        <v>1000</v>
      </c>
      <c r="D120" s="55" t="s">
        <v>1001</v>
      </c>
      <c r="E120" s="34">
        <f>'№8'!F93</f>
        <v>2776.3999999999996</v>
      </c>
      <c r="F120" s="34">
        <f>'№8'!G93</f>
        <v>2776.4</v>
      </c>
    </row>
    <row r="121" spans="1:6" s="20" customFormat="1" ht="66">
      <c r="A121" s="71" t="s">
        <v>998</v>
      </c>
      <c r="B121" s="60" t="s">
        <v>303</v>
      </c>
      <c r="C121" s="60"/>
      <c r="D121" s="19" t="s">
        <v>304</v>
      </c>
      <c r="E121" s="34">
        <f>E122</f>
        <v>4514.8</v>
      </c>
      <c r="F121" s="34">
        <f>F122</f>
        <v>4514.8</v>
      </c>
    </row>
    <row r="122" spans="1:6" s="20" customFormat="1" ht="33" customHeight="1">
      <c r="A122" s="71" t="s">
        <v>998</v>
      </c>
      <c r="B122" s="60" t="s">
        <v>303</v>
      </c>
      <c r="C122" s="60" t="s">
        <v>1000</v>
      </c>
      <c r="D122" s="55" t="s">
        <v>1001</v>
      </c>
      <c r="E122" s="34">
        <f>'№8'!F95</f>
        <v>4514.8</v>
      </c>
      <c r="F122" s="34">
        <f>'№8'!G95</f>
        <v>4514.8</v>
      </c>
    </row>
    <row r="123" spans="1:6" s="20" customFormat="1" ht="16.5">
      <c r="A123" s="71" t="s">
        <v>998</v>
      </c>
      <c r="B123" s="11" t="s">
        <v>4</v>
      </c>
      <c r="C123" s="11"/>
      <c r="D123" s="12" t="s">
        <v>5</v>
      </c>
      <c r="E123" s="34">
        <f>E124+E126</f>
        <v>806.7</v>
      </c>
      <c r="F123" s="34">
        <f>F124+F126</f>
        <v>806.7</v>
      </c>
    </row>
    <row r="124" spans="1:6" s="20" customFormat="1" ht="16.5">
      <c r="A124" s="71" t="s">
        <v>998</v>
      </c>
      <c r="B124" s="11" t="s">
        <v>6</v>
      </c>
      <c r="C124" s="60"/>
      <c r="D124" s="12" t="s">
        <v>7</v>
      </c>
      <c r="E124" s="34">
        <f>E125</f>
        <v>789.1</v>
      </c>
      <c r="F124" s="34">
        <f>F125</f>
        <v>789.1</v>
      </c>
    </row>
    <row r="125" spans="1:6" s="20" customFormat="1" ht="16.5">
      <c r="A125" s="71" t="s">
        <v>998</v>
      </c>
      <c r="B125" s="11" t="s">
        <v>6</v>
      </c>
      <c r="C125" s="60" t="s">
        <v>494</v>
      </c>
      <c r="D125" s="55" t="s">
        <v>495</v>
      </c>
      <c r="E125" s="34">
        <f>'№8'!F98</f>
        <v>789.1</v>
      </c>
      <c r="F125" s="34">
        <f>'№8'!G98</f>
        <v>789.1</v>
      </c>
    </row>
    <row r="126" spans="1:6" s="20" customFormat="1" ht="33">
      <c r="A126" s="71" t="s">
        <v>998</v>
      </c>
      <c r="B126" s="11" t="s">
        <v>278</v>
      </c>
      <c r="C126" s="60"/>
      <c r="D126" s="12" t="s">
        <v>279</v>
      </c>
      <c r="E126" s="34">
        <f>E127</f>
        <v>17.6</v>
      </c>
      <c r="F126" s="34">
        <f>F127</f>
        <v>17.6</v>
      </c>
    </row>
    <row r="127" spans="1:6" s="20" customFormat="1" ht="16.5">
      <c r="A127" s="71" t="s">
        <v>998</v>
      </c>
      <c r="B127" s="11" t="s">
        <v>278</v>
      </c>
      <c r="C127" s="60" t="s">
        <v>494</v>
      </c>
      <c r="D127" s="55" t="s">
        <v>495</v>
      </c>
      <c r="E127" s="34">
        <f>'№8'!F100</f>
        <v>17.6</v>
      </c>
      <c r="F127" s="34">
        <f>'№8'!G100</f>
        <v>17.6</v>
      </c>
    </row>
    <row r="128" spans="1:6" s="20" customFormat="1" ht="16.5">
      <c r="A128" s="71" t="s">
        <v>998</v>
      </c>
      <c r="B128" s="71" t="s">
        <v>163</v>
      </c>
      <c r="C128" s="71"/>
      <c r="D128" s="55" t="s">
        <v>36</v>
      </c>
      <c r="E128" s="34">
        <f>E129+E132</f>
        <v>11692.199999999999</v>
      </c>
      <c r="F128" s="34">
        <f>F129+F132</f>
        <v>0</v>
      </c>
    </row>
    <row r="129" spans="1:6" s="20" customFormat="1" ht="33">
      <c r="A129" s="71" t="s">
        <v>998</v>
      </c>
      <c r="B129" s="11" t="s">
        <v>1057</v>
      </c>
      <c r="C129" s="71"/>
      <c r="D129" s="55" t="s">
        <v>965</v>
      </c>
      <c r="E129" s="34">
        <f>E130</f>
        <v>659.8</v>
      </c>
      <c r="F129" s="34">
        <f>F130</f>
        <v>0</v>
      </c>
    </row>
    <row r="130" spans="1:6" s="20" customFormat="1" ht="33">
      <c r="A130" s="71" t="s">
        <v>998</v>
      </c>
      <c r="B130" s="11" t="s">
        <v>966</v>
      </c>
      <c r="C130" s="71"/>
      <c r="D130" s="55" t="s">
        <v>967</v>
      </c>
      <c r="E130" s="34">
        <f>E131</f>
        <v>659.8</v>
      </c>
      <c r="F130" s="34">
        <f>F131</f>
        <v>0</v>
      </c>
    </row>
    <row r="131" spans="1:6" s="20" customFormat="1" ht="16.5">
      <c r="A131" s="71" t="s">
        <v>998</v>
      </c>
      <c r="B131" s="11" t="s">
        <v>966</v>
      </c>
      <c r="C131" s="71" t="s">
        <v>494</v>
      </c>
      <c r="D131" s="55" t="s">
        <v>495</v>
      </c>
      <c r="E131" s="34">
        <f>'№8'!F104</f>
        <v>659.8</v>
      </c>
      <c r="F131" s="34">
        <f>'№8'!G104</f>
        <v>0</v>
      </c>
    </row>
    <row r="132" spans="1:6" s="20" customFormat="1" ht="66">
      <c r="A132" s="71" t="s">
        <v>998</v>
      </c>
      <c r="B132" s="11" t="s">
        <v>100</v>
      </c>
      <c r="C132" s="71"/>
      <c r="D132" s="55" t="s">
        <v>101</v>
      </c>
      <c r="E132" s="34">
        <f>E133</f>
        <v>11032.4</v>
      </c>
      <c r="F132" s="34">
        <f>F133</f>
        <v>0</v>
      </c>
    </row>
    <row r="133" spans="1:6" s="20" customFormat="1" ht="49.5">
      <c r="A133" s="71" t="s">
        <v>998</v>
      </c>
      <c r="B133" s="11" t="s">
        <v>98</v>
      </c>
      <c r="C133" s="71"/>
      <c r="D133" s="55" t="s">
        <v>99</v>
      </c>
      <c r="E133" s="34">
        <f>E134</f>
        <v>11032.4</v>
      </c>
      <c r="F133" s="34">
        <f>F134</f>
        <v>0</v>
      </c>
    </row>
    <row r="134" spans="1:6" s="20" customFormat="1" ht="49.5">
      <c r="A134" s="71" t="s">
        <v>998</v>
      </c>
      <c r="B134" s="11" t="s">
        <v>98</v>
      </c>
      <c r="C134" s="71" t="s">
        <v>504</v>
      </c>
      <c r="D134" s="55" t="s">
        <v>505</v>
      </c>
      <c r="E134" s="34">
        <f>'№8'!F107</f>
        <v>11032.4</v>
      </c>
      <c r="F134" s="34">
        <f>'№8'!G107</f>
        <v>0</v>
      </c>
    </row>
    <row r="135" spans="1:6" s="20" customFormat="1" ht="16.5">
      <c r="A135" s="71" t="s">
        <v>998</v>
      </c>
      <c r="B135" s="60" t="s">
        <v>363</v>
      </c>
      <c r="C135" s="60"/>
      <c r="D135" s="55" t="s">
        <v>488</v>
      </c>
      <c r="E135" s="34">
        <f>E136</f>
        <v>1103.2</v>
      </c>
      <c r="F135" s="34">
        <f>F136</f>
        <v>1103.2</v>
      </c>
    </row>
    <row r="136" spans="1:6" s="20" customFormat="1" ht="36.75" customHeight="1">
      <c r="A136" s="71" t="s">
        <v>998</v>
      </c>
      <c r="B136" s="71" t="s">
        <v>1061</v>
      </c>
      <c r="C136" s="71"/>
      <c r="D136" s="12" t="s">
        <v>1060</v>
      </c>
      <c r="E136" s="34">
        <f>E137</f>
        <v>1103.2</v>
      </c>
      <c r="F136" s="34">
        <f>F137</f>
        <v>1103.2</v>
      </c>
    </row>
    <row r="137" spans="1:6" s="20" customFormat="1" ht="49.5">
      <c r="A137" s="71" t="s">
        <v>998</v>
      </c>
      <c r="B137" s="71" t="s">
        <v>1061</v>
      </c>
      <c r="C137" s="71" t="s">
        <v>504</v>
      </c>
      <c r="D137" s="55" t="s">
        <v>505</v>
      </c>
      <c r="E137" s="34">
        <f>'№8'!F110</f>
        <v>1103.2</v>
      </c>
      <c r="F137" s="34">
        <f>'№8'!G110</f>
        <v>1103.2</v>
      </c>
    </row>
    <row r="138" spans="1:6" s="20" customFormat="1" ht="16.5">
      <c r="A138" s="11" t="s">
        <v>412</v>
      </c>
      <c r="B138" s="11"/>
      <c r="C138" s="11"/>
      <c r="D138" s="14" t="s">
        <v>367</v>
      </c>
      <c r="E138" s="34">
        <f>E142+E152+E139+E148</f>
        <v>20191.4</v>
      </c>
      <c r="F138" s="34">
        <f>F142+F152+F139+F148</f>
        <v>15812.1</v>
      </c>
    </row>
    <row r="139" spans="1:6" s="20" customFormat="1" ht="16.5">
      <c r="A139" s="71" t="s">
        <v>412</v>
      </c>
      <c r="B139" s="60" t="s">
        <v>23</v>
      </c>
      <c r="C139" s="60"/>
      <c r="D139" s="55" t="s">
        <v>22</v>
      </c>
      <c r="E139" s="34">
        <f>E140</f>
        <v>698.9</v>
      </c>
      <c r="F139" s="34">
        <f>F140</f>
        <v>698.9</v>
      </c>
    </row>
    <row r="140" spans="1:6" s="20" customFormat="1" ht="16.5">
      <c r="A140" s="71" t="s">
        <v>412</v>
      </c>
      <c r="B140" s="60" t="s">
        <v>24</v>
      </c>
      <c r="C140" s="60"/>
      <c r="D140" s="55" t="s">
        <v>25</v>
      </c>
      <c r="E140" s="34">
        <f>E141</f>
        <v>698.9</v>
      </c>
      <c r="F140" s="34">
        <f>F141</f>
        <v>698.9</v>
      </c>
    </row>
    <row r="141" spans="1:6" s="20" customFormat="1" ht="16.5">
      <c r="A141" s="71" t="s">
        <v>412</v>
      </c>
      <c r="B141" s="60" t="s">
        <v>24</v>
      </c>
      <c r="C141" s="60" t="s">
        <v>996</v>
      </c>
      <c r="D141" s="55" t="s">
        <v>997</v>
      </c>
      <c r="E141" s="34">
        <f>'№8'!F114+'№8'!F375</f>
        <v>698.9</v>
      </c>
      <c r="F141" s="34">
        <f>'№8'!G114+'№8'!G375</f>
        <v>698.9</v>
      </c>
    </row>
    <row r="142" spans="1:6" s="20" customFormat="1" ht="16.5">
      <c r="A142" s="11" t="s">
        <v>412</v>
      </c>
      <c r="B142" s="11" t="s">
        <v>336</v>
      </c>
      <c r="C142" s="11"/>
      <c r="D142" s="12" t="s">
        <v>1083</v>
      </c>
      <c r="E142" s="34">
        <f>E143+E146</f>
        <v>1234.6</v>
      </c>
      <c r="F142" s="34">
        <f>F143+F146</f>
        <v>1113.2</v>
      </c>
    </row>
    <row r="143" spans="1:6" s="20" customFormat="1" ht="16.5">
      <c r="A143" s="11" t="s">
        <v>412</v>
      </c>
      <c r="B143" s="11" t="s">
        <v>337</v>
      </c>
      <c r="C143" s="11"/>
      <c r="D143" s="12" t="s">
        <v>338</v>
      </c>
      <c r="E143" s="34">
        <f>E144+E145</f>
        <v>643.5</v>
      </c>
      <c r="F143" s="34">
        <f>F144+F145</f>
        <v>522.1</v>
      </c>
    </row>
    <row r="144" spans="1:6" s="20" customFormat="1" ht="16.5">
      <c r="A144" s="11" t="s">
        <v>412</v>
      </c>
      <c r="B144" s="11" t="s">
        <v>337</v>
      </c>
      <c r="C144" s="11" t="s">
        <v>494</v>
      </c>
      <c r="D144" s="12" t="s">
        <v>495</v>
      </c>
      <c r="E144" s="34">
        <f>'№8'!F117+'№8'!F296</f>
        <v>623.6</v>
      </c>
      <c r="F144" s="34">
        <f>'№8'!G117+'№8'!G296</f>
        <v>502.2</v>
      </c>
    </row>
    <row r="145" spans="1:6" s="20" customFormat="1" ht="33">
      <c r="A145" s="71" t="s">
        <v>412</v>
      </c>
      <c r="B145" s="60" t="s">
        <v>337</v>
      </c>
      <c r="C145" s="60" t="s">
        <v>1009</v>
      </c>
      <c r="D145" s="12" t="s">
        <v>1010</v>
      </c>
      <c r="E145" s="34">
        <f>'№8'!F118</f>
        <v>19.9</v>
      </c>
      <c r="F145" s="34">
        <f>'№8'!G118</f>
        <v>19.9</v>
      </c>
    </row>
    <row r="146" spans="1:6" s="20" customFormat="1" ht="33">
      <c r="A146" s="11" t="s">
        <v>412</v>
      </c>
      <c r="B146" s="11" t="s">
        <v>166</v>
      </c>
      <c r="C146" s="11"/>
      <c r="D146" s="12" t="s">
        <v>167</v>
      </c>
      <c r="E146" s="34">
        <f>E147</f>
        <v>591.1</v>
      </c>
      <c r="F146" s="34">
        <f>F147</f>
        <v>591.1</v>
      </c>
    </row>
    <row r="147" spans="1:6" s="20" customFormat="1" ht="16.5">
      <c r="A147" s="11" t="s">
        <v>412</v>
      </c>
      <c r="B147" s="11" t="s">
        <v>166</v>
      </c>
      <c r="C147" s="11" t="s">
        <v>494</v>
      </c>
      <c r="D147" s="12" t="s">
        <v>495</v>
      </c>
      <c r="E147" s="34">
        <f>'№8'!F120</f>
        <v>591.1</v>
      </c>
      <c r="F147" s="34">
        <f>'№8'!G120</f>
        <v>591.1</v>
      </c>
    </row>
    <row r="148" spans="1:6" s="20" customFormat="1" ht="16.5">
      <c r="A148" s="71" t="s">
        <v>412</v>
      </c>
      <c r="B148" s="71" t="s">
        <v>163</v>
      </c>
      <c r="C148" s="71"/>
      <c r="D148" s="55" t="s">
        <v>36</v>
      </c>
      <c r="E148" s="34">
        <f aca="true" t="shared" si="5" ref="E148:F150">E149</f>
        <v>3352</v>
      </c>
      <c r="F148" s="34">
        <f t="shared" si="5"/>
        <v>0</v>
      </c>
    </row>
    <row r="149" spans="1:6" s="20" customFormat="1" ht="33">
      <c r="A149" s="71" t="s">
        <v>412</v>
      </c>
      <c r="B149" s="71" t="s">
        <v>1057</v>
      </c>
      <c r="C149" s="71"/>
      <c r="D149" s="55" t="s">
        <v>1056</v>
      </c>
      <c r="E149" s="34">
        <f t="shared" si="5"/>
        <v>3352</v>
      </c>
      <c r="F149" s="34">
        <f t="shared" si="5"/>
        <v>0</v>
      </c>
    </row>
    <row r="150" spans="1:6" s="20" customFormat="1" ht="16.5">
      <c r="A150" s="71" t="s">
        <v>412</v>
      </c>
      <c r="B150" s="71" t="s">
        <v>1059</v>
      </c>
      <c r="C150" s="71"/>
      <c r="D150" s="55" t="s">
        <v>1058</v>
      </c>
      <c r="E150" s="34">
        <f t="shared" si="5"/>
        <v>3352</v>
      </c>
      <c r="F150" s="34">
        <f t="shared" si="5"/>
        <v>0</v>
      </c>
    </row>
    <row r="151" spans="1:6" s="20" customFormat="1" ht="37.5" customHeight="1">
      <c r="A151" s="71" t="s">
        <v>412</v>
      </c>
      <c r="B151" s="71" t="s">
        <v>1059</v>
      </c>
      <c r="C151" s="71" t="s">
        <v>1000</v>
      </c>
      <c r="D151" s="58" t="s">
        <v>1001</v>
      </c>
      <c r="E151" s="34">
        <f>'№8'!F124</f>
        <v>3352</v>
      </c>
      <c r="F151" s="34">
        <f>'№8'!G124</f>
        <v>0</v>
      </c>
    </row>
    <row r="152" spans="1:6" s="20" customFormat="1" ht="16.5">
      <c r="A152" s="11" t="s">
        <v>412</v>
      </c>
      <c r="B152" s="11" t="s">
        <v>363</v>
      </c>
      <c r="C152" s="11"/>
      <c r="D152" s="12" t="s">
        <v>488</v>
      </c>
      <c r="E152" s="34">
        <f>E153+E155+E157</f>
        <v>14905.9</v>
      </c>
      <c r="F152" s="34">
        <f>F153+F155+F157</f>
        <v>14000</v>
      </c>
    </row>
    <row r="153" spans="1:6" s="20" customFormat="1" ht="49.5">
      <c r="A153" s="11" t="s">
        <v>412</v>
      </c>
      <c r="B153" s="11" t="s">
        <v>464</v>
      </c>
      <c r="C153" s="11"/>
      <c r="D153" s="12" t="s">
        <v>465</v>
      </c>
      <c r="E153" s="34">
        <f>E154</f>
        <v>405.89999999999986</v>
      </c>
      <c r="F153" s="34">
        <f>F154</f>
        <v>0</v>
      </c>
    </row>
    <row r="154" spans="1:6" s="20" customFormat="1" ht="16.5">
      <c r="A154" s="11" t="s">
        <v>412</v>
      </c>
      <c r="B154" s="11" t="s">
        <v>464</v>
      </c>
      <c r="C154" s="11" t="s">
        <v>494</v>
      </c>
      <c r="D154" s="12" t="s">
        <v>495</v>
      </c>
      <c r="E154" s="34">
        <f>'№8'!F127</f>
        <v>405.89999999999986</v>
      </c>
      <c r="F154" s="34">
        <f>'№8'!G127</f>
        <v>0</v>
      </c>
    </row>
    <row r="155" spans="1:6" s="20" customFormat="1" ht="33">
      <c r="A155" s="71" t="s">
        <v>412</v>
      </c>
      <c r="B155" s="60" t="s">
        <v>8</v>
      </c>
      <c r="C155" s="60"/>
      <c r="D155" s="55" t="s">
        <v>9</v>
      </c>
      <c r="E155" s="34">
        <f>E156</f>
        <v>14000</v>
      </c>
      <c r="F155" s="34">
        <f>F156</f>
        <v>14000</v>
      </c>
    </row>
    <row r="156" spans="1:6" s="20" customFormat="1" ht="49.5">
      <c r="A156" s="71" t="s">
        <v>412</v>
      </c>
      <c r="B156" s="60" t="s">
        <v>8</v>
      </c>
      <c r="C156" s="60" t="s">
        <v>504</v>
      </c>
      <c r="D156" s="55" t="s">
        <v>505</v>
      </c>
      <c r="E156" s="34">
        <f>'№8'!F129</f>
        <v>14000</v>
      </c>
      <c r="F156" s="34">
        <f>'№8'!G129</f>
        <v>14000</v>
      </c>
    </row>
    <row r="157" spans="1:6" s="20" customFormat="1" ht="35.25" customHeight="1">
      <c r="A157" s="71" t="s">
        <v>412</v>
      </c>
      <c r="B157" s="71" t="s">
        <v>1061</v>
      </c>
      <c r="C157" s="71"/>
      <c r="D157" s="12" t="s">
        <v>1060</v>
      </c>
      <c r="E157" s="34">
        <f>E158</f>
        <v>500</v>
      </c>
      <c r="F157" s="34">
        <f>F158</f>
        <v>0</v>
      </c>
    </row>
    <row r="158" spans="1:6" s="20" customFormat="1" ht="36" customHeight="1">
      <c r="A158" s="71" t="s">
        <v>412</v>
      </c>
      <c r="B158" s="71" t="s">
        <v>1061</v>
      </c>
      <c r="C158" s="71" t="s">
        <v>1000</v>
      </c>
      <c r="D158" s="58" t="s">
        <v>1001</v>
      </c>
      <c r="E158" s="34">
        <f>'№8'!F131</f>
        <v>500</v>
      </c>
      <c r="F158" s="34">
        <f>'№8'!G131</f>
        <v>0</v>
      </c>
    </row>
    <row r="159" spans="1:6" s="20" customFormat="1" ht="16.5">
      <c r="A159" s="11" t="s">
        <v>413</v>
      </c>
      <c r="B159" s="11"/>
      <c r="C159" s="11"/>
      <c r="D159" s="12" t="s">
        <v>368</v>
      </c>
      <c r="E159" s="34">
        <f>E160+E170</f>
        <v>27088.399999999998</v>
      </c>
      <c r="F159" s="34">
        <f>F160+F170</f>
        <v>25190.5</v>
      </c>
    </row>
    <row r="160" spans="1:6" s="20" customFormat="1" ht="16.5">
      <c r="A160" s="11" t="s">
        <v>413</v>
      </c>
      <c r="B160" s="11" t="s">
        <v>369</v>
      </c>
      <c r="C160" s="11"/>
      <c r="D160" s="12" t="s">
        <v>368</v>
      </c>
      <c r="E160" s="34">
        <f>E161+E163+E165+E168</f>
        <v>22307.899999999998</v>
      </c>
      <c r="F160" s="34">
        <f>F161+F163+F165+F168</f>
        <v>20410</v>
      </c>
    </row>
    <row r="161" spans="1:6" ht="16.5">
      <c r="A161" s="11" t="s">
        <v>413</v>
      </c>
      <c r="B161" s="11" t="s">
        <v>370</v>
      </c>
      <c r="C161" s="11"/>
      <c r="D161" s="12" t="s">
        <v>371</v>
      </c>
      <c r="E161" s="34">
        <f>E162</f>
        <v>18983.3</v>
      </c>
      <c r="F161" s="34">
        <f>F162</f>
        <v>17096.3</v>
      </c>
    </row>
    <row r="162" spans="1:6" ht="16.5">
      <c r="A162" s="11" t="s">
        <v>413</v>
      </c>
      <c r="B162" s="11" t="s">
        <v>370</v>
      </c>
      <c r="C162" s="11" t="s">
        <v>494</v>
      </c>
      <c r="D162" s="12" t="s">
        <v>495</v>
      </c>
      <c r="E162" s="34">
        <f>'№8'!F135</f>
        <v>18983.3</v>
      </c>
      <c r="F162" s="34">
        <f>'№8'!G135</f>
        <v>17096.3</v>
      </c>
    </row>
    <row r="163" spans="1:6" ht="16.5">
      <c r="A163" s="11" t="s">
        <v>413</v>
      </c>
      <c r="B163" s="11" t="s">
        <v>442</v>
      </c>
      <c r="C163" s="11"/>
      <c r="D163" s="12" t="s">
        <v>443</v>
      </c>
      <c r="E163" s="34">
        <f>E164</f>
        <v>2757.7</v>
      </c>
      <c r="F163" s="34">
        <f>F164</f>
        <v>2757.7</v>
      </c>
    </row>
    <row r="164" spans="1:6" ht="16.5">
      <c r="A164" s="11" t="s">
        <v>413</v>
      </c>
      <c r="B164" s="11" t="s">
        <v>442</v>
      </c>
      <c r="C164" s="11" t="s">
        <v>494</v>
      </c>
      <c r="D164" s="12" t="s">
        <v>495</v>
      </c>
      <c r="E164" s="34">
        <f>'№8'!F137</f>
        <v>2757.7</v>
      </c>
      <c r="F164" s="34">
        <f>'№8'!G137</f>
        <v>2757.7</v>
      </c>
    </row>
    <row r="165" spans="1:6" ht="16.5">
      <c r="A165" s="11" t="s">
        <v>413</v>
      </c>
      <c r="B165" s="11" t="s">
        <v>446</v>
      </c>
      <c r="C165" s="11"/>
      <c r="D165" s="12" t="s">
        <v>455</v>
      </c>
      <c r="E165" s="34">
        <f>E166</f>
        <v>114.60000000000001</v>
      </c>
      <c r="F165" s="34">
        <f>F166</f>
        <v>103.7</v>
      </c>
    </row>
    <row r="166" spans="1:6" ht="16.5">
      <c r="A166" s="11" t="s">
        <v>413</v>
      </c>
      <c r="B166" s="11" t="s">
        <v>444</v>
      </c>
      <c r="C166" s="11"/>
      <c r="D166" s="12" t="s">
        <v>445</v>
      </c>
      <c r="E166" s="34">
        <f>E167</f>
        <v>114.60000000000001</v>
      </c>
      <c r="F166" s="34">
        <f>F167</f>
        <v>103.7</v>
      </c>
    </row>
    <row r="167" spans="1:6" ht="16.5">
      <c r="A167" s="11" t="s">
        <v>413</v>
      </c>
      <c r="B167" s="11" t="s">
        <v>444</v>
      </c>
      <c r="C167" s="11" t="s">
        <v>494</v>
      </c>
      <c r="D167" s="12" t="s">
        <v>495</v>
      </c>
      <c r="E167" s="34">
        <f>'№8'!F140</f>
        <v>114.60000000000001</v>
      </c>
      <c r="F167" s="34">
        <f>'№8'!G140</f>
        <v>103.7</v>
      </c>
    </row>
    <row r="168" spans="1:6" ht="33">
      <c r="A168" s="11" t="s">
        <v>413</v>
      </c>
      <c r="B168" s="11" t="s">
        <v>447</v>
      </c>
      <c r="C168" s="11"/>
      <c r="D168" s="12" t="s">
        <v>448</v>
      </c>
      <c r="E168" s="34">
        <f>E169</f>
        <v>452.3</v>
      </c>
      <c r="F168" s="34">
        <f>F169</f>
        <v>452.3</v>
      </c>
    </row>
    <row r="169" spans="1:6" ht="16.5">
      <c r="A169" s="11" t="s">
        <v>413</v>
      </c>
      <c r="B169" s="11" t="s">
        <v>447</v>
      </c>
      <c r="C169" s="11" t="s">
        <v>494</v>
      </c>
      <c r="D169" s="12" t="s">
        <v>495</v>
      </c>
      <c r="E169" s="34">
        <f>'№8'!F142</f>
        <v>452.3</v>
      </c>
      <c r="F169" s="34">
        <f>'№8'!G142</f>
        <v>452.3</v>
      </c>
    </row>
    <row r="170" spans="1:6" ht="16.5">
      <c r="A170" s="11" t="s">
        <v>413</v>
      </c>
      <c r="B170" s="11" t="s">
        <v>363</v>
      </c>
      <c r="C170" s="11"/>
      <c r="D170" s="12" t="s">
        <v>488</v>
      </c>
      <c r="E170" s="34">
        <f>E171+E175+E173</f>
        <v>4780.5</v>
      </c>
      <c r="F170" s="34">
        <f>F171+F175+F173</f>
        <v>4780.5</v>
      </c>
    </row>
    <row r="171" spans="1:6" ht="33">
      <c r="A171" s="11" t="s">
        <v>413</v>
      </c>
      <c r="B171" s="11" t="s">
        <v>170</v>
      </c>
      <c r="C171" s="11"/>
      <c r="D171" s="12" t="s">
        <v>973</v>
      </c>
      <c r="E171" s="34">
        <f>E172</f>
        <v>1097.8</v>
      </c>
      <c r="F171" s="34">
        <f>F172</f>
        <v>1097.8</v>
      </c>
    </row>
    <row r="172" spans="1:6" ht="16.5">
      <c r="A172" s="11" t="s">
        <v>413</v>
      </c>
      <c r="B172" s="11" t="s">
        <v>170</v>
      </c>
      <c r="C172" s="11" t="s">
        <v>494</v>
      </c>
      <c r="D172" s="12" t="s">
        <v>495</v>
      </c>
      <c r="E172" s="34">
        <f>'№8'!F145</f>
        <v>1097.8</v>
      </c>
      <c r="F172" s="34">
        <f>'№8'!G145</f>
        <v>1097.8</v>
      </c>
    </row>
    <row r="173" spans="1:6" ht="16.5">
      <c r="A173" s="71" t="s">
        <v>413</v>
      </c>
      <c r="B173" s="60" t="s">
        <v>1006</v>
      </c>
      <c r="C173" s="60"/>
      <c r="D173" s="55" t="s">
        <v>1007</v>
      </c>
      <c r="E173" s="34">
        <f>E174</f>
        <v>350</v>
      </c>
      <c r="F173" s="34">
        <f>F174</f>
        <v>350</v>
      </c>
    </row>
    <row r="174" spans="1:6" ht="16.5">
      <c r="A174" s="71" t="s">
        <v>413</v>
      </c>
      <c r="B174" s="60" t="s">
        <v>1006</v>
      </c>
      <c r="C174" s="60" t="s">
        <v>494</v>
      </c>
      <c r="D174" s="55" t="s">
        <v>495</v>
      </c>
      <c r="E174" s="34">
        <f>'№8'!F147</f>
        <v>350</v>
      </c>
      <c r="F174" s="34">
        <f>'№8'!G147</f>
        <v>350</v>
      </c>
    </row>
    <row r="175" spans="1:6" ht="33">
      <c r="A175" s="71" t="s">
        <v>413</v>
      </c>
      <c r="B175" s="60" t="s">
        <v>1004</v>
      </c>
      <c r="C175" s="60"/>
      <c r="D175" s="55" t="s">
        <v>1005</v>
      </c>
      <c r="E175" s="34">
        <f>E176</f>
        <v>3332.7</v>
      </c>
      <c r="F175" s="34">
        <f>F176</f>
        <v>3332.7</v>
      </c>
    </row>
    <row r="176" spans="1:6" ht="16.5">
      <c r="A176" s="71" t="s">
        <v>413</v>
      </c>
      <c r="B176" s="60" t="s">
        <v>1004</v>
      </c>
      <c r="C176" s="60" t="s">
        <v>494</v>
      </c>
      <c r="D176" s="55" t="s">
        <v>495</v>
      </c>
      <c r="E176" s="34">
        <f>'№8'!F149</f>
        <v>3332.7</v>
      </c>
      <c r="F176" s="34">
        <f>'№8'!G149</f>
        <v>3332.7</v>
      </c>
    </row>
    <row r="177" spans="1:6" s="20" customFormat="1" ht="16.5">
      <c r="A177" s="9" t="s">
        <v>393</v>
      </c>
      <c r="B177" s="9"/>
      <c r="C177" s="9"/>
      <c r="D177" s="10" t="s">
        <v>372</v>
      </c>
      <c r="E177" s="35">
        <f>E178+E203+E248+E252+E274</f>
        <v>425888.99999999994</v>
      </c>
      <c r="F177" s="35">
        <f>F178+F203+F248+F252+F274</f>
        <v>377113</v>
      </c>
    </row>
    <row r="178" spans="1:6" s="20" customFormat="1" ht="16.5">
      <c r="A178" s="11" t="s">
        <v>414</v>
      </c>
      <c r="B178" s="11"/>
      <c r="C178" s="11"/>
      <c r="D178" s="12" t="s">
        <v>683</v>
      </c>
      <c r="E178" s="34">
        <f>E181+E196+E192+E187+E201+E179</f>
        <v>178648.49999999994</v>
      </c>
      <c r="F178" s="34">
        <f>F181+F196+F192+F187+F201+F179</f>
        <v>130774.4</v>
      </c>
    </row>
    <row r="179" spans="1:6" s="20" customFormat="1" ht="33">
      <c r="A179" s="71" t="s">
        <v>414</v>
      </c>
      <c r="B179" s="71" t="s">
        <v>971</v>
      </c>
      <c r="C179" s="71"/>
      <c r="D179" s="55" t="s">
        <v>972</v>
      </c>
      <c r="E179" s="34">
        <f>E180</f>
        <v>1218.3</v>
      </c>
      <c r="F179" s="34">
        <f>F180</f>
        <v>1218.3</v>
      </c>
    </row>
    <row r="180" spans="1:6" s="20" customFormat="1" ht="16.5">
      <c r="A180" s="71" t="s">
        <v>414</v>
      </c>
      <c r="B180" s="71" t="s">
        <v>971</v>
      </c>
      <c r="C180" s="71" t="s">
        <v>494</v>
      </c>
      <c r="D180" s="55" t="s">
        <v>495</v>
      </c>
      <c r="E180" s="34">
        <f>'№8'!F379</f>
        <v>1218.3</v>
      </c>
      <c r="F180" s="34">
        <f>'№8'!G379</f>
        <v>1218.3</v>
      </c>
    </row>
    <row r="181" spans="1:6" ht="16.5">
      <c r="A181" s="11" t="s">
        <v>414</v>
      </c>
      <c r="B181" s="11" t="s">
        <v>684</v>
      </c>
      <c r="C181" s="11"/>
      <c r="D181" s="12" t="s">
        <v>685</v>
      </c>
      <c r="E181" s="34">
        <f>E182</f>
        <v>101372.99999999999</v>
      </c>
      <c r="F181" s="34">
        <f>F182</f>
        <v>101373</v>
      </c>
    </row>
    <row r="182" spans="1:6" ht="33">
      <c r="A182" s="11" t="s">
        <v>414</v>
      </c>
      <c r="B182" s="11" t="s">
        <v>686</v>
      </c>
      <c r="C182" s="11"/>
      <c r="D182" s="12" t="s">
        <v>489</v>
      </c>
      <c r="E182" s="34">
        <f>E183</f>
        <v>101372.99999999999</v>
      </c>
      <c r="F182" s="34">
        <f>F183</f>
        <v>101373</v>
      </c>
    </row>
    <row r="183" spans="1:6" ht="33">
      <c r="A183" s="11" t="s">
        <v>414</v>
      </c>
      <c r="B183" s="11" t="s">
        <v>527</v>
      </c>
      <c r="C183" s="11"/>
      <c r="D183" s="12" t="s">
        <v>525</v>
      </c>
      <c r="E183" s="34">
        <f>E184+E185+E186</f>
        <v>101372.99999999999</v>
      </c>
      <c r="F183" s="34">
        <f>F184+F185+F186</f>
        <v>101373</v>
      </c>
    </row>
    <row r="184" spans="1:6" ht="49.5">
      <c r="A184" s="11" t="s">
        <v>414</v>
      </c>
      <c r="B184" s="11" t="s">
        <v>527</v>
      </c>
      <c r="C184" s="11" t="s">
        <v>491</v>
      </c>
      <c r="D184" s="12" t="s">
        <v>492</v>
      </c>
      <c r="E184" s="34">
        <f>'№8'!F383</f>
        <v>88688.49999999999</v>
      </c>
      <c r="F184" s="34">
        <f>'№8'!G383</f>
        <v>88688.5</v>
      </c>
    </row>
    <row r="185" spans="1:6" ht="21.75" customHeight="1">
      <c r="A185" s="11" t="s">
        <v>414</v>
      </c>
      <c r="B185" s="11" t="s">
        <v>527</v>
      </c>
      <c r="C185" s="11" t="s">
        <v>516</v>
      </c>
      <c r="D185" s="12" t="s">
        <v>517</v>
      </c>
      <c r="E185" s="34">
        <f>'№8'!F384</f>
        <v>7657.299999999999</v>
      </c>
      <c r="F185" s="34">
        <f>'№8'!G384</f>
        <v>7657.3</v>
      </c>
    </row>
    <row r="186" spans="1:6" ht="16.5">
      <c r="A186" s="11" t="s">
        <v>414</v>
      </c>
      <c r="B186" s="11" t="s">
        <v>527</v>
      </c>
      <c r="C186" s="11" t="s">
        <v>493</v>
      </c>
      <c r="D186" s="12" t="s">
        <v>438</v>
      </c>
      <c r="E186" s="34">
        <f>'№8'!F385</f>
        <v>5027.2</v>
      </c>
      <c r="F186" s="34">
        <f>'№8'!G385</f>
        <v>5027.2</v>
      </c>
    </row>
    <row r="187" spans="1:6" ht="21" customHeight="1">
      <c r="A187" s="11" t="s">
        <v>414</v>
      </c>
      <c r="B187" s="15" t="s">
        <v>541</v>
      </c>
      <c r="C187" s="11"/>
      <c r="D187" s="12" t="s">
        <v>1175</v>
      </c>
      <c r="E187" s="34">
        <f>E190+E188</f>
        <v>3512.3</v>
      </c>
      <c r="F187" s="34">
        <f>F190+F188</f>
        <v>3512.3</v>
      </c>
    </row>
    <row r="188" spans="1:6" ht="48" customHeight="1">
      <c r="A188" s="11" t="s">
        <v>414</v>
      </c>
      <c r="B188" s="15" t="s">
        <v>969</v>
      </c>
      <c r="C188" s="11"/>
      <c r="D188" s="12" t="s">
        <v>970</v>
      </c>
      <c r="E188" s="34">
        <f>E189</f>
        <v>553.9</v>
      </c>
      <c r="F188" s="34">
        <f>F189</f>
        <v>553.9</v>
      </c>
    </row>
    <row r="189" spans="1:6" ht="49.5">
      <c r="A189" s="11" t="s">
        <v>414</v>
      </c>
      <c r="B189" s="15" t="s">
        <v>969</v>
      </c>
      <c r="C189" s="71" t="s">
        <v>491</v>
      </c>
      <c r="D189" s="55" t="s">
        <v>492</v>
      </c>
      <c r="E189" s="34">
        <f>'№8'!F388</f>
        <v>553.9</v>
      </c>
      <c r="F189" s="34">
        <f>'№8'!G388</f>
        <v>553.9</v>
      </c>
    </row>
    <row r="190" spans="1:6" ht="49.5">
      <c r="A190" s="11" t="s">
        <v>414</v>
      </c>
      <c r="B190" s="11" t="s">
        <v>34</v>
      </c>
      <c r="C190" s="11"/>
      <c r="D190" s="12" t="s">
        <v>35</v>
      </c>
      <c r="E190" s="34">
        <f>E191</f>
        <v>2958.4</v>
      </c>
      <c r="F190" s="34">
        <f>F191</f>
        <v>2958.4</v>
      </c>
    </row>
    <row r="191" spans="1:6" ht="16.5">
      <c r="A191" s="11" t="s">
        <v>414</v>
      </c>
      <c r="B191" s="11" t="s">
        <v>34</v>
      </c>
      <c r="C191" s="60" t="s">
        <v>516</v>
      </c>
      <c r="D191" s="55" t="s">
        <v>517</v>
      </c>
      <c r="E191" s="34">
        <f>'№8'!F390</f>
        <v>2958.4</v>
      </c>
      <c r="F191" s="34">
        <f>'№8'!G390</f>
        <v>2958.4</v>
      </c>
    </row>
    <row r="192" spans="1:6" ht="16.5">
      <c r="A192" s="11" t="s">
        <v>414</v>
      </c>
      <c r="B192" s="11" t="s">
        <v>163</v>
      </c>
      <c r="C192" s="11"/>
      <c r="D192" s="55" t="s">
        <v>36</v>
      </c>
      <c r="E192" s="34">
        <f aca="true" t="shared" si="6" ref="E192:F194">E193</f>
        <v>71737.9</v>
      </c>
      <c r="F192" s="34">
        <f t="shared" si="6"/>
        <v>23967.1</v>
      </c>
    </row>
    <row r="193" spans="1:6" ht="16.5">
      <c r="A193" s="11" t="s">
        <v>414</v>
      </c>
      <c r="B193" s="11" t="s">
        <v>992</v>
      </c>
      <c r="C193" s="11"/>
      <c r="D193" s="12" t="s">
        <v>993</v>
      </c>
      <c r="E193" s="34">
        <f t="shared" si="6"/>
        <v>71737.9</v>
      </c>
      <c r="F193" s="34">
        <f t="shared" si="6"/>
        <v>23967.1</v>
      </c>
    </row>
    <row r="194" spans="1:6" ht="33">
      <c r="A194" s="11" t="s">
        <v>414</v>
      </c>
      <c r="B194" s="11" t="s">
        <v>994</v>
      </c>
      <c r="C194" s="11"/>
      <c r="D194" s="12" t="s">
        <v>995</v>
      </c>
      <c r="E194" s="34">
        <f t="shared" si="6"/>
        <v>71737.9</v>
      </c>
      <c r="F194" s="34">
        <f t="shared" si="6"/>
        <v>23967.1</v>
      </c>
    </row>
    <row r="195" spans="1:6" ht="36.75" customHeight="1">
      <c r="A195" s="11" t="s">
        <v>414</v>
      </c>
      <c r="B195" s="11" t="s">
        <v>994</v>
      </c>
      <c r="C195" s="60" t="s">
        <v>1000</v>
      </c>
      <c r="D195" s="58" t="s">
        <v>1001</v>
      </c>
      <c r="E195" s="34">
        <f>'№8'!F155</f>
        <v>71737.9</v>
      </c>
      <c r="F195" s="34">
        <f>'№8'!G155</f>
        <v>23967.1</v>
      </c>
    </row>
    <row r="196" spans="1:6" ht="16.5">
      <c r="A196" s="11" t="s">
        <v>414</v>
      </c>
      <c r="B196" s="11" t="s">
        <v>363</v>
      </c>
      <c r="C196" s="11"/>
      <c r="D196" s="12" t="s">
        <v>488</v>
      </c>
      <c r="E196" s="34">
        <f>E199+E197</f>
        <v>686.9999999999994</v>
      </c>
      <c r="F196" s="34">
        <f>F199+F197</f>
        <v>583.7</v>
      </c>
    </row>
    <row r="197" spans="1:6" ht="49.5">
      <c r="A197" s="71" t="s">
        <v>414</v>
      </c>
      <c r="B197" s="60" t="s">
        <v>1011</v>
      </c>
      <c r="C197" s="60"/>
      <c r="D197" s="12" t="s">
        <v>284</v>
      </c>
      <c r="E197" s="34">
        <f>E198</f>
        <v>87</v>
      </c>
      <c r="F197" s="34">
        <f>F198</f>
        <v>87</v>
      </c>
    </row>
    <row r="198" spans="1:6" ht="16.5">
      <c r="A198" s="71" t="s">
        <v>414</v>
      </c>
      <c r="B198" s="60" t="s">
        <v>1011</v>
      </c>
      <c r="C198" s="60" t="s">
        <v>516</v>
      </c>
      <c r="D198" s="55" t="s">
        <v>517</v>
      </c>
      <c r="E198" s="34">
        <f>'№8'!F393</f>
        <v>87</v>
      </c>
      <c r="F198" s="34">
        <f>'№8'!G393</f>
        <v>87</v>
      </c>
    </row>
    <row r="199" spans="1:6" ht="49.5">
      <c r="A199" s="11" t="s">
        <v>414</v>
      </c>
      <c r="B199" s="11" t="s">
        <v>467</v>
      </c>
      <c r="C199" s="11"/>
      <c r="D199" s="12" t="s">
        <v>514</v>
      </c>
      <c r="E199" s="34">
        <f>E200</f>
        <v>599.9999999999994</v>
      </c>
      <c r="F199" s="34">
        <f>F200</f>
        <v>496.7</v>
      </c>
    </row>
    <row r="200" spans="1:6" ht="38.25" customHeight="1">
      <c r="A200" s="11" t="s">
        <v>414</v>
      </c>
      <c r="B200" s="11" t="s">
        <v>467</v>
      </c>
      <c r="C200" s="60" t="s">
        <v>1000</v>
      </c>
      <c r="D200" s="58" t="s">
        <v>1001</v>
      </c>
      <c r="E200" s="34">
        <f>'№8'!F158</f>
        <v>599.9999999999994</v>
      </c>
      <c r="F200" s="34">
        <f>'№8'!G158</f>
        <v>496.7</v>
      </c>
    </row>
    <row r="201" spans="1:6" ht="33">
      <c r="A201" s="11" t="s">
        <v>414</v>
      </c>
      <c r="B201" s="11" t="s">
        <v>1052</v>
      </c>
      <c r="C201" s="60"/>
      <c r="D201" s="58" t="s">
        <v>1053</v>
      </c>
      <c r="E201" s="34">
        <f>E202</f>
        <v>120</v>
      </c>
      <c r="F201" s="34">
        <f>F202</f>
        <v>120</v>
      </c>
    </row>
    <row r="202" spans="1:6" ht="16.5">
      <c r="A202" s="11" t="s">
        <v>414</v>
      </c>
      <c r="B202" s="11" t="s">
        <v>1052</v>
      </c>
      <c r="C202" s="60" t="s">
        <v>516</v>
      </c>
      <c r="D202" s="55" t="s">
        <v>517</v>
      </c>
      <c r="E202" s="34">
        <f>'№8'!F395</f>
        <v>120</v>
      </c>
      <c r="F202" s="34">
        <f>'№8'!G395</f>
        <v>120</v>
      </c>
    </row>
    <row r="203" spans="1:6" s="20" customFormat="1" ht="16.5">
      <c r="A203" s="11" t="s">
        <v>415</v>
      </c>
      <c r="B203" s="11"/>
      <c r="C203" s="11"/>
      <c r="D203" s="12" t="s">
        <v>687</v>
      </c>
      <c r="E203" s="34">
        <f>E208+E216+E234+E230+E245+E241+E204</f>
        <v>221394.1</v>
      </c>
      <c r="F203" s="34">
        <f>F208+F216+F234+F230+F245+F241+F204</f>
        <v>221207.9</v>
      </c>
    </row>
    <row r="204" spans="1:6" s="20" customFormat="1" ht="16.5">
      <c r="A204" s="11" t="s">
        <v>415</v>
      </c>
      <c r="B204" s="11" t="s">
        <v>1204</v>
      </c>
      <c r="C204" s="11"/>
      <c r="D204" s="12" t="s">
        <v>158</v>
      </c>
      <c r="E204" s="34">
        <f aca="true" t="shared" si="7" ref="E204:F206">E205</f>
        <v>2568.6</v>
      </c>
      <c r="F204" s="34">
        <f t="shared" si="7"/>
        <v>2568.6</v>
      </c>
    </row>
    <row r="205" spans="1:6" s="20" customFormat="1" ht="16.5">
      <c r="A205" s="11" t="s">
        <v>415</v>
      </c>
      <c r="B205" s="11" t="s">
        <v>280</v>
      </c>
      <c r="C205" s="11"/>
      <c r="D205" s="12" t="s">
        <v>281</v>
      </c>
      <c r="E205" s="34">
        <f t="shared" si="7"/>
        <v>2568.6</v>
      </c>
      <c r="F205" s="34">
        <f t="shared" si="7"/>
        <v>2568.6</v>
      </c>
    </row>
    <row r="206" spans="1:6" s="20" customFormat="1" ht="33">
      <c r="A206" s="11" t="s">
        <v>415</v>
      </c>
      <c r="B206" s="11" t="s">
        <v>282</v>
      </c>
      <c r="C206" s="11"/>
      <c r="D206" s="12" t="s">
        <v>283</v>
      </c>
      <c r="E206" s="34">
        <f t="shared" si="7"/>
        <v>2568.6</v>
      </c>
      <c r="F206" s="34">
        <f t="shared" si="7"/>
        <v>2568.6</v>
      </c>
    </row>
    <row r="207" spans="1:6" s="20" customFormat="1" ht="16.5">
      <c r="A207" s="11" t="s">
        <v>415</v>
      </c>
      <c r="B207" s="11" t="s">
        <v>282</v>
      </c>
      <c r="C207" s="60" t="s">
        <v>516</v>
      </c>
      <c r="D207" s="55" t="s">
        <v>517</v>
      </c>
      <c r="E207" s="34">
        <f>'№8'!F400</f>
        <v>2568.6</v>
      </c>
      <c r="F207" s="34">
        <f>'№8'!G400</f>
        <v>2568.6</v>
      </c>
    </row>
    <row r="208" spans="1:6" ht="21" customHeight="1">
      <c r="A208" s="11" t="s">
        <v>415</v>
      </c>
      <c r="B208" s="11" t="s">
        <v>688</v>
      </c>
      <c r="C208" s="11"/>
      <c r="D208" s="12" t="s">
        <v>1062</v>
      </c>
      <c r="E208" s="34">
        <f>E209</f>
        <v>37552</v>
      </c>
      <c r="F208" s="34">
        <f>F209</f>
        <v>37527</v>
      </c>
    </row>
    <row r="209" spans="1:6" ht="33">
      <c r="A209" s="11" t="s">
        <v>415</v>
      </c>
      <c r="B209" s="11" t="s">
        <v>1063</v>
      </c>
      <c r="C209" s="11" t="s">
        <v>473</v>
      </c>
      <c r="D209" s="12" t="s">
        <v>489</v>
      </c>
      <c r="E209" s="34">
        <f>E210+E214</f>
        <v>37552</v>
      </c>
      <c r="F209" s="34">
        <f>F210+F214</f>
        <v>37527</v>
      </c>
    </row>
    <row r="210" spans="1:6" ht="33">
      <c r="A210" s="11" t="s">
        <v>415</v>
      </c>
      <c r="B210" s="11" t="s">
        <v>518</v>
      </c>
      <c r="C210" s="11"/>
      <c r="D210" s="12" t="s">
        <v>525</v>
      </c>
      <c r="E210" s="34">
        <f>E211+E213+E212</f>
        <v>32409.699999999997</v>
      </c>
      <c r="F210" s="34">
        <f>F211+F213+F212</f>
        <v>32409.3</v>
      </c>
    </row>
    <row r="211" spans="1:6" ht="49.5">
      <c r="A211" s="11" t="s">
        <v>415</v>
      </c>
      <c r="B211" s="11" t="s">
        <v>518</v>
      </c>
      <c r="C211" s="11" t="s">
        <v>491</v>
      </c>
      <c r="D211" s="12" t="s">
        <v>492</v>
      </c>
      <c r="E211" s="34">
        <f>'№8'!F404</f>
        <v>22823.6</v>
      </c>
      <c r="F211" s="34">
        <f>'№8'!G404</f>
        <v>22823.6</v>
      </c>
    </row>
    <row r="212" spans="1:6" ht="16.5">
      <c r="A212" s="71" t="s">
        <v>415</v>
      </c>
      <c r="B212" s="60" t="s">
        <v>518</v>
      </c>
      <c r="C212" s="60" t="s">
        <v>516</v>
      </c>
      <c r="D212" s="55" t="s">
        <v>517</v>
      </c>
      <c r="E212" s="34">
        <f>'№8'!F405</f>
        <v>2669.8999999999996</v>
      </c>
      <c r="F212" s="34">
        <f>'№8'!G405</f>
        <v>2669.5</v>
      </c>
    </row>
    <row r="213" spans="1:6" ht="16.5">
      <c r="A213" s="11" t="s">
        <v>415</v>
      </c>
      <c r="B213" s="11" t="s">
        <v>518</v>
      </c>
      <c r="C213" s="11" t="s">
        <v>493</v>
      </c>
      <c r="D213" s="12" t="s">
        <v>438</v>
      </c>
      <c r="E213" s="34">
        <f>'№8'!F406</f>
        <v>6916.2</v>
      </c>
      <c r="F213" s="34">
        <f>'№8'!G406</f>
        <v>6916.2</v>
      </c>
    </row>
    <row r="214" spans="1:6" ht="33">
      <c r="A214" s="11" t="s">
        <v>415</v>
      </c>
      <c r="B214" s="11" t="s">
        <v>526</v>
      </c>
      <c r="C214" s="11"/>
      <c r="D214" s="12" t="s">
        <v>440</v>
      </c>
      <c r="E214" s="34">
        <f>E215</f>
        <v>5142.300000000001</v>
      </c>
      <c r="F214" s="34">
        <f>F215</f>
        <v>5117.7</v>
      </c>
    </row>
    <row r="215" spans="1:6" ht="16.5">
      <c r="A215" s="11" t="s">
        <v>415</v>
      </c>
      <c r="B215" s="11" t="s">
        <v>526</v>
      </c>
      <c r="C215" s="11" t="s">
        <v>516</v>
      </c>
      <c r="D215" s="12" t="s">
        <v>517</v>
      </c>
      <c r="E215" s="34">
        <f>'№8'!F408</f>
        <v>5142.300000000001</v>
      </c>
      <c r="F215" s="34">
        <f>'№8'!G408</f>
        <v>5117.7</v>
      </c>
    </row>
    <row r="216" spans="1:6" ht="18.75" customHeight="1">
      <c r="A216" s="11" t="s">
        <v>415</v>
      </c>
      <c r="B216" s="15" t="s">
        <v>1073</v>
      </c>
      <c r="C216" s="15"/>
      <c r="D216" s="12" t="s">
        <v>1074</v>
      </c>
      <c r="E216" s="34">
        <f>E217</f>
        <v>32750.1</v>
      </c>
      <c r="F216" s="34">
        <f>F217</f>
        <v>32750.1</v>
      </c>
    </row>
    <row r="217" spans="1:6" ht="32.25" customHeight="1">
      <c r="A217" s="15" t="s">
        <v>415</v>
      </c>
      <c r="B217" s="15" t="s">
        <v>1075</v>
      </c>
      <c r="C217" s="15" t="s">
        <v>473</v>
      </c>
      <c r="D217" s="12" t="s">
        <v>489</v>
      </c>
      <c r="E217" s="34">
        <f>E218+E222+E226</f>
        <v>32750.1</v>
      </c>
      <c r="F217" s="34">
        <f>F218+F222+F226</f>
        <v>32750.1</v>
      </c>
    </row>
    <row r="218" spans="1:6" ht="33">
      <c r="A218" s="15" t="s">
        <v>415</v>
      </c>
      <c r="B218" s="15" t="s">
        <v>523</v>
      </c>
      <c r="C218" s="15"/>
      <c r="D218" s="12" t="s">
        <v>525</v>
      </c>
      <c r="E218" s="34">
        <f>SUM(E219:E221)</f>
        <v>7993.2</v>
      </c>
      <c r="F218" s="34">
        <f>SUM(F219:F221)</f>
        <v>7993.2</v>
      </c>
    </row>
    <row r="219" spans="1:6" ht="49.5">
      <c r="A219" s="11" t="s">
        <v>415</v>
      </c>
      <c r="B219" s="11" t="s">
        <v>523</v>
      </c>
      <c r="C219" s="11" t="s">
        <v>491</v>
      </c>
      <c r="D219" s="12" t="s">
        <v>492</v>
      </c>
      <c r="E219" s="34">
        <f>'№8'!F412</f>
        <v>7670.7</v>
      </c>
      <c r="F219" s="34">
        <f>'№8'!G412</f>
        <v>7670.7</v>
      </c>
    </row>
    <row r="220" spans="1:6" ht="16.5">
      <c r="A220" s="11" t="s">
        <v>415</v>
      </c>
      <c r="B220" s="11" t="s">
        <v>523</v>
      </c>
      <c r="C220" s="60" t="s">
        <v>516</v>
      </c>
      <c r="D220" s="55" t="s">
        <v>517</v>
      </c>
      <c r="E220" s="34">
        <f>'№8'!F413</f>
        <v>322.3</v>
      </c>
      <c r="F220" s="34">
        <f>'№8'!G413</f>
        <v>322.3</v>
      </c>
    </row>
    <row r="221" spans="1:6" ht="16.5">
      <c r="A221" s="15" t="s">
        <v>415</v>
      </c>
      <c r="B221" s="11" t="s">
        <v>523</v>
      </c>
      <c r="C221" s="11" t="s">
        <v>493</v>
      </c>
      <c r="D221" s="12" t="s">
        <v>438</v>
      </c>
      <c r="E221" s="34">
        <f>'№8'!F414</f>
        <v>0.1999999999999995</v>
      </c>
      <c r="F221" s="34">
        <f>'№8'!G414</f>
        <v>0.2</v>
      </c>
    </row>
    <row r="222" spans="1:6" ht="49.5">
      <c r="A222" s="15" t="s">
        <v>415</v>
      </c>
      <c r="B222" s="15" t="s">
        <v>530</v>
      </c>
      <c r="C222" s="15"/>
      <c r="D222" s="12" t="s">
        <v>532</v>
      </c>
      <c r="E222" s="34">
        <f>E223+E225+E224</f>
        <v>13342.300000000001</v>
      </c>
      <c r="F222" s="34">
        <f>F223+F225+F224</f>
        <v>13342.300000000001</v>
      </c>
    </row>
    <row r="223" spans="1:6" ht="49.5">
      <c r="A223" s="15" t="s">
        <v>415</v>
      </c>
      <c r="B223" s="15" t="s">
        <v>530</v>
      </c>
      <c r="C223" s="11" t="s">
        <v>491</v>
      </c>
      <c r="D223" s="12" t="s">
        <v>492</v>
      </c>
      <c r="E223" s="34">
        <f>'№8'!F163+'№8'!F325</f>
        <v>10831.900000000001</v>
      </c>
      <c r="F223" s="34">
        <f>'№8'!G163+'№8'!G325</f>
        <v>10831.900000000001</v>
      </c>
    </row>
    <row r="224" spans="1:6" ht="20.25" customHeight="1">
      <c r="A224" s="15" t="s">
        <v>415</v>
      </c>
      <c r="B224" s="15" t="s">
        <v>530</v>
      </c>
      <c r="C224" s="11" t="s">
        <v>516</v>
      </c>
      <c r="D224" s="12" t="s">
        <v>517</v>
      </c>
      <c r="E224" s="34">
        <f>'№8'!F326</f>
        <v>547.8</v>
      </c>
      <c r="F224" s="34">
        <f>'№8'!G326</f>
        <v>547.8</v>
      </c>
    </row>
    <row r="225" spans="1:6" ht="21.75" customHeight="1">
      <c r="A225" s="15" t="s">
        <v>415</v>
      </c>
      <c r="B225" s="15" t="s">
        <v>530</v>
      </c>
      <c r="C225" s="11" t="s">
        <v>493</v>
      </c>
      <c r="D225" s="12" t="s">
        <v>438</v>
      </c>
      <c r="E225" s="34">
        <f>'№8'!F327+'№8'!F164</f>
        <v>1962.6</v>
      </c>
      <c r="F225" s="34">
        <f>'№8'!G327+'№8'!G164</f>
        <v>1962.6000000000001</v>
      </c>
    </row>
    <row r="226" spans="1:6" ht="33">
      <c r="A226" s="15" t="s">
        <v>415</v>
      </c>
      <c r="B226" s="15" t="s">
        <v>531</v>
      </c>
      <c r="C226" s="15"/>
      <c r="D226" s="12" t="s">
        <v>533</v>
      </c>
      <c r="E226" s="34">
        <f>SUM(E227:E229)</f>
        <v>11414.6</v>
      </c>
      <c r="F226" s="34">
        <f>SUM(F227:F229)</f>
        <v>11414.6</v>
      </c>
    </row>
    <row r="227" spans="1:6" ht="49.5">
      <c r="A227" s="11" t="s">
        <v>415</v>
      </c>
      <c r="B227" s="15" t="s">
        <v>531</v>
      </c>
      <c r="C227" s="11" t="s">
        <v>491</v>
      </c>
      <c r="D227" s="12" t="s">
        <v>492</v>
      </c>
      <c r="E227" s="34">
        <f>'№8'!F166</f>
        <v>9930.8</v>
      </c>
      <c r="F227" s="34">
        <f>'№8'!G166</f>
        <v>9930.8</v>
      </c>
    </row>
    <row r="228" spans="1:6" ht="24" customHeight="1">
      <c r="A228" s="71" t="s">
        <v>415</v>
      </c>
      <c r="B228" s="58" t="s">
        <v>531</v>
      </c>
      <c r="C228" s="60" t="s">
        <v>516</v>
      </c>
      <c r="D228" s="55" t="s">
        <v>517</v>
      </c>
      <c r="E228" s="34">
        <f>'№8'!F167</f>
        <v>443.7</v>
      </c>
      <c r="F228" s="34">
        <f>'№8'!G167</f>
        <v>443.7</v>
      </c>
    </row>
    <row r="229" spans="1:6" ht="18.75" customHeight="1">
      <c r="A229" s="15" t="s">
        <v>415</v>
      </c>
      <c r="B229" s="15" t="s">
        <v>531</v>
      </c>
      <c r="C229" s="11" t="s">
        <v>493</v>
      </c>
      <c r="D229" s="12" t="s">
        <v>438</v>
      </c>
      <c r="E229" s="34">
        <f>'№8'!F168</f>
        <v>1040.1</v>
      </c>
      <c r="F229" s="34">
        <f>'№8'!G168</f>
        <v>1040.1</v>
      </c>
    </row>
    <row r="230" spans="1:6" ht="18.75" customHeight="1">
      <c r="A230" s="11" t="s">
        <v>415</v>
      </c>
      <c r="B230" s="11" t="s">
        <v>988</v>
      </c>
      <c r="C230" s="11"/>
      <c r="D230" s="12" t="s">
        <v>989</v>
      </c>
      <c r="E230" s="34">
        <f>E231</f>
        <v>10978.9</v>
      </c>
      <c r="F230" s="34">
        <f>F231</f>
        <v>10978.9</v>
      </c>
    </row>
    <row r="231" spans="1:6" ht="18.75" customHeight="1">
      <c r="A231" s="11" t="s">
        <v>415</v>
      </c>
      <c r="B231" s="11" t="s">
        <v>990</v>
      </c>
      <c r="C231" s="11"/>
      <c r="D231" s="12" t="s">
        <v>991</v>
      </c>
      <c r="E231" s="34">
        <f>E232+E233</f>
        <v>10978.9</v>
      </c>
      <c r="F231" s="34">
        <f>F232+F233</f>
        <v>10978.9</v>
      </c>
    </row>
    <row r="232" spans="1:6" ht="18.75" customHeight="1">
      <c r="A232" s="11" t="s">
        <v>415</v>
      </c>
      <c r="B232" s="11" t="s">
        <v>990</v>
      </c>
      <c r="C232" s="11" t="s">
        <v>494</v>
      </c>
      <c r="D232" s="19" t="s">
        <v>495</v>
      </c>
      <c r="E232" s="34">
        <f>'№8'!F417</f>
        <v>5457.9</v>
      </c>
      <c r="F232" s="34">
        <f>'№8'!G417</f>
        <v>5457.9</v>
      </c>
    </row>
    <row r="233" spans="1:6" ht="18.75" customHeight="1">
      <c r="A233" s="71" t="s">
        <v>415</v>
      </c>
      <c r="B233" s="71" t="s">
        <v>990</v>
      </c>
      <c r="C233" s="71" t="s">
        <v>516</v>
      </c>
      <c r="D233" s="55" t="s">
        <v>517</v>
      </c>
      <c r="E233" s="34">
        <f>'№8'!F418</f>
        <v>5521</v>
      </c>
      <c r="F233" s="34">
        <f>'№8'!G418</f>
        <v>5521</v>
      </c>
    </row>
    <row r="234" spans="1:6" ht="18.75" customHeight="1">
      <c r="A234" s="11" t="s">
        <v>415</v>
      </c>
      <c r="B234" s="15" t="s">
        <v>541</v>
      </c>
      <c r="C234" s="11"/>
      <c r="D234" s="12" t="s">
        <v>1175</v>
      </c>
      <c r="E234" s="32">
        <f>E235+E239+E237</f>
        <v>135679.7</v>
      </c>
      <c r="F234" s="32">
        <f>F235+F239+F237</f>
        <v>135518.5</v>
      </c>
    </row>
    <row r="235" spans="1:6" ht="21" customHeight="1">
      <c r="A235" s="11" t="s">
        <v>415</v>
      </c>
      <c r="B235" s="15" t="s">
        <v>540</v>
      </c>
      <c r="C235" s="11"/>
      <c r="D235" s="12" t="s">
        <v>1180</v>
      </c>
      <c r="E235" s="32">
        <f>E236</f>
        <v>2488.5000000000005</v>
      </c>
      <c r="F235" s="32">
        <f>F236</f>
        <v>2434.4</v>
      </c>
    </row>
    <row r="236" spans="1:6" ht="21.75" customHeight="1">
      <c r="A236" s="11" t="s">
        <v>415</v>
      </c>
      <c r="B236" s="15" t="s">
        <v>540</v>
      </c>
      <c r="C236" s="11" t="s">
        <v>516</v>
      </c>
      <c r="D236" s="12" t="s">
        <v>517</v>
      </c>
      <c r="E236" s="32">
        <f>'№8'!F421</f>
        <v>2488.5000000000005</v>
      </c>
      <c r="F236" s="32">
        <f>'№8'!G421</f>
        <v>2434.4</v>
      </c>
    </row>
    <row r="237" spans="1:6" ht="33">
      <c r="A237" s="11" t="s">
        <v>415</v>
      </c>
      <c r="B237" s="15" t="s">
        <v>978</v>
      </c>
      <c r="C237" s="11"/>
      <c r="D237" s="12" t="s">
        <v>440</v>
      </c>
      <c r="E237" s="32">
        <f>E238</f>
        <v>4613</v>
      </c>
      <c r="F237" s="32">
        <f>F238</f>
        <v>4505.9</v>
      </c>
    </row>
    <row r="238" spans="1:6" ht="20.25" customHeight="1">
      <c r="A238" s="11" t="s">
        <v>415</v>
      </c>
      <c r="B238" s="15" t="s">
        <v>978</v>
      </c>
      <c r="C238" s="11" t="s">
        <v>516</v>
      </c>
      <c r="D238" s="12" t="s">
        <v>517</v>
      </c>
      <c r="E238" s="32">
        <f>'№8'!F423</f>
        <v>4613</v>
      </c>
      <c r="F238" s="32">
        <f>'№8'!G423</f>
        <v>4505.9</v>
      </c>
    </row>
    <row r="239" spans="1:6" ht="82.5">
      <c r="A239" s="11" t="s">
        <v>415</v>
      </c>
      <c r="B239" s="15" t="s">
        <v>1181</v>
      </c>
      <c r="C239" s="11"/>
      <c r="D239" s="12" t="s">
        <v>1182</v>
      </c>
      <c r="E239" s="32">
        <f>E240</f>
        <v>128578.20000000001</v>
      </c>
      <c r="F239" s="32">
        <f>F240</f>
        <v>128578.2</v>
      </c>
    </row>
    <row r="240" spans="1:6" ht="49.5">
      <c r="A240" s="11" t="s">
        <v>415</v>
      </c>
      <c r="B240" s="15" t="s">
        <v>1181</v>
      </c>
      <c r="C240" s="11" t="s">
        <v>491</v>
      </c>
      <c r="D240" s="12" t="s">
        <v>492</v>
      </c>
      <c r="E240" s="32">
        <f>'№8'!F425</f>
        <v>128578.20000000001</v>
      </c>
      <c r="F240" s="32">
        <f>'№8'!G425</f>
        <v>128578.2</v>
      </c>
    </row>
    <row r="241" spans="1:6" ht="16.5">
      <c r="A241" s="71" t="s">
        <v>415</v>
      </c>
      <c r="B241" s="65" t="s">
        <v>163</v>
      </c>
      <c r="C241" s="58"/>
      <c r="D241" s="55" t="s">
        <v>36</v>
      </c>
      <c r="E241" s="32">
        <f aca="true" t="shared" si="8" ref="E241:F243">E242</f>
        <v>825.4</v>
      </c>
      <c r="F241" s="32">
        <f t="shared" si="8"/>
        <v>825.4</v>
      </c>
    </row>
    <row r="242" spans="1:6" ht="16.5">
      <c r="A242" s="76" t="s">
        <v>415</v>
      </c>
      <c r="B242" s="98">
        <v>5222400</v>
      </c>
      <c r="C242" s="99"/>
      <c r="D242" s="99" t="s">
        <v>32</v>
      </c>
      <c r="E242" s="32">
        <f t="shared" si="8"/>
        <v>825.4</v>
      </c>
      <c r="F242" s="32">
        <f t="shared" si="8"/>
        <v>825.4</v>
      </c>
    </row>
    <row r="243" spans="1:6" ht="33">
      <c r="A243" s="76" t="s">
        <v>415</v>
      </c>
      <c r="B243" s="19">
        <v>5222402</v>
      </c>
      <c r="C243" s="99"/>
      <c r="D243" s="99" t="s">
        <v>33</v>
      </c>
      <c r="E243" s="32">
        <f t="shared" si="8"/>
        <v>825.4</v>
      </c>
      <c r="F243" s="32">
        <f t="shared" si="8"/>
        <v>825.4</v>
      </c>
    </row>
    <row r="244" spans="1:6" ht="16.5">
      <c r="A244" s="76" t="s">
        <v>415</v>
      </c>
      <c r="B244" s="99">
        <v>5222402</v>
      </c>
      <c r="C244" s="60" t="s">
        <v>516</v>
      </c>
      <c r="D244" s="55" t="s">
        <v>517</v>
      </c>
      <c r="E244" s="32">
        <f>'№8'!F429</f>
        <v>825.4</v>
      </c>
      <c r="F244" s="32">
        <f>'№8'!G429</f>
        <v>825.4</v>
      </c>
    </row>
    <row r="245" spans="1:6" ht="16.5">
      <c r="A245" s="11" t="s">
        <v>415</v>
      </c>
      <c r="B245" s="11" t="s">
        <v>363</v>
      </c>
      <c r="C245" s="11"/>
      <c r="D245" s="12" t="s">
        <v>488</v>
      </c>
      <c r="E245" s="32">
        <f>E246</f>
        <v>1039.4</v>
      </c>
      <c r="F245" s="32">
        <f>F246</f>
        <v>1039.4</v>
      </c>
    </row>
    <row r="246" spans="1:6" ht="33">
      <c r="A246" s="11" t="s">
        <v>415</v>
      </c>
      <c r="B246" s="11" t="s">
        <v>285</v>
      </c>
      <c r="C246" s="11"/>
      <c r="D246" s="19" t="s">
        <v>286</v>
      </c>
      <c r="E246" s="32">
        <f>E247</f>
        <v>1039.4</v>
      </c>
      <c r="F246" s="32">
        <f>F247</f>
        <v>1039.4</v>
      </c>
    </row>
    <row r="247" spans="1:6" ht="16.5">
      <c r="A247" s="11" t="s">
        <v>415</v>
      </c>
      <c r="B247" s="11" t="s">
        <v>285</v>
      </c>
      <c r="C247" s="60" t="s">
        <v>516</v>
      </c>
      <c r="D247" s="55" t="s">
        <v>517</v>
      </c>
      <c r="E247" s="32">
        <f>'№8'!F432</f>
        <v>1039.4</v>
      </c>
      <c r="F247" s="32">
        <f>'№8'!G432</f>
        <v>1039.4</v>
      </c>
    </row>
    <row r="248" spans="1:6" s="20" customFormat="1" ht="33">
      <c r="A248" s="15" t="s">
        <v>416</v>
      </c>
      <c r="B248" s="11"/>
      <c r="C248" s="11"/>
      <c r="D248" s="12" t="s">
        <v>335</v>
      </c>
      <c r="E248" s="34">
        <f aca="true" t="shared" si="9" ref="E248:F250">E249</f>
        <v>74.10000000000002</v>
      </c>
      <c r="F248" s="34">
        <f t="shared" si="9"/>
        <v>74.1</v>
      </c>
    </row>
    <row r="249" spans="1:6" ht="16.5">
      <c r="A249" s="15" t="s">
        <v>416</v>
      </c>
      <c r="B249" s="11" t="s">
        <v>402</v>
      </c>
      <c r="C249" s="11"/>
      <c r="D249" s="12" t="s">
        <v>403</v>
      </c>
      <c r="E249" s="34">
        <f t="shared" si="9"/>
        <v>74.10000000000002</v>
      </c>
      <c r="F249" s="34">
        <f t="shared" si="9"/>
        <v>74.1</v>
      </c>
    </row>
    <row r="250" spans="1:6" ht="16.5">
      <c r="A250" s="15" t="s">
        <v>416</v>
      </c>
      <c r="B250" s="11" t="s">
        <v>404</v>
      </c>
      <c r="C250" s="11"/>
      <c r="D250" s="12" t="s">
        <v>405</v>
      </c>
      <c r="E250" s="34">
        <f t="shared" si="9"/>
        <v>74.10000000000002</v>
      </c>
      <c r="F250" s="34">
        <f t="shared" si="9"/>
        <v>74.1</v>
      </c>
    </row>
    <row r="251" spans="1:6" ht="16.5">
      <c r="A251" s="15" t="s">
        <v>416</v>
      </c>
      <c r="B251" s="11" t="s">
        <v>404</v>
      </c>
      <c r="C251" s="11" t="s">
        <v>516</v>
      </c>
      <c r="D251" s="12" t="s">
        <v>517</v>
      </c>
      <c r="E251" s="34">
        <f>'№8'!F436</f>
        <v>74.10000000000002</v>
      </c>
      <c r="F251" s="34">
        <f>'№8'!G436</f>
        <v>74.1</v>
      </c>
    </row>
    <row r="252" spans="1:6" s="20" customFormat="1" ht="16.5">
      <c r="A252" s="15" t="s">
        <v>394</v>
      </c>
      <c r="B252" s="15"/>
      <c r="C252" s="15"/>
      <c r="D252" s="12" t="s">
        <v>373</v>
      </c>
      <c r="E252" s="34">
        <f>E253+E262+E271+E265</f>
        <v>8411.1</v>
      </c>
      <c r="F252" s="34">
        <f>F253+F262+F271+F265</f>
        <v>7874.699999999999</v>
      </c>
    </row>
    <row r="253" spans="1:6" ht="17.25" customHeight="1">
      <c r="A253" s="15" t="s">
        <v>394</v>
      </c>
      <c r="B253" s="15" t="s">
        <v>1086</v>
      </c>
      <c r="C253" s="15"/>
      <c r="D253" s="12" t="s">
        <v>1087</v>
      </c>
      <c r="E253" s="34">
        <f>E254+E257</f>
        <v>4929.3</v>
      </c>
      <c r="F253" s="34">
        <f>F254+F257</f>
        <v>4929.299999999999</v>
      </c>
    </row>
    <row r="254" spans="1:6" ht="17.25" customHeight="1">
      <c r="A254" s="15" t="s">
        <v>394</v>
      </c>
      <c r="B254" s="15" t="s">
        <v>481</v>
      </c>
      <c r="C254" s="15"/>
      <c r="D254" s="12" t="s">
        <v>482</v>
      </c>
      <c r="E254" s="34">
        <f>E255+E256</f>
        <v>450</v>
      </c>
      <c r="F254" s="34">
        <f>F255+F256</f>
        <v>450</v>
      </c>
    </row>
    <row r="255" spans="1:6" ht="17.25" customHeight="1">
      <c r="A255" s="15" t="s">
        <v>394</v>
      </c>
      <c r="B255" s="15" t="s">
        <v>481</v>
      </c>
      <c r="C255" s="11" t="s">
        <v>494</v>
      </c>
      <c r="D255" s="12" t="s">
        <v>495</v>
      </c>
      <c r="E255" s="34">
        <f>'№8'!F331+'№8'!F172</f>
        <v>280</v>
      </c>
      <c r="F255" s="34">
        <f>'№8'!G331+'№8'!G172</f>
        <v>280</v>
      </c>
    </row>
    <row r="256" spans="1:6" ht="19.5" customHeight="1">
      <c r="A256" s="15" t="s">
        <v>394</v>
      </c>
      <c r="B256" s="15" t="s">
        <v>481</v>
      </c>
      <c r="C256" s="11" t="s">
        <v>516</v>
      </c>
      <c r="D256" s="12" t="s">
        <v>517</v>
      </c>
      <c r="E256" s="34">
        <f>'№8'!F332</f>
        <v>170</v>
      </c>
      <c r="F256" s="34">
        <f>'№8'!G332</f>
        <v>170</v>
      </c>
    </row>
    <row r="257" spans="1:6" ht="31.5" customHeight="1">
      <c r="A257" s="15" t="s">
        <v>394</v>
      </c>
      <c r="B257" s="15" t="s">
        <v>1088</v>
      </c>
      <c r="C257" s="15"/>
      <c r="D257" s="12" t="s">
        <v>489</v>
      </c>
      <c r="E257" s="34">
        <f>E258</f>
        <v>4479.3</v>
      </c>
      <c r="F257" s="34">
        <f>F258</f>
        <v>4479.299999999999</v>
      </c>
    </row>
    <row r="258" spans="1:6" ht="33">
      <c r="A258" s="15" t="s">
        <v>394</v>
      </c>
      <c r="B258" s="15" t="s">
        <v>529</v>
      </c>
      <c r="C258" s="15"/>
      <c r="D258" s="12" t="s">
        <v>525</v>
      </c>
      <c r="E258" s="34">
        <f>E259+E260+E261</f>
        <v>4479.3</v>
      </c>
      <c r="F258" s="34">
        <f>F259+F260+F261</f>
        <v>4479.299999999999</v>
      </c>
    </row>
    <row r="259" spans="1:6" ht="49.5">
      <c r="A259" s="15" t="s">
        <v>394</v>
      </c>
      <c r="B259" s="15" t="s">
        <v>529</v>
      </c>
      <c r="C259" s="11" t="s">
        <v>491</v>
      </c>
      <c r="D259" s="12" t="s">
        <v>492</v>
      </c>
      <c r="E259" s="34">
        <f>'№8'!F335+'№8'!F175</f>
        <v>3903.2000000000003</v>
      </c>
      <c r="F259" s="34">
        <f>'№8'!G335+'№8'!G175</f>
        <v>3903.2</v>
      </c>
    </row>
    <row r="260" spans="1:6" ht="20.25" customHeight="1">
      <c r="A260" s="15" t="s">
        <v>394</v>
      </c>
      <c r="B260" s="15" t="s">
        <v>529</v>
      </c>
      <c r="C260" s="11" t="s">
        <v>516</v>
      </c>
      <c r="D260" s="12" t="s">
        <v>517</v>
      </c>
      <c r="E260" s="34">
        <f>'№8'!F176+'№8'!F336</f>
        <v>571.7</v>
      </c>
      <c r="F260" s="34">
        <f>'№8'!G176+'№8'!G336</f>
        <v>571.6999999999999</v>
      </c>
    </row>
    <row r="261" spans="1:6" ht="18.75" customHeight="1">
      <c r="A261" s="15" t="s">
        <v>394</v>
      </c>
      <c r="B261" s="15" t="s">
        <v>529</v>
      </c>
      <c r="C261" s="11" t="s">
        <v>493</v>
      </c>
      <c r="D261" s="12" t="s">
        <v>438</v>
      </c>
      <c r="E261" s="34">
        <f>'№8'!F337</f>
        <v>4.4</v>
      </c>
      <c r="F261" s="34">
        <f>'№8'!G337</f>
        <v>4.4</v>
      </c>
    </row>
    <row r="262" spans="1:6" ht="19.5" customHeight="1">
      <c r="A262" s="15" t="s">
        <v>394</v>
      </c>
      <c r="B262" s="15" t="s">
        <v>374</v>
      </c>
      <c r="C262" s="11"/>
      <c r="D262" s="12" t="s">
        <v>375</v>
      </c>
      <c r="E262" s="34">
        <f>E263</f>
        <v>494</v>
      </c>
      <c r="F262" s="34">
        <f>F263</f>
        <v>487.2</v>
      </c>
    </row>
    <row r="263" spans="1:6" ht="19.5" customHeight="1">
      <c r="A263" s="15" t="s">
        <v>394</v>
      </c>
      <c r="B263" s="15" t="s">
        <v>1091</v>
      </c>
      <c r="C263" s="11"/>
      <c r="D263" s="12" t="s">
        <v>1093</v>
      </c>
      <c r="E263" s="34">
        <f>E264</f>
        <v>494</v>
      </c>
      <c r="F263" s="34">
        <f>F264</f>
        <v>487.2</v>
      </c>
    </row>
    <row r="264" spans="1:6" ht="19.5" customHeight="1">
      <c r="A264" s="15" t="s">
        <v>394</v>
      </c>
      <c r="B264" s="15" t="s">
        <v>1091</v>
      </c>
      <c r="C264" s="55">
        <v>323</v>
      </c>
      <c r="D264" s="55" t="s">
        <v>509</v>
      </c>
      <c r="E264" s="34">
        <f>'№8'!F179</f>
        <v>494</v>
      </c>
      <c r="F264" s="34">
        <f>'№8'!G179</f>
        <v>487.2</v>
      </c>
    </row>
    <row r="265" spans="1:6" ht="19.5" customHeight="1">
      <c r="A265" s="75" t="s">
        <v>394</v>
      </c>
      <c r="B265" s="58" t="s">
        <v>541</v>
      </c>
      <c r="C265" s="60"/>
      <c r="D265" s="55" t="s">
        <v>1175</v>
      </c>
      <c r="E265" s="34">
        <f>E266+E269</f>
        <v>2979.5</v>
      </c>
      <c r="F265" s="34">
        <f>F266+F269</f>
        <v>2449.9</v>
      </c>
    </row>
    <row r="266" spans="1:6" ht="19.5" customHeight="1">
      <c r="A266" s="75" t="s">
        <v>394</v>
      </c>
      <c r="B266" s="60" t="s">
        <v>31</v>
      </c>
      <c r="C266" s="60"/>
      <c r="D266" s="55" t="s">
        <v>30</v>
      </c>
      <c r="E266" s="34">
        <f>E267+E268</f>
        <v>2868.3</v>
      </c>
      <c r="F266" s="34">
        <f>F267+F268</f>
        <v>2346.2000000000003</v>
      </c>
    </row>
    <row r="267" spans="1:6" ht="19.5" customHeight="1">
      <c r="A267" s="75" t="s">
        <v>394</v>
      </c>
      <c r="B267" s="60" t="s">
        <v>31</v>
      </c>
      <c r="C267" s="60" t="s">
        <v>494</v>
      </c>
      <c r="D267" s="55" t="s">
        <v>495</v>
      </c>
      <c r="E267" s="34">
        <f>'№8'!F440</f>
        <v>596.4</v>
      </c>
      <c r="F267" s="34">
        <f>'№8'!G440</f>
        <v>88.9</v>
      </c>
    </row>
    <row r="268" spans="1:6" ht="19.5" customHeight="1">
      <c r="A268" s="75" t="s">
        <v>394</v>
      </c>
      <c r="B268" s="60" t="s">
        <v>31</v>
      </c>
      <c r="C268" s="60" t="s">
        <v>516</v>
      </c>
      <c r="D268" s="55" t="s">
        <v>517</v>
      </c>
      <c r="E268" s="34">
        <f>'№8'!F441+'№8'!F340</f>
        <v>2271.9</v>
      </c>
      <c r="F268" s="34">
        <f>'№8'!G441+'№8'!G340</f>
        <v>2257.3</v>
      </c>
    </row>
    <row r="269" spans="1:6" ht="19.5" customHeight="1">
      <c r="A269" s="75" t="s">
        <v>394</v>
      </c>
      <c r="B269" s="75" t="s">
        <v>329</v>
      </c>
      <c r="C269" s="75"/>
      <c r="D269" s="55" t="s">
        <v>445</v>
      </c>
      <c r="E269" s="34">
        <f>E270</f>
        <v>111.2</v>
      </c>
      <c r="F269" s="34">
        <f>F270</f>
        <v>103.7</v>
      </c>
    </row>
    <row r="270" spans="1:6" ht="19.5" customHeight="1">
      <c r="A270" s="75" t="s">
        <v>394</v>
      </c>
      <c r="B270" s="75" t="s">
        <v>329</v>
      </c>
      <c r="C270" s="71" t="s">
        <v>494</v>
      </c>
      <c r="D270" s="55" t="s">
        <v>495</v>
      </c>
      <c r="E270" s="34">
        <f>'№8'!F182</f>
        <v>111.2</v>
      </c>
      <c r="F270" s="34">
        <f>'№8'!G182</f>
        <v>103.7</v>
      </c>
    </row>
    <row r="271" spans="1:6" ht="19.5" customHeight="1">
      <c r="A271" s="75" t="s">
        <v>394</v>
      </c>
      <c r="B271" s="60" t="s">
        <v>363</v>
      </c>
      <c r="C271" s="60"/>
      <c r="D271" s="55" t="s">
        <v>488</v>
      </c>
      <c r="E271" s="34">
        <f>E272</f>
        <v>8.3</v>
      </c>
      <c r="F271" s="34">
        <f>F272</f>
        <v>8.3</v>
      </c>
    </row>
    <row r="272" spans="1:6" ht="19.5" customHeight="1">
      <c r="A272" s="15" t="s">
        <v>394</v>
      </c>
      <c r="B272" s="11" t="s">
        <v>287</v>
      </c>
      <c r="C272" s="11"/>
      <c r="D272" s="12" t="s">
        <v>288</v>
      </c>
      <c r="E272" s="34">
        <f>E273</f>
        <v>8.3</v>
      </c>
      <c r="F272" s="34">
        <f>F273</f>
        <v>8.3</v>
      </c>
    </row>
    <row r="273" spans="1:6" ht="19.5" customHeight="1">
      <c r="A273" s="15" t="s">
        <v>394</v>
      </c>
      <c r="B273" s="11" t="s">
        <v>287</v>
      </c>
      <c r="C273" s="60" t="s">
        <v>516</v>
      </c>
      <c r="D273" s="55" t="s">
        <v>517</v>
      </c>
      <c r="E273" s="34">
        <f>'№8'!F343</f>
        <v>8.3</v>
      </c>
      <c r="F273" s="34">
        <f>'№8'!G343</f>
        <v>8.3</v>
      </c>
    </row>
    <row r="274" spans="1:6" s="20" customFormat="1" ht="16.5">
      <c r="A274" s="11" t="s">
        <v>417</v>
      </c>
      <c r="B274" s="11"/>
      <c r="C274" s="11"/>
      <c r="D274" s="12" t="s">
        <v>1076</v>
      </c>
      <c r="E274" s="34">
        <f>E275+E279</f>
        <v>17361.2</v>
      </c>
      <c r="F274" s="34">
        <f>F275+F279</f>
        <v>17181.899999999998</v>
      </c>
    </row>
    <row r="275" spans="1:6" ht="49.5">
      <c r="A275" s="11" t="s">
        <v>417</v>
      </c>
      <c r="B275" s="11" t="s">
        <v>350</v>
      </c>
      <c r="C275" s="11"/>
      <c r="D275" s="12" t="s">
        <v>351</v>
      </c>
      <c r="E275" s="34">
        <f aca="true" t="shared" si="10" ref="E275:F277">E276</f>
        <v>3760</v>
      </c>
      <c r="F275" s="34">
        <f t="shared" si="10"/>
        <v>3720.1</v>
      </c>
    </row>
    <row r="276" spans="1:6" ht="16.5">
      <c r="A276" s="11" t="s">
        <v>417</v>
      </c>
      <c r="B276" s="11" t="s">
        <v>357</v>
      </c>
      <c r="C276" s="11"/>
      <c r="D276" s="12" t="s">
        <v>358</v>
      </c>
      <c r="E276" s="34">
        <f t="shared" si="10"/>
        <v>3760</v>
      </c>
      <c r="F276" s="34">
        <f t="shared" si="10"/>
        <v>3720.1</v>
      </c>
    </row>
    <row r="277" spans="1:6" ht="49.5">
      <c r="A277" s="11" t="s">
        <v>417</v>
      </c>
      <c r="B277" s="11" t="s">
        <v>441</v>
      </c>
      <c r="C277" s="11"/>
      <c r="D277" s="12" t="s">
        <v>485</v>
      </c>
      <c r="E277" s="34">
        <f t="shared" si="10"/>
        <v>3760</v>
      </c>
      <c r="F277" s="34">
        <f t="shared" si="10"/>
        <v>3720.1</v>
      </c>
    </row>
    <row r="278" spans="1:6" ht="16.5">
      <c r="A278" s="11" t="s">
        <v>417</v>
      </c>
      <c r="B278" s="11" t="s">
        <v>441</v>
      </c>
      <c r="C278" s="11" t="s">
        <v>354</v>
      </c>
      <c r="D278" s="12" t="s">
        <v>355</v>
      </c>
      <c r="E278" s="34">
        <f>'№8'!F446</f>
        <v>3760</v>
      </c>
      <c r="F278" s="34">
        <f>'№8'!G446</f>
        <v>3720.1</v>
      </c>
    </row>
    <row r="279" spans="1:6" ht="66.75" customHeight="1">
      <c r="A279" s="11" t="s">
        <v>417</v>
      </c>
      <c r="B279" s="11" t="s">
        <v>1077</v>
      </c>
      <c r="C279" s="11"/>
      <c r="D279" s="12" t="s">
        <v>1078</v>
      </c>
      <c r="E279" s="34">
        <f>E280</f>
        <v>13601.2</v>
      </c>
      <c r="F279" s="34">
        <f>F280</f>
        <v>13461.8</v>
      </c>
    </row>
    <row r="280" spans="1:6" ht="33">
      <c r="A280" s="11" t="s">
        <v>417</v>
      </c>
      <c r="B280" s="11" t="s">
        <v>1079</v>
      </c>
      <c r="C280" s="11" t="s">
        <v>473</v>
      </c>
      <c r="D280" s="12" t="s">
        <v>489</v>
      </c>
      <c r="E280" s="34">
        <f>E281+E284</f>
        <v>13601.2</v>
      </c>
      <c r="F280" s="34">
        <f>F281+F284</f>
        <v>13461.8</v>
      </c>
    </row>
    <row r="281" spans="1:6" ht="33">
      <c r="A281" s="11" t="s">
        <v>417</v>
      </c>
      <c r="B281" s="11" t="s">
        <v>524</v>
      </c>
      <c r="C281" s="11"/>
      <c r="D281" s="12" t="s">
        <v>525</v>
      </c>
      <c r="E281" s="34">
        <f>E282+E283</f>
        <v>9436.4</v>
      </c>
      <c r="F281" s="34">
        <f>F282+F283</f>
        <v>9426.3</v>
      </c>
    </row>
    <row r="282" spans="1:6" ht="16.5">
      <c r="A282" s="11" t="s">
        <v>417</v>
      </c>
      <c r="B282" s="11" t="s">
        <v>524</v>
      </c>
      <c r="C282" s="11" t="s">
        <v>348</v>
      </c>
      <c r="D282" s="12" t="s">
        <v>496</v>
      </c>
      <c r="E282" s="34">
        <f>'№8'!F450</f>
        <v>9358.5</v>
      </c>
      <c r="F282" s="34">
        <f>'№8'!G450</f>
        <v>9348.4</v>
      </c>
    </row>
    <row r="283" spans="1:6" ht="16.5">
      <c r="A283" s="11" t="s">
        <v>417</v>
      </c>
      <c r="B283" s="11" t="s">
        <v>524</v>
      </c>
      <c r="C283" s="11" t="s">
        <v>493</v>
      </c>
      <c r="D283" s="12" t="s">
        <v>438</v>
      </c>
      <c r="E283" s="34">
        <f>'№8'!F451</f>
        <v>77.89999999999998</v>
      </c>
      <c r="F283" s="34">
        <f>'№8'!G451</f>
        <v>77.9</v>
      </c>
    </row>
    <row r="284" spans="1:6" ht="33">
      <c r="A284" s="11" t="s">
        <v>417</v>
      </c>
      <c r="B284" s="11" t="s">
        <v>977</v>
      </c>
      <c r="C284" s="11"/>
      <c r="D284" s="12" t="s">
        <v>12</v>
      </c>
      <c r="E284" s="34">
        <f>E285</f>
        <v>4164.8</v>
      </c>
      <c r="F284" s="34">
        <f>F285</f>
        <v>4035.5</v>
      </c>
    </row>
    <row r="285" spans="1:6" ht="16.5">
      <c r="A285" s="11" t="s">
        <v>417</v>
      </c>
      <c r="B285" s="11" t="s">
        <v>977</v>
      </c>
      <c r="C285" s="11" t="s">
        <v>348</v>
      </c>
      <c r="D285" s="12" t="s">
        <v>496</v>
      </c>
      <c r="E285" s="34">
        <f>'№8'!F453</f>
        <v>4164.8</v>
      </c>
      <c r="F285" s="34">
        <f>'№8'!G453</f>
        <v>4035.5</v>
      </c>
    </row>
    <row r="286" spans="1:6" s="20" customFormat="1" ht="16.5">
      <c r="A286" s="9" t="s">
        <v>397</v>
      </c>
      <c r="B286" s="9"/>
      <c r="C286" s="9"/>
      <c r="D286" s="10" t="s">
        <v>439</v>
      </c>
      <c r="E286" s="35">
        <f>E287</f>
        <v>12073.1</v>
      </c>
      <c r="F286" s="35">
        <f>F287</f>
        <v>12073.1</v>
      </c>
    </row>
    <row r="287" spans="1:6" s="20" customFormat="1" ht="16.5">
      <c r="A287" s="15" t="s">
        <v>398</v>
      </c>
      <c r="B287" s="15"/>
      <c r="C287" s="15"/>
      <c r="D287" s="12" t="s">
        <v>1080</v>
      </c>
      <c r="E287" s="34">
        <f>E288+E299</f>
        <v>12073.1</v>
      </c>
      <c r="F287" s="34">
        <f>F288+F299</f>
        <v>12073.1</v>
      </c>
    </row>
    <row r="288" spans="1:6" ht="33">
      <c r="A288" s="15" t="s">
        <v>398</v>
      </c>
      <c r="B288" s="11" t="s">
        <v>1081</v>
      </c>
      <c r="C288" s="11" t="s">
        <v>473</v>
      </c>
      <c r="D288" s="12" t="s">
        <v>476</v>
      </c>
      <c r="E288" s="34">
        <f>E289+E291</f>
        <v>11998.1</v>
      </c>
      <c r="F288" s="34">
        <f>F289+F291</f>
        <v>11998.1</v>
      </c>
    </row>
    <row r="289" spans="1:6" ht="16.5">
      <c r="A289" s="15" t="s">
        <v>398</v>
      </c>
      <c r="B289" s="11" t="s">
        <v>477</v>
      </c>
      <c r="C289" s="11"/>
      <c r="D289" s="19" t="s">
        <v>478</v>
      </c>
      <c r="E289" s="34">
        <f>E290</f>
        <v>1355.9</v>
      </c>
      <c r="F289" s="34">
        <f>F290</f>
        <v>1355.9</v>
      </c>
    </row>
    <row r="290" spans="1:6" ht="21.75" customHeight="1">
      <c r="A290" s="15" t="s">
        <v>398</v>
      </c>
      <c r="B290" s="11" t="s">
        <v>477</v>
      </c>
      <c r="C290" s="12" t="s">
        <v>494</v>
      </c>
      <c r="D290" s="12" t="s">
        <v>495</v>
      </c>
      <c r="E290" s="34">
        <f>'№8'!F187</f>
        <v>1355.9</v>
      </c>
      <c r="F290" s="34">
        <f>'№8'!G187</f>
        <v>1355.9</v>
      </c>
    </row>
    <row r="291" spans="1:6" ht="36" customHeight="1">
      <c r="A291" s="15" t="s">
        <v>398</v>
      </c>
      <c r="B291" s="15" t="s">
        <v>1082</v>
      </c>
      <c r="C291" s="11" t="s">
        <v>473</v>
      </c>
      <c r="D291" s="12" t="s">
        <v>489</v>
      </c>
      <c r="E291" s="34">
        <f>E292+E296</f>
        <v>10642.2</v>
      </c>
      <c r="F291" s="34">
        <f>F292+F296</f>
        <v>10642.2</v>
      </c>
    </row>
    <row r="292" spans="1:6" ht="33">
      <c r="A292" s="15" t="s">
        <v>398</v>
      </c>
      <c r="B292" s="15" t="s">
        <v>534</v>
      </c>
      <c r="C292" s="11"/>
      <c r="D292" s="12" t="s">
        <v>535</v>
      </c>
      <c r="E292" s="34">
        <f>E293+E294+E295</f>
        <v>9658.5</v>
      </c>
      <c r="F292" s="34">
        <f>F293+F294+F295</f>
        <v>9658.5</v>
      </c>
    </row>
    <row r="293" spans="1:6" ht="49.5">
      <c r="A293" s="15" t="s">
        <v>398</v>
      </c>
      <c r="B293" s="15" t="s">
        <v>534</v>
      </c>
      <c r="C293" s="11" t="s">
        <v>491</v>
      </c>
      <c r="D293" s="12" t="s">
        <v>492</v>
      </c>
      <c r="E293" s="34">
        <f>'№8'!F190</f>
        <v>7872.2</v>
      </c>
      <c r="F293" s="34">
        <f>'№8'!G190</f>
        <v>7872.2</v>
      </c>
    </row>
    <row r="294" spans="1:6" ht="15.75" customHeight="1">
      <c r="A294" s="15" t="s">
        <v>398</v>
      </c>
      <c r="B294" s="15" t="s">
        <v>534</v>
      </c>
      <c r="C294" s="11" t="s">
        <v>516</v>
      </c>
      <c r="D294" s="12" t="s">
        <v>517</v>
      </c>
      <c r="E294" s="34">
        <f>'№8'!F191</f>
        <v>988.1</v>
      </c>
      <c r="F294" s="34">
        <f>'№8'!G191</f>
        <v>988.1</v>
      </c>
    </row>
    <row r="295" spans="1:6" ht="20.25" customHeight="1">
      <c r="A295" s="15" t="s">
        <v>398</v>
      </c>
      <c r="B295" s="15" t="s">
        <v>534</v>
      </c>
      <c r="C295" s="11" t="s">
        <v>493</v>
      </c>
      <c r="D295" s="12" t="s">
        <v>438</v>
      </c>
      <c r="E295" s="34">
        <f>'№8'!F192</f>
        <v>798.1999999999999</v>
      </c>
      <c r="F295" s="34">
        <f>'№8'!G192</f>
        <v>798.2</v>
      </c>
    </row>
    <row r="296" spans="1:6" ht="33">
      <c r="A296" s="15" t="s">
        <v>398</v>
      </c>
      <c r="B296" s="15" t="s">
        <v>536</v>
      </c>
      <c r="C296" s="11"/>
      <c r="D296" s="12" t="s">
        <v>533</v>
      </c>
      <c r="E296" s="34">
        <f>E297+E298</f>
        <v>983.6999999999999</v>
      </c>
      <c r="F296" s="34">
        <f>F297+F298</f>
        <v>983.6999999999999</v>
      </c>
    </row>
    <row r="297" spans="1:6" ht="49.5">
      <c r="A297" s="15" t="s">
        <v>398</v>
      </c>
      <c r="B297" s="15" t="s">
        <v>536</v>
      </c>
      <c r="C297" s="11" t="s">
        <v>491</v>
      </c>
      <c r="D297" s="12" t="s">
        <v>492</v>
      </c>
      <c r="E297" s="34">
        <f>'№8'!F194</f>
        <v>961.3</v>
      </c>
      <c r="F297" s="34">
        <f>'№8'!G194</f>
        <v>961.3</v>
      </c>
    </row>
    <row r="298" spans="1:6" ht="21" customHeight="1">
      <c r="A298" s="75" t="s">
        <v>398</v>
      </c>
      <c r="B298" s="58" t="s">
        <v>536</v>
      </c>
      <c r="C298" s="60" t="s">
        <v>516</v>
      </c>
      <c r="D298" s="55" t="s">
        <v>517</v>
      </c>
      <c r="E298" s="34">
        <f>'№8'!F195</f>
        <v>22.4</v>
      </c>
      <c r="F298" s="34">
        <f>'№8'!G195</f>
        <v>22.4</v>
      </c>
    </row>
    <row r="299" spans="1:6" ht="33">
      <c r="A299" s="75" t="s">
        <v>398</v>
      </c>
      <c r="B299" s="75" t="s">
        <v>1052</v>
      </c>
      <c r="C299" s="71"/>
      <c r="D299" s="58" t="s">
        <v>1053</v>
      </c>
      <c r="E299" s="34">
        <f>E300+E301</f>
        <v>75</v>
      </c>
      <c r="F299" s="34">
        <f>F300+F301</f>
        <v>75</v>
      </c>
    </row>
    <row r="300" spans="1:6" ht="20.25" customHeight="1">
      <c r="A300" s="75" t="s">
        <v>398</v>
      </c>
      <c r="B300" s="75" t="s">
        <v>1052</v>
      </c>
      <c r="C300" s="80" t="s">
        <v>494</v>
      </c>
      <c r="D300" s="55" t="s">
        <v>495</v>
      </c>
      <c r="E300" s="34">
        <f>'№8'!F197</f>
        <v>25</v>
      </c>
      <c r="F300" s="34">
        <f>'№8'!G197</f>
        <v>25</v>
      </c>
    </row>
    <row r="301" spans="1:6" ht="20.25" customHeight="1">
      <c r="A301" s="75" t="s">
        <v>398</v>
      </c>
      <c r="B301" s="75" t="s">
        <v>1052</v>
      </c>
      <c r="C301" s="71" t="s">
        <v>516</v>
      </c>
      <c r="D301" s="55" t="s">
        <v>517</v>
      </c>
      <c r="E301" s="34">
        <f>'№8'!F198</f>
        <v>50</v>
      </c>
      <c r="F301" s="34">
        <f>'№8'!G198</f>
        <v>50</v>
      </c>
    </row>
    <row r="302" spans="1:6" s="20" customFormat="1" ht="16.5">
      <c r="A302" s="9" t="s">
        <v>395</v>
      </c>
      <c r="B302" s="9"/>
      <c r="C302" s="9"/>
      <c r="D302" s="10" t="s">
        <v>377</v>
      </c>
      <c r="E302" s="35">
        <f>E303+E307+E340</f>
        <v>23211.7</v>
      </c>
      <c r="F302" s="35">
        <f>F303+F307+F340</f>
        <v>18093.7</v>
      </c>
    </row>
    <row r="303" spans="1:6" s="20" customFormat="1" ht="16.5">
      <c r="A303" s="15" t="s">
        <v>418</v>
      </c>
      <c r="B303" s="15"/>
      <c r="C303" s="15"/>
      <c r="D303" s="12" t="s">
        <v>378</v>
      </c>
      <c r="E303" s="34">
        <f aca="true" t="shared" si="11" ref="E303:F305">E304</f>
        <v>1465.9</v>
      </c>
      <c r="F303" s="34">
        <f t="shared" si="11"/>
        <v>1465.9</v>
      </c>
    </row>
    <row r="304" spans="1:6" s="20" customFormat="1" ht="16.5">
      <c r="A304" s="15" t="s">
        <v>418</v>
      </c>
      <c r="B304" s="11" t="s">
        <v>379</v>
      </c>
      <c r="C304" s="15"/>
      <c r="D304" s="12" t="s">
        <v>380</v>
      </c>
      <c r="E304" s="34">
        <f t="shared" si="11"/>
        <v>1465.9</v>
      </c>
      <c r="F304" s="34">
        <f t="shared" si="11"/>
        <v>1465.9</v>
      </c>
    </row>
    <row r="305" spans="1:6" s="20" customFormat="1" ht="33">
      <c r="A305" s="15" t="s">
        <v>418</v>
      </c>
      <c r="B305" s="11" t="s">
        <v>381</v>
      </c>
      <c r="C305" s="15"/>
      <c r="D305" s="28" t="s">
        <v>382</v>
      </c>
      <c r="E305" s="34">
        <f t="shared" si="11"/>
        <v>1465.9</v>
      </c>
      <c r="F305" s="34">
        <f t="shared" si="11"/>
        <v>1465.9</v>
      </c>
    </row>
    <row r="306" spans="1:6" s="20" customFormat="1" ht="31.5" customHeight="1">
      <c r="A306" s="15" t="s">
        <v>418</v>
      </c>
      <c r="B306" s="11" t="s">
        <v>381</v>
      </c>
      <c r="C306" s="15" t="s">
        <v>519</v>
      </c>
      <c r="D306" s="28" t="s">
        <v>520</v>
      </c>
      <c r="E306" s="34">
        <f>'№8'!F203</f>
        <v>1465.9</v>
      </c>
      <c r="F306" s="34">
        <f>'№8'!G203</f>
        <v>1465.9</v>
      </c>
    </row>
    <row r="307" spans="1:6" s="20" customFormat="1" ht="16.5">
      <c r="A307" s="11" t="s">
        <v>396</v>
      </c>
      <c r="B307" s="11"/>
      <c r="C307" s="11"/>
      <c r="D307" s="12" t="s">
        <v>384</v>
      </c>
      <c r="E307" s="34">
        <f>E330+E319+E308+E326+E323</f>
        <v>10864.300000000001</v>
      </c>
      <c r="F307" s="34">
        <f>F330+F319+F308+F326+F323</f>
        <v>6960.6</v>
      </c>
    </row>
    <row r="308" spans="1:6" s="20" customFormat="1" ht="16.5">
      <c r="A308" s="11" t="s">
        <v>396</v>
      </c>
      <c r="B308" s="11" t="s">
        <v>1204</v>
      </c>
      <c r="C308" s="11"/>
      <c r="D308" s="12" t="s">
        <v>158</v>
      </c>
      <c r="E308" s="34">
        <f>E309+E312</f>
        <v>4233.8</v>
      </c>
      <c r="F308" s="34">
        <f>F309+F312</f>
        <v>3058.5</v>
      </c>
    </row>
    <row r="309" spans="1:6" s="20" customFormat="1" ht="16.5">
      <c r="A309" s="11" t="s">
        <v>396</v>
      </c>
      <c r="B309" s="11" t="s">
        <v>159</v>
      </c>
      <c r="C309" s="11"/>
      <c r="D309" s="12" t="s">
        <v>160</v>
      </c>
      <c r="E309" s="34">
        <f>E310</f>
        <v>2575.5</v>
      </c>
      <c r="F309" s="34">
        <f>F310</f>
        <v>1400.2</v>
      </c>
    </row>
    <row r="310" spans="1:6" s="20" customFormat="1" ht="16.5">
      <c r="A310" s="11" t="s">
        <v>396</v>
      </c>
      <c r="B310" s="11" t="s">
        <v>161</v>
      </c>
      <c r="C310" s="11"/>
      <c r="D310" s="12" t="s">
        <v>162</v>
      </c>
      <c r="E310" s="34">
        <f>E311</f>
        <v>2575.5</v>
      </c>
      <c r="F310" s="34">
        <f>F311</f>
        <v>1400.2</v>
      </c>
    </row>
    <row r="311" spans="1:6" s="20" customFormat="1" ht="21" customHeight="1">
      <c r="A311" s="11" t="s">
        <v>396</v>
      </c>
      <c r="B311" s="11" t="s">
        <v>161</v>
      </c>
      <c r="C311" s="11" t="s">
        <v>510</v>
      </c>
      <c r="D311" s="19" t="s">
        <v>511</v>
      </c>
      <c r="E311" s="34">
        <f>'№8'!F349</f>
        <v>2575.5</v>
      </c>
      <c r="F311" s="34">
        <f>'№8'!G349</f>
        <v>1400.2</v>
      </c>
    </row>
    <row r="312" spans="1:6" s="20" customFormat="1" ht="16.5">
      <c r="A312" s="71" t="s">
        <v>396</v>
      </c>
      <c r="B312" s="71" t="s">
        <v>280</v>
      </c>
      <c r="C312" s="71"/>
      <c r="D312" s="55" t="s">
        <v>281</v>
      </c>
      <c r="E312" s="56">
        <f>E317+E313+E315</f>
        <v>1658.3000000000002</v>
      </c>
      <c r="F312" s="56">
        <f>F317+F313+F315</f>
        <v>1658.3000000000002</v>
      </c>
    </row>
    <row r="313" spans="1:6" s="20" customFormat="1" ht="33">
      <c r="A313" s="71" t="s">
        <v>396</v>
      </c>
      <c r="B313" s="71" t="s">
        <v>282</v>
      </c>
      <c r="C313" s="71"/>
      <c r="D313" s="55" t="s">
        <v>283</v>
      </c>
      <c r="E313" s="56">
        <f>E314</f>
        <v>829.1</v>
      </c>
      <c r="F313" s="56">
        <f>F314</f>
        <v>829.1</v>
      </c>
    </row>
    <row r="314" spans="1:6" s="20" customFormat="1" ht="16.5">
      <c r="A314" s="71" t="s">
        <v>396</v>
      </c>
      <c r="B314" s="71" t="s">
        <v>282</v>
      </c>
      <c r="C314" s="71" t="s">
        <v>516</v>
      </c>
      <c r="D314" s="55" t="s">
        <v>517</v>
      </c>
      <c r="E314" s="56">
        <f>'№8'!F207</f>
        <v>829.1</v>
      </c>
      <c r="F314" s="56">
        <f>'№8'!G207</f>
        <v>829.1</v>
      </c>
    </row>
    <row r="315" spans="1:6" s="20" customFormat="1" ht="33">
      <c r="A315" s="71" t="s">
        <v>396</v>
      </c>
      <c r="B315" s="71" t="s">
        <v>330</v>
      </c>
      <c r="C315" s="71"/>
      <c r="D315" s="55" t="s">
        <v>331</v>
      </c>
      <c r="E315" s="56">
        <f>E316</f>
        <v>414.6</v>
      </c>
      <c r="F315" s="56">
        <f>F316</f>
        <v>414.6</v>
      </c>
    </row>
    <row r="316" spans="1:6" s="20" customFormat="1" ht="16.5">
      <c r="A316" s="71" t="s">
        <v>396</v>
      </c>
      <c r="B316" s="71" t="s">
        <v>330</v>
      </c>
      <c r="C316" s="71" t="s">
        <v>516</v>
      </c>
      <c r="D316" s="55" t="s">
        <v>517</v>
      </c>
      <c r="E316" s="56">
        <f>'№8'!F209</f>
        <v>414.6</v>
      </c>
      <c r="F316" s="56">
        <f>'№8'!G209</f>
        <v>414.6</v>
      </c>
    </row>
    <row r="317" spans="1:6" s="20" customFormat="1" ht="33">
      <c r="A317" s="71" t="s">
        <v>396</v>
      </c>
      <c r="B317" s="71" t="s">
        <v>1054</v>
      </c>
      <c r="C317" s="71"/>
      <c r="D317" s="55" t="s">
        <v>1055</v>
      </c>
      <c r="E317" s="56">
        <f>E318</f>
        <v>414.6</v>
      </c>
      <c r="F317" s="56">
        <f>F318</f>
        <v>414.6</v>
      </c>
    </row>
    <row r="318" spans="1:6" s="20" customFormat="1" ht="16.5">
      <c r="A318" s="71" t="s">
        <v>396</v>
      </c>
      <c r="B318" s="71" t="s">
        <v>1054</v>
      </c>
      <c r="C318" s="71" t="s">
        <v>516</v>
      </c>
      <c r="D318" s="55" t="s">
        <v>517</v>
      </c>
      <c r="E318" s="56">
        <f>'№8'!F211</f>
        <v>414.6</v>
      </c>
      <c r="F318" s="56">
        <f>'№8'!G211</f>
        <v>414.6</v>
      </c>
    </row>
    <row r="319" spans="1:6" s="20" customFormat="1" ht="16.5">
      <c r="A319" s="11" t="s">
        <v>396</v>
      </c>
      <c r="B319" s="11" t="s">
        <v>328</v>
      </c>
      <c r="C319" s="11"/>
      <c r="D319" s="12" t="s">
        <v>327</v>
      </c>
      <c r="E319" s="32">
        <f aca="true" t="shared" si="12" ref="E319:F321">E320</f>
        <v>218.50000000000003</v>
      </c>
      <c r="F319" s="32">
        <f t="shared" si="12"/>
        <v>218.5</v>
      </c>
    </row>
    <row r="320" spans="1:6" s="20" customFormat="1" ht="16.5">
      <c r="A320" s="11" t="s">
        <v>396</v>
      </c>
      <c r="B320" s="11" t="s">
        <v>334</v>
      </c>
      <c r="C320" s="11"/>
      <c r="D320" s="12" t="s">
        <v>1092</v>
      </c>
      <c r="E320" s="32">
        <f t="shared" si="12"/>
        <v>218.50000000000003</v>
      </c>
      <c r="F320" s="32">
        <f t="shared" si="12"/>
        <v>218.5</v>
      </c>
    </row>
    <row r="321" spans="1:6" s="20" customFormat="1" ht="49.5">
      <c r="A321" s="11" t="s">
        <v>396</v>
      </c>
      <c r="B321" s="11" t="s">
        <v>339</v>
      </c>
      <c r="C321" s="11"/>
      <c r="D321" s="12" t="s">
        <v>454</v>
      </c>
      <c r="E321" s="32">
        <f t="shared" si="12"/>
        <v>218.50000000000003</v>
      </c>
      <c r="F321" s="32">
        <f t="shared" si="12"/>
        <v>218.5</v>
      </c>
    </row>
    <row r="322" spans="1:6" s="20" customFormat="1" ht="16.5">
      <c r="A322" s="11" t="s">
        <v>396</v>
      </c>
      <c r="B322" s="11" t="s">
        <v>339</v>
      </c>
      <c r="C322" s="11" t="s">
        <v>508</v>
      </c>
      <c r="D322" s="12" t="s">
        <v>509</v>
      </c>
      <c r="E322" s="32">
        <f>'№8'!F459</f>
        <v>218.50000000000003</v>
      </c>
      <c r="F322" s="32">
        <f>'№8'!G459</f>
        <v>218.5</v>
      </c>
    </row>
    <row r="323" spans="1:6" s="20" customFormat="1" ht="22.5" customHeight="1">
      <c r="A323" s="11" t="s">
        <v>396</v>
      </c>
      <c r="B323" s="15" t="s">
        <v>541</v>
      </c>
      <c r="C323" s="11"/>
      <c r="D323" s="12" t="s">
        <v>1175</v>
      </c>
      <c r="E323" s="32">
        <f>E324</f>
        <v>202.1</v>
      </c>
      <c r="F323" s="32">
        <f>F324</f>
        <v>202.1</v>
      </c>
    </row>
    <row r="324" spans="1:6" s="20" customFormat="1" ht="129.75" customHeight="1">
      <c r="A324" s="11" t="s">
        <v>396</v>
      </c>
      <c r="B324" s="11" t="s">
        <v>979</v>
      </c>
      <c r="C324" s="15"/>
      <c r="D324" s="12" t="s">
        <v>980</v>
      </c>
      <c r="E324" s="32">
        <f>E325</f>
        <v>202.1</v>
      </c>
      <c r="F324" s="32">
        <f>F325</f>
        <v>202.1</v>
      </c>
    </row>
    <row r="325" spans="1:6" s="20" customFormat="1" ht="16.5">
      <c r="A325" s="11" t="s">
        <v>396</v>
      </c>
      <c r="B325" s="11" t="s">
        <v>979</v>
      </c>
      <c r="C325" s="11" t="s">
        <v>508</v>
      </c>
      <c r="D325" s="12" t="s">
        <v>509</v>
      </c>
      <c r="E325" s="32">
        <f>'№8'!F462</f>
        <v>202.1</v>
      </c>
      <c r="F325" s="32">
        <f>'№8'!G462</f>
        <v>202.1</v>
      </c>
    </row>
    <row r="326" spans="1:6" s="20" customFormat="1" ht="16.5">
      <c r="A326" s="11" t="s">
        <v>396</v>
      </c>
      <c r="B326" s="11" t="s">
        <v>163</v>
      </c>
      <c r="C326" s="15"/>
      <c r="D326" s="55" t="s">
        <v>36</v>
      </c>
      <c r="E326" s="32">
        <f aca="true" t="shared" si="13" ref="E326:F328">E327</f>
        <v>2799</v>
      </c>
      <c r="F326" s="32">
        <f t="shared" si="13"/>
        <v>1476.9</v>
      </c>
    </row>
    <row r="327" spans="1:6" s="20" customFormat="1" ht="66">
      <c r="A327" s="11" t="s">
        <v>396</v>
      </c>
      <c r="B327" s="11" t="s">
        <v>164</v>
      </c>
      <c r="C327" s="15"/>
      <c r="D327" s="28" t="s">
        <v>165</v>
      </c>
      <c r="E327" s="32">
        <f t="shared" si="13"/>
        <v>2799</v>
      </c>
      <c r="F327" s="32">
        <f t="shared" si="13"/>
        <v>1476.9</v>
      </c>
    </row>
    <row r="328" spans="1:6" s="20" customFormat="1" ht="16.5">
      <c r="A328" s="11" t="s">
        <v>396</v>
      </c>
      <c r="B328" s="11" t="s">
        <v>168</v>
      </c>
      <c r="C328" s="15"/>
      <c r="D328" s="28" t="s">
        <v>169</v>
      </c>
      <c r="E328" s="32">
        <f t="shared" si="13"/>
        <v>2799</v>
      </c>
      <c r="F328" s="32">
        <f t="shared" si="13"/>
        <v>1476.9</v>
      </c>
    </row>
    <row r="329" spans="1:6" s="20" customFormat="1" ht="21.75" customHeight="1">
      <c r="A329" s="11" t="s">
        <v>396</v>
      </c>
      <c r="B329" s="11" t="s">
        <v>168</v>
      </c>
      <c r="C329" s="11" t="s">
        <v>510</v>
      </c>
      <c r="D329" s="19" t="s">
        <v>511</v>
      </c>
      <c r="E329" s="32">
        <f>'№8'!F353+'№8'!F215</f>
        <v>2799</v>
      </c>
      <c r="F329" s="32">
        <f>'№8'!G353+'№8'!G215</f>
        <v>1476.9</v>
      </c>
    </row>
    <row r="330" spans="1:6" s="20" customFormat="1" ht="16.5">
      <c r="A330" s="11" t="s">
        <v>396</v>
      </c>
      <c r="B330" s="11" t="s">
        <v>363</v>
      </c>
      <c r="C330" s="11"/>
      <c r="D330" s="12" t="s">
        <v>488</v>
      </c>
      <c r="E330" s="34">
        <f>E331+E338</f>
        <v>3410.9000000000005</v>
      </c>
      <c r="F330" s="34">
        <f>F331+F338</f>
        <v>2004.6</v>
      </c>
    </row>
    <row r="331" spans="1:6" s="20" customFormat="1" ht="33">
      <c r="A331" s="11" t="s">
        <v>396</v>
      </c>
      <c r="B331" s="11" t="s">
        <v>385</v>
      </c>
      <c r="C331" s="11"/>
      <c r="D331" s="19" t="s">
        <v>512</v>
      </c>
      <c r="E331" s="34">
        <f>E332+E334+E336</f>
        <v>1582.7000000000003</v>
      </c>
      <c r="F331" s="34">
        <f>F332+F334+F336</f>
        <v>1525.1</v>
      </c>
    </row>
    <row r="332" spans="1:6" s="20" customFormat="1" ht="16.5">
      <c r="A332" s="11" t="s">
        <v>396</v>
      </c>
      <c r="B332" s="11" t="s">
        <v>386</v>
      </c>
      <c r="C332" s="11"/>
      <c r="D332" s="19" t="s">
        <v>387</v>
      </c>
      <c r="E332" s="34">
        <f>E333</f>
        <v>119.5</v>
      </c>
      <c r="F332" s="34">
        <f>F333</f>
        <v>119.5</v>
      </c>
    </row>
    <row r="333" spans="1:6" s="20" customFormat="1" ht="20.25" customHeight="1">
      <c r="A333" s="11" t="s">
        <v>396</v>
      </c>
      <c r="B333" s="11" t="s">
        <v>386</v>
      </c>
      <c r="C333" s="15" t="s">
        <v>500</v>
      </c>
      <c r="D333" s="19" t="s">
        <v>501</v>
      </c>
      <c r="E333" s="34">
        <f>'№8'!F219</f>
        <v>119.5</v>
      </c>
      <c r="F333" s="34">
        <f>'№8'!G219</f>
        <v>119.5</v>
      </c>
    </row>
    <row r="334" spans="1:6" s="20" customFormat="1" ht="16.5">
      <c r="A334" s="11" t="s">
        <v>396</v>
      </c>
      <c r="B334" s="11" t="s">
        <v>388</v>
      </c>
      <c r="C334" s="11"/>
      <c r="D334" s="19" t="s">
        <v>389</v>
      </c>
      <c r="E334" s="34">
        <f>E335</f>
        <v>988.1000000000001</v>
      </c>
      <c r="F334" s="34">
        <f>F335</f>
        <v>930.5</v>
      </c>
    </row>
    <row r="335" spans="1:6" s="20" customFormat="1" ht="33">
      <c r="A335" s="11" t="s">
        <v>396</v>
      </c>
      <c r="B335" s="11" t="s">
        <v>388</v>
      </c>
      <c r="C335" s="11" t="s">
        <v>502</v>
      </c>
      <c r="D335" s="19" t="s">
        <v>503</v>
      </c>
      <c r="E335" s="34">
        <f>'№8'!F221</f>
        <v>988.1000000000001</v>
      </c>
      <c r="F335" s="34">
        <f>'№8'!G221</f>
        <v>930.5</v>
      </c>
    </row>
    <row r="336" spans="1:6" s="20" customFormat="1" ht="33">
      <c r="A336" s="11" t="s">
        <v>396</v>
      </c>
      <c r="B336" s="11" t="s">
        <v>390</v>
      </c>
      <c r="C336" s="11"/>
      <c r="D336" s="19" t="s">
        <v>458</v>
      </c>
      <c r="E336" s="34">
        <f>E337</f>
        <v>475.1000000000001</v>
      </c>
      <c r="F336" s="34">
        <f>F337</f>
        <v>475.1</v>
      </c>
    </row>
    <row r="337" spans="1:6" s="20" customFormat="1" ht="33">
      <c r="A337" s="11" t="s">
        <v>396</v>
      </c>
      <c r="B337" s="11" t="s">
        <v>390</v>
      </c>
      <c r="C337" s="11" t="s">
        <v>521</v>
      </c>
      <c r="D337" s="19" t="s">
        <v>522</v>
      </c>
      <c r="E337" s="34">
        <f>'№8'!F223</f>
        <v>475.1000000000001</v>
      </c>
      <c r="F337" s="34">
        <f>'№8'!G223</f>
        <v>475.1</v>
      </c>
    </row>
    <row r="338" spans="1:6" s="20" customFormat="1" ht="16.5">
      <c r="A338" s="11" t="s">
        <v>396</v>
      </c>
      <c r="B338" s="11" t="s">
        <v>484</v>
      </c>
      <c r="C338" s="11"/>
      <c r="D338" s="19" t="s">
        <v>483</v>
      </c>
      <c r="E338" s="34">
        <f>E339</f>
        <v>1828.2</v>
      </c>
      <c r="F338" s="34">
        <f>F339</f>
        <v>479.5</v>
      </c>
    </row>
    <row r="339" spans="1:6" s="20" customFormat="1" ht="16.5">
      <c r="A339" s="11" t="s">
        <v>396</v>
      </c>
      <c r="B339" s="11" t="s">
        <v>484</v>
      </c>
      <c r="C339" s="11" t="s">
        <v>510</v>
      </c>
      <c r="D339" s="19" t="s">
        <v>511</v>
      </c>
      <c r="E339" s="34">
        <f>'№8'!F356+'№8'!F225</f>
        <v>1828.2</v>
      </c>
      <c r="F339" s="34">
        <f>'№8'!G356+'№8'!G225</f>
        <v>479.5</v>
      </c>
    </row>
    <row r="340" spans="1:6" s="20" customFormat="1" ht="16.5">
      <c r="A340" s="11" t="s">
        <v>537</v>
      </c>
      <c r="B340" s="11"/>
      <c r="C340" s="15"/>
      <c r="D340" s="28" t="s">
        <v>1183</v>
      </c>
      <c r="E340" s="32">
        <f>E341+E344</f>
        <v>10881.5</v>
      </c>
      <c r="F340" s="32">
        <f>F341+F344</f>
        <v>9667.2</v>
      </c>
    </row>
    <row r="341" spans="1:6" s="20" customFormat="1" ht="18" customHeight="1">
      <c r="A341" s="11" t="s">
        <v>537</v>
      </c>
      <c r="B341" s="15" t="s">
        <v>541</v>
      </c>
      <c r="C341" s="11"/>
      <c r="D341" s="12" t="s">
        <v>1175</v>
      </c>
      <c r="E341" s="32">
        <f>E342</f>
        <v>4706.2</v>
      </c>
      <c r="F341" s="32">
        <f>F342</f>
        <v>3513</v>
      </c>
    </row>
    <row r="342" spans="1:6" s="20" customFormat="1" ht="66">
      <c r="A342" s="11" t="s">
        <v>537</v>
      </c>
      <c r="B342" s="15" t="s">
        <v>538</v>
      </c>
      <c r="C342" s="15"/>
      <c r="D342" s="28" t="s">
        <v>1184</v>
      </c>
      <c r="E342" s="32">
        <f>E343</f>
        <v>4706.2</v>
      </c>
      <c r="F342" s="32">
        <f>F343</f>
        <v>3513</v>
      </c>
    </row>
    <row r="343" spans="1:6" s="20" customFormat="1" ht="18.75" customHeight="1">
      <c r="A343" s="11" t="s">
        <v>537</v>
      </c>
      <c r="B343" s="15" t="s">
        <v>538</v>
      </c>
      <c r="C343" s="15" t="s">
        <v>500</v>
      </c>
      <c r="D343" s="19" t="s">
        <v>501</v>
      </c>
      <c r="E343" s="32">
        <f>'№8'!F466</f>
        <v>4706.2</v>
      </c>
      <c r="F343" s="32">
        <f>'№8'!G466</f>
        <v>3513</v>
      </c>
    </row>
    <row r="344" spans="1:6" s="20" customFormat="1" ht="14.25" customHeight="1">
      <c r="A344" s="11" t="s">
        <v>537</v>
      </c>
      <c r="B344" s="11" t="s">
        <v>328</v>
      </c>
      <c r="C344" s="11" t="s">
        <v>473</v>
      </c>
      <c r="D344" s="19" t="s">
        <v>327</v>
      </c>
      <c r="E344" s="32">
        <f>E345</f>
        <v>6175.3</v>
      </c>
      <c r="F344" s="32">
        <f>F345</f>
        <v>6154.2</v>
      </c>
    </row>
    <row r="345" spans="1:6" s="20" customFormat="1" ht="50.25" customHeight="1">
      <c r="A345" s="11" t="s">
        <v>537</v>
      </c>
      <c r="B345" s="11" t="s">
        <v>1196</v>
      </c>
      <c r="C345" s="11" t="s">
        <v>473</v>
      </c>
      <c r="D345" s="19" t="s">
        <v>1197</v>
      </c>
      <c r="E345" s="32">
        <f>E348+E346</f>
        <v>6175.3</v>
      </c>
      <c r="F345" s="32">
        <f>F348+F346</f>
        <v>6154.2</v>
      </c>
    </row>
    <row r="346" spans="1:6" s="20" customFormat="1" ht="69" customHeight="1">
      <c r="A346" s="15" t="s">
        <v>537</v>
      </c>
      <c r="B346" s="15" t="s">
        <v>680</v>
      </c>
      <c r="C346" s="15" t="s">
        <v>473</v>
      </c>
      <c r="D346" s="19" t="s">
        <v>679</v>
      </c>
      <c r="E346" s="32">
        <f>E347</f>
        <v>1029.2</v>
      </c>
      <c r="F346" s="32">
        <f>F347</f>
        <v>1029.2</v>
      </c>
    </row>
    <row r="347" spans="1:6" s="20" customFormat="1" ht="18.75" customHeight="1">
      <c r="A347" s="15" t="s">
        <v>537</v>
      </c>
      <c r="B347" s="15" t="s">
        <v>680</v>
      </c>
      <c r="C347" s="15" t="s">
        <v>508</v>
      </c>
      <c r="D347" s="12" t="s">
        <v>509</v>
      </c>
      <c r="E347" s="32">
        <f>'№8'!F301</f>
        <v>1029.2</v>
      </c>
      <c r="F347" s="32">
        <f>'№8'!G301</f>
        <v>1029.2</v>
      </c>
    </row>
    <row r="348" spans="1:6" s="20" customFormat="1" ht="66">
      <c r="A348" s="11" t="s">
        <v>537</v>
      </c>
      <c r="B348" s="11" t="s">
        <v>1195</v>
      </c>
      <c r="C348" s="11" t="s">
        <v>473</v>
      </c>
      <c r="D348" s="19" t="s">
        <v>1194</v>
      </c>
      <c r="E348" s="32">
        <f>E349</f>
        <v>5146.1</v>
      </c>
      <c r="F348" s="32">
        <f>F349</f>
        <v>5125</v>
      </c>
    </row>
    <row r="349" spans="1:6" s="20" customFormat="1" ht="16.5">
      <c r="A349" s="11" t="s">
        <v>537</v>
      </c>
      <c r="B349" s="11" t="s">
        <v>1195</v>
      </c>
      <c r="C349" s="11" t="s">
        <v>508</v>
      </c>
      <c r="D349" s="12" t="s">
        <v>509</v>
      </c>
      <c r="E349" s="32">
        <f>'№8'!F303</f>
        <v>5146.1</v>
      </c>
      <c r="F349" s="32">
        <f>'№8'!G303</f>
        <v>5125</v>
      </c>
    </row>
    <row r="350" spans="1:6" s="20" customFormat="1" ht="16.5">
      <c r="A350" s="9" t="s">
        <v>428</v>
      </c>
      <c r="B350" s="9"/>
      <c r="C350" s="9"/>
      <c r="D350" s="10" t="s">
        <v>376</v>
      </c>
      <c r="E350" s="35">
        <f>E351</f>
        <v>12002.6</v>
      </c>
      <c r="F350" s="35">
        <f>F351</f>
        <v>12002.400000000001</v>
      </c>
    </row>
    <row r="351" spans="1:6" s="20" customFormat="1" ht="16.5">
      <c r="A351" s="15" t="s">
        <v>433</v>
      </c>
      <c r="B351" s="11"/>
      <c r="C351" s="11"/>
      <c r="D351" s="25" t="s">
        <v>429</v>
      </c>
      <c r="E351" s="34">
        <f>E352+E358+E363+E361</f>
        <v>12002.6</v>
      </c>
      <c r="F351" s="34">
        <f>F352+F358+F363+F361</f>
        <v>12002.400000000001</v>
      </c>
    </row>
    <row r="352" spans="1:6" s="20" customFormat="1" ht="33">
      <c r="A352" s="11" t="s">
        <v>433</v>
      </c>
      <c r="B352" s="11" t="s">
        <v>450</v>
      </c>
      <c r="C352" s="11"/>
      <c r="D352" s="12" t="s">
        <v>451</v>
      </c>
      <c r="E352" s="32">
        <f>E353</f>
        <v>7332.200000000001</v>
      </c>
      <c r="F352" s="32">
        <f>F353</f>
        <v>7332.200000000001</v>
      </c>
    </row>
    <row r="353" spans="1:6" s="20" customFormat="1" ht="33">
      <c r="A353" s="11" t="s">
        <v>433</v>
      </c>
      <c r="B353" s="11" t="s">
        <v>452</v>
      </c>
      <c r="C353" s="11" t="s">
        <v>473</v>
      </c>
      <c r="D353" s="12" t="s">
        <v>489</v>
      </c>
      <c r="E353" s="32">
        <f>E354</f>
        <v>7332.200000000001</v>
      </c>
      <c r="F353" s="32">
        <f>F354</f>
        <v>7332.200000000001</v>
      </c>
    </row>
    <row r="354" spans="1:6" s="20" customFormat="1" ht="33">
      <c r="A354" s="11" t="s">
        <v>433</v>
      </c>
      <c r="B354" s="11" t="s">
        <v>528</v>
      </c>
      <c r="C354" s="11"/>
      <c r="D354" s="12" t="s">
        <v>525</v>
      </c>
      <c r="E354" s="32">
        <f>E355+E357+E356</f>
        <v>7332.200000000001</v>
      </c>
      <c r="F354" s="32">
        <f>F355+F357+F356</f>
        <v>7332.200000000001</v>
      </c>
    </row>
    <row r="355" spans="1:6" s="20" customFormat="1" ht="49.5">
      <c r="A355" s="11" t="s">
        <v>433</v>
      </c>
      <c r="B355" s="11" t="s">
        <v>528</v>
      </c>
      <c r="C355" s="11" t="s">
        <v>491</v>
      </c>
      <c r="D355" s="12" t="s">
        <v>492</v>
      </c>
      <c r="E355" s="32">
        <f>'№8'!F231+'№8'!F362</f>
        <v>5408</v>
      </c>
      <c r="F355" s="32">
        <f>'№8'!G231+'№8'!G362</f>
        <v>5408</v>
      </c>
    </row>
    <row r="356" spans="1:6" s="20" customFormat="1" ht="16.5">
      <c r="A356" s="71" t="s">
        <v>433</v>
      </c>
      <c r="B356" s="71" t="s">
        <v>528</v>
      </c>
      <c r="C356" s="71" t="s">
        <v>516</v>
      </c>
      <c r="D356" s="55" t="s">
        <v>517</v>
      </c>
      <c r="E356" s="32">
        <f>'№8'!F363</f>
        <v>436.6</v>
      </c>
      <c r="F356" s="32">
        <f>'№8'!G363</f>
        <v>436.6</v>
      </c>
    </row>
    <row r="357" spans="1:6" s="20" customFormat="1" ht="16.5">
      <c r="A357" s="11" t="s">
        <v>433</v>
      </c>
      <c r="B357" s="11" t="s">
        <v>528</v>
      </c>
      <c r="C357" s="11" t="s">
        <v>493</v>
      </c>
      <c r="D357" s="12" t="s">
        <v>438</v>
      </c>
      <c r="E357" s="32">
        <f>'№8'!F364</f>
        <v>1487.6000000000001</v>
      </c>
      <c r="F357" s="32">
        <f>'№8'!G364</f>
        <v>1487.6</v>
      </c>
    </row>
    <row r="358" spans="1:6" s="20" customFormat="1" ht="16.5">
      <c r="A358" s="15" t="s">
        <v>433</v>
      </c>
      <c r="B358" s="11" t="s">
        <v>472</v>
      </c>
      <c r="C358" s="11" t="s">
        <v>473</v>
      </c>
      <c r="D358" s="25" t="s">
        <v>474</v>
      </c>
      <c r="E358" s="34">
        <f>E359</f>
        <v>1170.4</v>
      </c>
      <c r="F358" s="34">
        <f>F359</f>
        <v>1170.2</v>
      </c>
    </row>
    <row r="359" spans="1:6" s="20" customFormat="1" ht="33">
      <c r="A359" s="15" t="s">
        <v>433</v>
      </c>
      <c r="B359" s="11" t="s">
        <v>475</v>
      </c>
      <c r="C359" s="11" t="s">
        <v>473</v>
      </c>
      <c r="D359" s="25" t="s">
        <v>434</v>
      </c>
      <c r="E359" s="34">
        <f>E360</f>
        <v>1170.4</v>
      </c>
      <c r="F359" s="34">
        <f>F360</f>
        <v>1170.2</v>
      </c>
    </row>
    <row r="360" spans="1:6" s="20" customFormat="1" ht="17.25" customHeight="1">
      <c r="A360" s="15" t="s">
        <v>433</v>
      </c>
      <c r="B360" s="11" t="s">
        <v>475</v>
      </c>
      <c r="C360" s="11" t="s">
        <v>494</v>
      </c>
      <c r="D360" s="19" t="s">
        <v>495</v>
      </c>
      <c r="E360" s="34">
        <f>'№8'!F367+'№8'!F234</f>
        <v>1170.4</v>
      </c>
      <c r="F360" s="34">
        <f>'№8'!G367+'№8'!G234</f>
        <v>1170.2</v>
      </c>
    </row>
    <row r="361" spans="1:6" s="20" customFormat="1" ht="33">
      <c r="A361" s="71" t="s">
        <v>433</v>
      </c>
      <c r="B361" s="11" t="s">
        <v>1052</v>
      </c>
      <c r="C361" s="60"/>
      <c r="D361" s="58" t="s">
        <v>1053</v>
      </c>
      <c r="E361" s="34">
        <f>E362</f>
        <v>500</v>
      </c>
      <c r="F361" s="34">
        <f>F362</f>
        <v>500</v>
      </c>
    </row>
    <row r="362" spans="1:6" s="20" customFormat="1" ht="16.5">
      <c r="A362" s="75" t="s">
        <v>433</v>
      </c>
      <c r="B362" s="11" t="s">
        <v>1052</v>
      </c>
      <c r="C362" s="71" t="s">
        <v>494</v>
      </c>
      <c r="D362" s="55" t="s">
        <v>495</v>
      </c>
      <c r="E362" s="34">
        <f>'№8'!F369</f>
        <v>500</v>
      </c>
      <c r="F362" s="34">
        <f>'№8'!G369</f>
        <v>500</v>
      </c>
    </row>
    <row r="363" spans="1:6" s="20" customFormat="1" ht="16.5">
      <c r="A363" s="15" t="s">
        <v>433</v>
      </c>
      <c r="B363" s="11" t="s">
        <v>363</v>
      </c>
      <c r="C363" s="11"/>
      <c r="D363" s="12" t="s">
        <v>1202</v>
      </c>
      <c r="E363" s="34">
        <f>E364</f>
        <v>3000</v>
      </c>
      <c r="F363" s="34">
        <f>F364</f>
        <v>3000</v>
      </c>
    </row>
    <row r="364" spans="1:6" s="20" customFormat="1" ht="33">
      <c r="A364" s="15" t="s">
        <v>433</v>
      </c>
      <c r="B364" s="11" t="s">
        <v>974</v>
      </c>
      <c r="C364" s="11"/>
      <c r="D364" s="19" t="s">
        <v>975</v>
      </c>
      <c r="E364" s="34">
        <f>E365</f>
        <v>3000</v>
      </c>
      <c r="F364" s="34">
        <f>F365</f>
        <v>3000</v>
      </c>
    </row>
    <row r="365" spans="1:6" s="20" customFormat="1" ht="18" customHeight="1">
      <c r="A365" s="15" t="s">
        <v>433</v>
      </c>
      <c r="B365" s="11" t="s">
        <v>974</v>
      </c>
      <c r="C365" s="11" t="s">
        <v>494</v>
      </c>
      <c r="D365" s="19" t="s">
        <v>495</v>
      </c>
      <c r="E365" s="34">
        <f>'№8'!F237</f>
        <v>3000</v>
      </c>
      <c r="F365" s="34">
        <f>'№8'!G237</f>
        <v>3000</v>
      </c>
    </row>
    <row r="366" spans="1:6" s="20" customFormat="1" ht="16.5">
      <c r="A366" s="9" t="s">
        <v>435</v>
      </c>
      <c r="B366" s="9"/>
      <c r="C366" s="9"/>
      <c r="D366" s="10" t="s">
        <v>430</v>
      </c>
      <c r="E366" s="35">
        <f>E367+E371</f>
        <v>2046.4</v>
      </c>
      <c r="F366" s="35">
        <f>F367+F371</f>
        <v>2046.4</v>
      </c>
    </row>
    <row r="367" spans="1:6" s="20" customFormat="1" ht="16.5">
      <c r="A367" s="15" t="s">
        <v>436</v>
      </c>
      <c r="B367" s="11"/>
      <c r="C367" s="11"/>
      <c r="D367" s="25" t="s">
        <v>1064</v>
      </c>
      <c r="E367" s="34">
        <f aca="true" t="shared" si="14" ref="E367:F369">E368</f>
        <v>770</v>
      </c>
      <c r="F367" s="34">
        <f t="shared" si="14"/>
        <v>770</v>
      </c>
    </row>
    <row r="368" spans="1:6" s="20" customFormat="1" ht="16.5">
      <c r="A368" s="15" t="s">
        <v>436</v>
      </c>
      <c r="B368" s="11" t="s">
        <v>1065</v>
      </c>
      <c r="C368" s="11"/>
      <c r="D368" s="12" t="s">
        <v>1068</v>
      </c>
      <c r="E368" s="34">
        <f t="shared" si="14"/>
        <v>770</v>
      </c>
      <c r="F368" s="34">
        <f t="shared" si="14"/>
        <v>770</v>
      </c>
    </row>
    <row r="369" spans="1:6" s="20" customFormat="1" ht="16.5">
      <c r="A369" s="15" t="s">
        <v>436</v>
      </c>
      <c r="B369" s="11" t="s">
        <v>1066</v>
      </c>
      <c r="C369" s="11"/>
      <c r="D369" s="12" t="s">
        <v>1067</v>
      </c>
      <c r="E369" s="34">
        <f t="shared" si="14"/>
        <v>770</v>
      </c>
      <c r="F369" s="34">
        <f t="shared" si="14"/>
        <v>770</v>
      </c>
    </row>
    <row r="370" spans="1:6" s="20" customFormat="1" ht="49.5">
      <c r="A370" s="15" t="s">
        <v>436</v>
      </c>
      <c r="B370" s="11" t="s">
        <v>1066</v>
      </c>
      <c r="C370" s="11" t="s">
        <v>504</v>
      </c>
      <c r="D370" s="19" t="s">
        <v>505</v>
      </c>
      <c r="E370" s="34">
        <f>'№8'!F242</f>
        <v>770</v>
      </c>
      <c r="F370" s="34">
        <f>'№8'!G242</f>
        <v>770</v>
      </c>
    </row>
    <row r="371" spans="1:6" ht="16.5">
      <c r="A371" s="15" t="s">
        <v>459</v>
      </c>
      <c r="B371" s="15"/>
      <c r="C371" s="11"/>
      <c r="D371" s="12" t="s">
        <v>460</v>
      </c>
      <c r="E371" s="34">
        <f>E372+E379+E375</f>
        <v>1276.4</v>
      </c>
      <c r="F371" s="34">
        <f>F372+F379+F375</f>
        <v>1276.4</v>
      </c>
    </row>
    <row r="372" spans="1:6" ht="21" customHeight="1">
      <c r="A372" s="15" t="s">
        <v>459</v>
      </c>
      <c r="B372" s="15" t="s">
        <v>461</v>
      </c>
      <c r="C372" s="11"/>
      <c r="D372" s="12" t="s">
        <v>430</v>
      </c>
      <c r="E372" s="34">
        <f>E373</f>
        <v>410</v>
      </c>
      <c r="F372" s="34">
        <f>F373</f>
        <v>410</v>
      </c>
    </row>
    <row r="373" spans="1:6" ht="18" customHeight="1">
      <c r="A373" s="15" t="s">
        <v>459</v>
      </c>
      <c r="B373" s="15" t="s">
        <v>462</v>
      </c>
      <c r="C373" s="11"/>
      <c r="D373" s="12" t="s">
        <v>463</v>
      </c>
      <c r="E373" s="34">
        <f>E374</f>
        <v>410</v>
      </c>
      <c r="F373" s="34">
        <f>F374</f>
        <v>410</v>
      </c>
    </row>
    <row r="374" spans="1:6" s="20" customFormat="1" ht="18.75" customHeight="1">
      <c r="A374" s="15" t="s">
        <v>459</v>
      </c>
      <c r="B374" s="15" t="s">
        <v>462</v>
      </c>
      <c r="C374" s="11" t="s">
        <v>494</v>
      </c>
      <c r="D374" s="19" t="s">
        <v>495</v>
      </c>
      <c r="E374" s="34">
        <f>'№8'!F246</f>
        <v>410</v>
      </c>
      <c r="F374" s="34">
        <f>'№8'!G246</f>
        <v>410</v>
      </c>
    </row>
    <row r="375" spans="1:6" s="20" customFormat="1" ht="16.5">
      <c r="A375" s="75" t="s">
        <v>459</v>
      </c>
      <c r="B375" s="60" t="s">
        <v>163</v>
      </c>
      <c r="C375" s="58"/>
      <c r="D375" s="12" t="s">
        <v>36</v>
      </c>
      <c r="E375" s="34">
        <f aca="true" t="shared" si="15" ref="E375:F377">E376</f>
        <v>456.4</v>
      </c>
      <c r="F375" s="34">
        <f t="shared" si="15"/>
        <v>456.4</v>
      </c>
    </row>
    <row r="376" spans="1:6" s="20" customFormat="1" ht="66">
      <c r="A376" s="75" t="s">
        <v>459</v>
      </c>
      <c r="B376" s="58" t="s">
        <v>1</v>
      </c>
      <c r="C376" s="60"/>
      <c r="D376" s="12" t="s">
        <v>0</v>
      </c>
      <c r="E376" s="34">
        <f t="shared" si="15"/>
        <v>456.4</v>
      </c>
      <c r="F376" s="34">
        <f t="shared" si="15"/>
        <v>456.4</v>
      </c>
    </row>
    <row r="377" spans="1:6" s="20" customFormat="1" ht="21" customHeight="1">
      <c r="A377" s="75" t="s">
        <v>459</v>
      </c>
      <c r="B377" s="58" t="s">
        <v>3</v>
      </c>
      <c r="C377" s="60"/>
      <c r="D377" s="12" t="s">
        <v>2</v>
      </c>
      <c r="E377" s="34">
        <f t="shared" si="15"/>
        <v>456.4</v>
      </c>
      <c r="F377" s="34">
        <f t="shared" si="15"/>
        <v>456.4</v>
      </c>
    </row>
    <row r="378" spans="1:6" s="20" customFormat="1" ht="49.5">
      <c r="A378" s="75" t="s">
        <v>459</v>
      </c>
      <c r="B378" s="58" t="s">
        <v>3</v>
      </c>
      <c r="C378" s="60" t="s">
        <v>504</v>
      </c>
      <c r="D378" s="12" t="s">
        <v>505</v>
      </c>
      <c r="E378" s="34">
        <f>'№8'!F250</f>
        <v>456.4</v>
      </c>
      <c r="F378" s="34">
        <f>'№8'!G250</f>
        <v>456.4</v>
      </c>
    </row>
    <row r="379" spans="1:6" s="20" customFormat="1" ht="16.5">
      <c r="A379" s="15" t="s">
        <v>459</v>
      </c>
      <c r="B379" s="11" t="s">
        <v>363</v>
      </c>
      <c r="C379" s="11"/>
      <c r="D379" s="12" t="s">
        <v>488</v>
      </c>
      <c r="E379" s="34">
        <f>E380</f>
        <v>410</v>
      </c>
      <c r="F379" s="34">
        <f>F380</f>
        <v>410</v>
      </c>
    </row>
    <row r="380" spans="1:6" s="20" customFormat="1" ht="33.75" customHeight="1">
      <c r="A380" s="15" t="s">
        <v>459</v>
      </c>
      <c r="B380" s="15" t="s">
        <v>449</v>
      </c>
      <c r="C380" s="11"/>
      <c r="D380" s="12" t="s">
        <v>515</v>
      </c>
      <c r="E380" s="34">
        <f>E381</f>
        <v>410</v>
      </c>
      <c r="F380" s="34">
        <f>F381</f>
        <v>410</v>
      </c>
    </row>
    <row r="381" spans="1:6" s="20" customFormat="1" ht="49.5">
      <c r="A381" s="15" t="s">
        <v>459</v>
      </c>
      <c r="B381" s="15" t="s">
        <v>449</v>
      </c>
      <c r="C381" s="11" t="s">
        <v>504</v>
      </c>
      <c r="D381" s="19" t="s">
        <v>505</v>
      </c>
      <c r="E381" s="34">
        <f>'№8'!F253</f>
        <v>410</v>
      </c>
      <c r="F381" s="34">
        <f>'№8'!G253</f>
        <v>410</v>
      </c>
    </row>
    <row r="382" spans="1:6" s="20" customFormat="1" ht="16.5">
      <c r="A382" s="9" t="s">
        <v>431</v>
      </c>
      <c r="B382" s="9"/>
      <c r="C382" s="9"/>
      <c r="D382" s="10" t="s">
        <v>17</v>
      </c>
      <c r="E382" s="35">
        <f aca="true" t="shared" si="16" ref="E382:F385">E383</f>
        <v>603.9</v>
      </c>
      <c r="F382" s="35">
        <f t="shared" si="16"/>
        <v>593.7</v>
      </c>
    </row>
    <row r="383" spans="1:6" s="20" customFormat="1" ht="17.25" customHeight="1">
      <c r="A383" s="11" t="s">
        <v>453</v>
      </c>
      <c r="B383" s="9"/>
      <c r="C383" s="9"/>
      <c r="D383" s="12" t="s">
        <v>432</v>
      </c>
      <c r="E383" s="34">
        <f t="shared" si="16"/>
        <v>603.9</v>
      </c>
      <c r="F383" s="34">
        <f t="shared" si="16"/>
        <v>593.7</v>
      </c>
    </row>
    <row r="384" spans="1:6" s="20" customFormat="1" ht="16.5">
      <c r="A384" s="11" t="s">
        <v>453</v>
      </c>
      <c r="B384" s="11" t="s">
        <v>18</v>
      </c>
      <c r="C384" s="11"/>
      <c r="D384" s="12" t="s">
        <v>19</v>
      </c>
      <c r="E384" s="34">
        <f t="shared" si="16"/>
        <v>603.9</v>
      </c>
      <c r="F384" s="34">
        <f t="shared" si="16"/>
        <v>593.7</v>
      </c>
    </row>
    <row r="385" spans="1:6" ht="16.5">
      <c r="A385" s="11" t="s">
        <v>453</v>
      </c>
      <c r="B385" s="11" t="s">
        <v>20</v>
      </c>
      <c r="C385" s="11"/>
      <c r="D385" s="12" t="s">
        <v>21</v>
      </c>
      <c r="E385" s="34">
        <f t="shared" si="16"/>
        <v>603.9</v>
      </c>
      <c r="F385" s="34">
        <f t="shared" si="16"/>
        <v>593.7</v>
      </c>
    </row>
    <row r="386" spans="1:6" ht="16.5">
      <c r="A386" s="11" t="s">
        <v>453</v>
      </c>
      <c r="B386" s="11" t="s">
        <v>20</v>
      </c>
      <c r="C386" s="11" t="s">
        <v>506</v>
      </c>
      <c r="D386" s="12" t="s">
        <v>507</v>
      </c>
      <c r="E386" s="34">
        <f>'№8'!F270</f>
        <v>603.9</v>
      </c>
      <c r="F386" s="34">
        <f>'№8'!G270</f>
        <v>593.7</v>
      </c>
    </row>
    <row r="388" spans="1:7" ht="30" customHeight="1">
      <c r="A388" s="243" t="s">
        <v>926</v>
      </c>
      <c r="B388" s="243"/>
      <c r="C388" s="243"/>
      <c r="D388" s="243"/>
      <c r="E388" s="243"/>
      <c r="F388" s="243"/>
      <c r="G388" s="242"/>
    </row>
    <row r="398" ht="16.5">
      <c r="E398" s="36"/>
    </row>
    <row r="402" ht="16.5">
      <c r="D402" s="21"/>
    </row>
  </sheetData>
  <mergeCells count="7">
    <mergeCell ref="A388:F388"/>
    <mergeCell ref="A5:F5"/>
    <mergeCell ref="A6:F6"/>
    <mergeCell ref="D1:F1"/>
    <mergeCell ref="D2:F2"/>
    <mergeCell ref="D3:F3"/>
    <mergeCell ref="A4:F4"/>
  </mergeCells>
  <printOptions/>
  <pageMargins left="0.5905511811023623" right="0" top="0" bottom="0" header="0.511811023622047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Маслобойщикова</cp:lastModifiedBy>
  <cp:lastPrinted>2013-05-30T13:21:28Z</cp:lastPrinted>
  <dcterms:created xsi:type="dcterms:W3CDTF">2007-11-30T05:39:28Z</dcterms:created>
  <dcterms:modified xsi:type="dcterms:W3CDTF">2013-05-30T13:23:21Z</dcterms:modified>
  <cp:category/>
  <cp:version/>
  <cp:contentType/>
  <cp:contentStatus/>
</cp:coreProperties>
</file>