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5"/>
  </bookViews>
  <sheets>
    <sheet name="№ 1 источ " sheetId="193" r:id="rId1"/>
    <sheet name="№ 2 дох" sheetId="194" r:id="rId2"/>
    <sheet name="№ 3 р.п" sheetId="143" r:id="rId3"/>
    <sheet name="№ 4 ведом" sheetId="154" r:id="rId4"/>
    <sheet name=" № 5  рп, кцср, квр" sheetId="155" r:id="rId5"/>
    <sheet name="№ 6 МП" sheetId="147" r:id="rId6"/>
  </sheets>
  <definedNames>
    <definedName name="_xlnm._FilterDatabase" localSheetId="4" hidden="1">' № 5  рп, кцср, квр'!$A$8:$K$741</definedName>
    <definedName name="_xlnm._FilterDatabase" localSheetId="3" hidden="1">'№ 4 ведом'!$A$8:$H$8</definedName>
    <definedName name="_xlnm._FilterDatabase" localSheetId="5" hidden="1">'№ 6 МП'!$A$1:$F$512</definedName>
    <definedName name="_xlnm.Print_Area" localSheetId="2">'№ 3 р.п'!$A$1:$E$46</definedName>
    <definedName name="_xlnm.Print_Area" localSheetId="3">'№ 4 ведом'!$A$1:$H$785</definedName>
    <definedName name="_xlnm.Print_Area" localSheetId="5">'№ 6 МП'!$A$1:$F$512</definedName>
    <definedName name="_xlnm.Print_Area" localSheetId="1">'№ 2 дох'!$A$1:$H$159</definedName>
  </definedNames>
  <calcPr calcId="124519"/>
</workbook>
</file>

<file path=xl/sharedStrings.xml><?xml version="1.0" encoding="utf-8"?>
<sst xmlns="http://schemas.openxmlformats.org/spreadsheetml/2006/main" count="5794" uniqueCount="711">
  <si>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</si>
  <si>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</si>
  <si>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</si>
  <si>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</si>
  <si>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</si>
  <si>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</si>
  <si>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</si>
  <si>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</si>
  <si>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</si>
  <si>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</si>
  <si>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</si>
  <si>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</si>
  <si>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</si>
  <si>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</si>
  <si>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</si>
  <si>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</si>
  <si>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</si>
  <si>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</si>
  <si>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</si>
  <si>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</si>
  <si>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</si>
  <si>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</si>
  <si>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</si>
  <si>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</si>
  <si>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</si>
  <si>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</si>
  <si>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</si>
  <si>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</si>
  <si>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</si>
  <si>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</si>
  <si>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</si>
  <si>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</si>
  <si>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</si>
  <si>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</si>
  <si>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</si>
  <si>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</si>
  <si>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</si>
  <si>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</si>
  <si>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</si>
  <si>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</si>
  <si>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</si>
  <si>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</si>
  <si>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</si>
  <si>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</si>
  <si>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</si>
  <si>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</si>
  <si>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</si>
  <si>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</si>
  <si>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</si>
  <si>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</si>
  <si>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</si>
  <si>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</si>
  <si>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</si>
  <si>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</si>
  <si>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</si>
  <si>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</si>
  <si>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</si>
  <si>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</si>
  <si>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</si>
  <si>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</si>
  <si>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</si>
  <si>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</si>
  <si>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</si>
  <si>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</si>
  <si>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</si>
  <si>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</si>
  <si>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</si>
  <si>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</si>
  <si>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</si>
  <si>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</si>
  <si>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</si>
  <si>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</si>
  <si>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</si>
  <si>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</si>
  <si>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</si>
  <si>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</si>
  <si>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</si>
  <si>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</si>
  <si>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</si>
  <si>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</si>
  <si>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</si>
  <si>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</si>
  <si>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</si>
  <si>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</si>
  <si>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</si>
  <si>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</si>
  <si>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</si>
  <si>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</si>
  <si>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</si>
  <si>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</si>
  <si>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</si>
  <si>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</si>
  <si>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</si>
  <si>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</si>
  <si>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</si>
  <si>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</si>
  <si>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</si>
  <si>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</si>
  <si>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</si>
  <si>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</si>
  <si>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</si>
  <si>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</si>
  <si>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</si>
  <si>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</si>
  <si>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</si>
  <si>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</si>
  <si>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</si>
  <si>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</si>
  <si>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</si>
  <si>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</si>
  <si>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</si>
  <si>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</si>
  <si>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</si>
  <si>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</si>
  <si>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</si>
  <si>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</si>
  <si>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</si>
  <si>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</si>
  <si>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</si>
  <si>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</si>
  <si>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</si>
  <si>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</si>
  <si>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</si>
  <si>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</si>
  <si>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</si>
  <si>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</si>
  <si>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</si>
  <si>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</si>
  <si>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</si>
  <si>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</si>
  <si>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</si>
  <si>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</si>
  <si>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</si>
  <si>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</si>
  <si>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</si>
  <si>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</si>
  <si>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</si>
  <si>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</si>
  <si>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</si>
  <si>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</si>
  <si>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</si>
  <si>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</si>
  <si>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</si>
  <si>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</si>
  <si>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</si>
  <si>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</si>
  <si>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</si>
  <si>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</si>
  <si>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</si>
  <si>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</si>
  <si>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</si>
  <si>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</si>
  <si>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</si>
  <si>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</si>
  <si>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</si>
  <si>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</si>
  <si>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</si>
  <si>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</si>
  <si>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</si>
  <si>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</si>
  <si>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</si>
  <si>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</si>
  <si>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</si>
  <si>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</si>
  <si>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</si>
  <si>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</si>
  <si>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</si>
  <si>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</si>
  <si>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</si>
  <si>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</si>
  <si>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</si>
  <si>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</si>
  <si>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</si>
  <si>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</si>
  <si>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</si>
  <si>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</si>
  <si>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</si>
  <si>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</si>
  <si>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</si>
  <si>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</si>
  <si>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</si>
  <si>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</si>
  <si>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</si>
  <si>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</si>
  <si>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</si>
  <si>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</si>
  <si>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</si>
  <si>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</si>
  <si>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</si>
  <si>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</si>
  <si>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</si>
  <si>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</si>
  <si>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</si>
  <si>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</si>
  <si>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</si>
  <si>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</si>
  <si>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</si>
  <si>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</si>
  <si>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</si>
  <si>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</si>
  <si>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</si>
  <si>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</si>
  <si>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</si>
  <si>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</si>
  <si>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</si>
  <si>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</si>
  <si>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</si>
  <si>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</si>
  <si>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</si>
  <si>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</si>
  <si>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</si>
  <si>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</si>
  <si>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</si>
  <si>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</si>
  <si>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</si>
  <si>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</si>
  <si>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</si>
  <si>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</si>
  <si>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</si>
  <si>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</si>
  <si>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</si>
  <si>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</si>
  <si>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</si>
  <si>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</si>
  <si>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</si>
  <si>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</si>
  <si>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</si>
  <si>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</si>
  <si>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</si>
  <si>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</si>
  <si>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</si>
  <si>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</si>
  <si>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</si>
  <si>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</si>
  <si>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</si>
  <si>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</si>
  <si>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</si>
  <si>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</si>
  <si>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</si>
  <si>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</si>
  <si>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</si>
  <si>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</si>
  <si>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</si>
  <si>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</si>
  <si>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</si>
  <si>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</si>
  <si>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</si>
  <si>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</si>
  <si>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</si>
  <si>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</si>
  <si>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</si>
  <si>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</si>
  <si>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</si>
  <si>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</si>
  <si>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</si>
  <si>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</si>
  <si>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</si>
  <si>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</si>
  <si>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</si>
  <si>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</si>
  <si>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</si>
  <si>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</si>
  <si>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</si>
  <si>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</si>
  <si>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</si>
  <si>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</si>
  <si>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</si>
  <si>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</si>
  <si>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</si>
  <si>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</si>
  <si>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</si>
  <si>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</si>
  <si>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</si>
  <si>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</si>
  <si>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</si>
  <si>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</si>
  <si>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</si>
  <si>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</si>
  <si>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</si>
  <si>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</si>
  <si>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</si>
  <si>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</si>
  <si>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</si>
  <si>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</si>
  <si>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</si>
  <si>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</si>
  <si>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</si>
  <si>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</si>
  <si>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</si>
  <si>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</si>
  <si>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</si>
  <si>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</si>
  <si>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</si>
  <si>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</si>
  <si>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</si>
  <si>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Проектирование, строительство и реконструкция объектов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</si>
  <si>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</si>
  <si>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</si>
  <si>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</si>
  <si>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</si>
  <si>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</si>
  <si>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</si>
  <si>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242R3S1090</t>
  </si>
  <si>
    <t>24301S0110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</si>
  <si>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</si>
  <si>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</si>
  <si>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</si>
  <si>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</si>
  <si>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</si>
  <si>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</si>
  <si>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</si>
  <si>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</si>
  <si>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</si>
  <si>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</si>
  <si>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</si>
  <si>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</si>
  <si>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</si>
  <si>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</si>
  <si>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</si>
  <si>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</si>
  <si>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</si>
  <si>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</si>
  <si>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</si>
  <si>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</si>
  <si>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</si>
  <si>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</si>
  <si>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</si>
  <si>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</si>
  <si>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</si>
  <si>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</si>
  <si>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</si>
  <si>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23201S9020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</si>
  <si>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</si>
  <si>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</si>
  <si>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</si>
  <si>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</si>
  <si>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</si>
  <si>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</si>
  <si>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</si>
  <si>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</si>
  <si>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</si>
  <si>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</si>
  <si>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</si>
  <si>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</si>
  <si>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</si>
  <si>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</si>
  <si>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</si>
  <si>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</si>
  <si>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</si>
  <si>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</si>
  <si>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</si>
  <si>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</si>
  <si>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</si>
  <si>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</si>
  <si>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Мероприятие  "Реализация проектов в рамках программы поддержки местных инициатив в Тверской области"</t>
  </si>
  <si>
    <t xml:space="preserve">22502S0480  </t>
  </si>
  <si>
    <t>муниципального образования город Торжок на 2023 год и на плановый период 2024 и 2025 годов</t>
  </si>
  <si>
    <t>2025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</si>
  <si>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2023 год и на плановый период 2024 и 2025 годов</t>
  </si>
  <si>
    <t>Ведомственная структура расходов бюджета муниципального образования  город Торжок  
на 2023 год и на плановый период 2024 и 2025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</si>
  <si>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 и на плановый период 2024 и 2025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</si>
  <si>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2023 год и на плановый период 
2024 и 2025 годов</t>
    </r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</si>
  <si>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</si>
  <si>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</si>
  <si>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</si>
  <si>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</si>
  <si>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</si>
  <si>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Обустройство новых мест захоронений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</si>
  <si>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</si>
  <si>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23202L2990</t>
  </si>
  <si>
    <t>Восстановление воинских захоронений на условиях софинансирования</t>
  </si>
  <si>
    <t>23202S0280</t>
  </si>
  <si>
    <t>212А155195</t>
  </si>
  <si>
    <t>Государственная поддержка отрасли культуры (в части приобретения музыкальных инструментов, оборудования и материалов для детских школ искусств по видам искусств)</t>
  </si>
  <si>
    <t xml:space="preserve">Комплектование книжных фондов муниципальных библиотек </t>
  </si>
  <si>
    <t>22204S0370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</si>
  <si>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</si>
  <si>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Мероприятие "Реализация регионального проекта "Спорт - норма жизни", национального проекта "Демография"</t>
  </si>
  <si>
    <t>223Р500000</t>
  </si>
  <si>
    <t>223Р5S0400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</si>
  <si>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</si>
  <si>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26102S0290</t>
  </si>
  <si>
    <t>Обеспечение жилыми помещениями малоимущих многодетных семей, нуждающихся в жилых помещениях на условиях софинансирования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</si>
  <si>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</si>
  <si>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</si>
  <si>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  от 22.12.2022  № 161  </t>
  </si>
  <si>
    <t xml:space="preserve">Приложение 3
к решению Торжокской городской Думы
от 22.12.2022  № 161 </t>
  </si>
  <si>
    <t>Приложение 4 
к решению Торжокской городской Думы
от 22.12.2022 № 161</t>
  </si>
  <si>
    <t xml:space="preserve">Приложение  5
к решению Торжокской городской Думы
от 22.12.2022 № 161 </t>
  </si>
  <si>
    <t>Приложение 6
к решению Торжокской городской Думы
от 22.12.2022 № 161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</si>
  <si>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</si>
  <si>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районах, поселках городского типа Тверской области на условиях софинансирования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</si>
  <si>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</si>
  <si>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</si>
  <si>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2023 год и на плановый период 2024 и 2025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</si>
  <si>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</si>
  <si>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</si>
  <si>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</si>
  <si>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</si>
  <si>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</si>
  <si>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</si>
  <si>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</si>
  <si>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</si>
  <si>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</si>
  <si>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</si>
  <si>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</si>
  <si>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</si>
  <si>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</si>
  <si>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</si>
  <si>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</si>
  <si>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</si>
  <si>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</si>
  <si>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</si>
  <si>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</si>
  <si>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</si>
  <si>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</si>
  <si>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</si>
  <si>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</si>
  <si>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</si>
  <si>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</si>
  <si>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</si>
  <si>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</si>
  <si>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</si>
  <si>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</si>
  <si>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</si>
  <si>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</si>
  <si>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</si>
  <si>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</si>
  <si>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</si>
  <si>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</si>
  <si>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</si>
  <si>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</si>
  <si>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</si>
  <si>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</si>
  <si>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</si>
  <si>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</si>
  <si>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</si>
  <si>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</si>
  <si>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</si>
  <si>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</si>
  <si>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</si>
  <si>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</si>
  <si>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</si>
  <si>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</si>
  <si>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</si>
  <si>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</si>
  <si>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</si>
  <si>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</si>
  <si>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</si>
  <si>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</si>
  <si>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</si>
  <si>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</si>
  <si>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</si>
  <si>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</si>
  <si>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</si>
  <si>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</si>
  <si>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</si>
  <si>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</si>
  <si>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</si>
  <si>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</si>
  <si>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</si>
  <si>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</si>
  <si>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</si>
  <si>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</si>
  <si>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</si>
  <si>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</si>
  <si>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</si>
  <si>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</si>
  <si>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</si>
  <si>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</si>
  <si>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</si>
  <si>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</si>
  <si>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</si>
  <si>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</si>
  <si>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</si>
  <si>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</si>
  <si>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</si>
  <si>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</si>
  <si>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</si>
  <si>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</si>
  <si>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</si>
  <si>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</si>
  <si>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</si>
  <si>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</si>
  <si>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</si>
  <si>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</si>
  <si>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</si>
  <si>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</si>
  <si>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</si>
  <si>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</si>
  <si>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</si>
  <si>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</si>
  <si>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</si>
  <si>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</si>
  <si>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</si>
  <si>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</si>
  <si>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</si>
  <si>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</si>
  <si>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</si>
  <si>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</si>
  <si>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</si>
  <si>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</si>
  <si>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</si>
  <si>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</si>
  <si>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</si>
  <si>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</si>
  <si>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</si>
  <si>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</si>
  <si>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</si>
  <si>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</si>
  <si>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</si>
  <si>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</si>
  <si>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</si>
  <si>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</si>
  <si>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</si>
  <si>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</si>
  <si>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</si>
  <si>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</si>
  <si>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</si>
  <si>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</si>
  <si>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</si>
  <si>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</si>
  <si>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</si>
  <si>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</si>
  <si>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</si>
  <si>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</si>
  <si>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</si>
  <si>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</si>
  <si>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</si>
  <si>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</si>
  <si>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</si>
  <si>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</si>
  <si>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</si>
  <si>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</si>
  <si>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</si>
  <si>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</si>
  <si>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</si>
  <si>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</si>
  <si>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</si>
  <si>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</si>
  <si>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</si>
  <si>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</si>
  <si>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</si>
  <si>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</si>
  <si>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</si>
  <si>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</si>
  <si>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</si>
  <si>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</si>
  <si>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</si>
  <si>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</si>
  <si>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</si>
  <si>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</si>
  <si>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</si>
  <si>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</si>
  <si>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</si>
  <si>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</si>
  <si>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</si>
  <si>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</si>
  <si>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</si>
  <si>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</si>
  <si>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</si>
  <si>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</si>
  <si>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</si>
  <si>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</si>
  <si>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</si>
  <si>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</si>
  <si>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</si>
  <si>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</si>
  <si>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</si>
  <si>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</si>
  <si>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</si>
  <si>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</si>
  <si>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</si>
  <si>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</si>
  <si>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</si>
  <si>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</si>
  <si>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</si>
  <si>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</si>
  <si>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</si>
  <si>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</si>
  <si>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</si>
  <si>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</si>
  <si>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</si>
  <si>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</si>
  <si>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</si>
  <si>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</si>
  <si>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</si>
  <si>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</si>
  <si>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</si>
  <si>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</si>
  <si>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</si>
  <si>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</si>
  <si>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</si>
  <si>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</si>
  <si>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</si>
  <si>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</si>
  <si>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</si>
  <si>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</si>
  <si>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</si>
  <si>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</si>
  <si>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</si>
  <si>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</si>
  <si>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</si>
  <si>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</si>
  <si>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</si>
  <si>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</si>
  <si>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</si>
  <si>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</si>
  <si>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</si>
  <si>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</si>
  <si>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</si>
  <si>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</si>
  <si>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</si>
  <si>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</si>
  <si>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</si>
  <si>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</si>
  <si>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</si>
  <si>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</si>
  <si>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</si>
  <si>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</si>
  <si>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</si>
  <si>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</si>
  <si>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</si>
  <si>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</si>
  <si>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</si>
  <si>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</si>
  <si>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</si>
  <si>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площадки, расположенной по адресу: Тверская область, г. Торжок, Ленинградское шоссе, д. 20)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</si>
  <si>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</si>
  <si>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</si>
  <si>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</si>
  <si>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</si>
  <si>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</si>
  <si>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</si>
  <si>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</si>
  <si>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</si>
  <si>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</si>
  <si>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</si>
  <si>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</si>
  <si>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</si>
  <si>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</si>
  <si>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</si>
  <si>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</si>
  <si>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</si>
  <si>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</si>
  <si>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</si>
  <si>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</si>
  <si>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</si>
  <si>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</si>
  <si>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</si>
  <si>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</si>
  <si>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</si>
  <si>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</si>
  <si>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</si>
  <si>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</si>
  <si>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</si>
  <si>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</si>
  <si>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</si>
  <si>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</si>
  <si>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</si>
  <si>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</si>
  <si>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</si>
  <si>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</si>
  <si>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</si>
  <si>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ИТОГО ДОХОДОВ</t>
  </si>
  <si>
    <t xml:space="preserve"> от 22.12.2022  № 161      </t>
  </si>
  <si>
    <t>Модернизация объектов теплоэнергетических комплексов за счет субсидии из областного бюджета</t>
  </si>
  <si>
    <t xml:space="preserve"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за счет субсидии из областного бюджета </t>
  </si>
  <si>
    <t xml:space="preserve">21105S1040  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</si>
  <si>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</si>
  <si>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</si>
  <si>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</si>
  <si>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"Формирование безбарьерной среды для лиц с ограниченными возможностями здоровья"</t>
  </si>
  <si>
    <t>Мероприятие "Развитие сетей уличного освещения"</t>
  </si>
  <si>
    <t>Проектирование, строительство и реконструкция  объектов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</si>
  <si>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</si>
  <si>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</si>
  <si>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</si>
  <si>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</si>
  <si>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</si>
  <si>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</si>
  <si>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>Предоставление грантов в форме субсидий на 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</si>
  <si>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</si>
  <si>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</si>
  <si>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</si>
  <si>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</si>
  <si>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21103L3041  </t>
  </si>
  <si>
    <t>Обеспечение жилыми помещениями малоимущих многодетных семей, нуждающихся в жилых помещениях за счет субсидии из областного бюджета</t>
  </si>
  <si>
    <t>Субсидии на обеспечение жилыми помещениями малоимущих многодетных семей, нуждающихся в жилых помещениях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</si>
  <si>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</si>
  <si>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</si>
  <si>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</si>
  <si>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</si>
  <si>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укрепление материально-технической базы муниципальных спортивных школ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</si>
  <si>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"Организация школьного культурно-образовательного арт-пространства "МБОУ "СОШ № 1" города Торжка Тверской области")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</si>
  <si>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</si>
  <si>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</si>
  <si>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</si>
  <si>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</si>
  <si>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Мероприятие «Реализация образовательных проектов в рамках поддержки школьных инициатив Тверской области»</t>
  </si>
  <si>
    <t>Реализация проекта «Организация школьного культурно-образовательного арт-пространства» МБОУ «СОШ № 1» города Торжка Тверской области</t>
  </si>
  <si>
    <t>Содержание объектов и элементов благоустройства</t>
  </si>
  <si>
    <t>Мероприятие "Обеспечение безопасности транспортных средств и пешеходов на автомобильных дорогах"</t>
  </si>
  <si>
    <t>Разработка документов по транспортной безопасности на автомобильных дорогах города</t>
  </si>
  <si>
    <t xml:space="preserve"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</si>
  <si>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22102L5192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</si>
  <si>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</si>
  <si>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</si>
  <si>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</si>
  <si>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</si>
  <si>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(в редакции решения Торжокской городской Думы
от 27.04.2023 № 186)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</si>
</sst>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98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8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0" xfId="188" applyNumberFormat="1" applyFont="1" applyAlignment="1">
      <alignment horizontal="center" vertical="center"/>
      <protection/>
    </xf>
    <xf numFmtId="0" fontId="3" fillId="0" borderId="0" xfId="188" applyFont="1" applyAlignment="1">
      <alignment vertical="center"/>
      <protection/>
    </xf>
    <xf numFmtId="0" fontId="3" fillId="0" borderId="0" xfId="188" applyFont="1" applyAlignment="1">
      <alignment horizontal="right" vertical="center" wrapText="1"/>
      <protection/>
    </xf>
    <xf numFmtId="0" fontId="13" fillId="0" borderId="0" xfId="188" applyFont="1">
      <alignment/>
      <protection/>
    </xf>
    <xf numFmtId="0" fontId="3" fillId="0" borderId="0" xfId="188" applyFont="1" applyAlignment="1">
      <alignment horizontal="center"/>
      <protection/>
    </xf>
    <xf numFmtId="0" fontId="3" fillId="0" borderId="0" xfId="188" applyFont="1" applyAlignment="1">
      <alignment horizontal="right" vertical="center"/>
      <protection/>
    </xf>
    <xf numFmtId="0" fontId="3" fillId="0" borderId="0" xfId="188" applyFont="1" applyAlignment="1">
      <alignment horizontal="left" vertical="center" wrapText="1"/>
      <protection/>
    </xf>
    <xf numFmtId="0" fontId="7" fillId="0" borderId="0" xfId="188" applyFont="1" applyAlignment="1">
      <alignment horizontal="center" vertical="center" wrapText="1"/>
      <protection/>
    </xf>
    <xf numFmtId="0" fontId="7" fillId="0" borderId="1" xfId="188" applyFont="1" applyBorder="1" applyAlignment="1">
      <alignment horizontal="center" vertical="center"/>
      <protection/>
    </xf>
    <xf numFmtId="0" fontId="7" fillId="0" borderId="0" xfId="188" applyFont="1" applyAlignment="1">
      <alignment horizontal="center" vertical="center"/>
      <protection/>
    </xf>
    <xf numFmtId="49" fontId="7" fillId="0" borderId="1" xfId="188" applyNumberFormat="1" applyFont="1" applyBorder="1" applyAlignment="1">
      <alignment horizontal="center" vertical="center"/>
      <protection/>
    </xf>
    <xf numFmtId="0" fontId="7" fillId="0" borderId="1" xfId="188" applyFont="1" applyBorder="1" applyAlignment="1">
      <alignment horizontal="justify" vertical="center" wrapText="1"/>
      <protection/>
    </xf>
    <xf numFmtId="167" fontId="7" fillId="0" borderId="1" xfId="188" applyNumberFormat="1" applyFont="1" applyBorder="1" applyAlignment="1">
      <alignment horizontal="center" vertical="center"/>
      <protection/>
    </xf>
    <xf numFmtId="167" fontId="7" fillId="0" borderId="0" xfId="188" applyNumberFormat="1" applyFont="1" applyAlignment="1">
      <alignment horizontal="center" vertical="center"/>
      <protection/>
    </xf>
    <xf numFmtId="167" fontId="13" fillId="0" borderId="0" xfId="188" applyNumberFormat="1" applyFont="1">
      <alignment/>
      <protection/>
    </xf>
    <xf numFmtId="49" fontId="3" fillId="0" borderId="1" xfId="188" applyNumberFormat="1" applyFont="1" applyBorder="1" applyAlignment="1">
      <alignment horizontal="center" vertical="center"/>
      <protection/>
    </xf>
    <xf numFmtId="0" fontId="3" fillId="0" borderId="1" xfId="188" applyFont="1" applyBorder="1" applyAlignment="1">
      <alignment horizontal="justify" vertical="center" wrapText="1"/>
      <protection/>
    </xf>
    <xf numFmtId="167" fontId="3" fillId="0" borderId="1" xfId="188" applyNumberFormat="1" applyFont="1" applyBorder="1" applyAlignment="1">
      <alignment horizontal="center" vertical="center"/>
      <protection/>
    </xf>
    <xf numFmtId="167" fontId="3" fillId="0" borderId="0" xfId="188" applyNumberFormat="1" applyFont="1" applyAlignment="1">
      <alignment horizontal="center" vertical="center"/>
      <protection/>
    </xf>
    <xf numFmtId="0" fontId="3" fillId="0" borderId="1" xfId="188" applyFont="1" applyBorder="1" applyAlignment="1">
      <alignment horizontal="justify" vertical="top" wrapText="1"/>
      <protection/>
    </xf>
    <xf numFmtId="0" fontId="3" fillId="0" borderId="1" xfId="188" applyFont="1" applyBorder="1" applyAlignment="1">
      <alignment horizontal="left" vertical="top" wrapText="1"/>
      <protection/>
    </xf>
    <xf numFmtId="10" fontId="13" fillId="0" borderId="0" xfId="188" applyNumberFormat="1" applyFont="1">
      <alignment/>
      <protection/>
    </xf>
    <xf numFmtId="167" fontId="3" fillId="0" borderId="1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13" fillId="0" borderId="0" xfId="188" applyNumberFormat="1" applyFont="1">
      <alignment/>
      <protection/>
    </xf>
    <xf numFmtId="167" fontId="3" fillId="0" borderId="12" xfId="70" applyNumberFormat="1" applyFont="1" applyBorder="1" applyAlignment="1">
      <alignment horizontal="center" vertical="center" wrapText="1"/>
      <protection/>
    </xf>
    <xf numFmtId="167" fontId="3" fillId="0" borderId="0" xfId="70" applyNumberFormat="1" applyFont="1" applyAlignment="1">
      <alignment horizontal="center" vertical="center" wrapText="1"/>
      <protection/>
    </xf>
    <xf numFmtId="167" fontId="3" fillId="0" borderId="1" xfId="188" applyNumberFormat="1" applyFont="1" applyBorder="1" applyAlignment="1">
      <alignment horizontal="center" vertical="center" wrapText="1"/>
      <protection/>
    </xf>
    <xf numFmtId="167" fontId="3" fillId="0" borderId="0" xfId="188" applyNumberFormat="1" applyFont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3" fillId="0" borderId="1" xfId="188" applyFont="1" applyBorder="1" applyAlignment="1">
      <alignment horizontal="center" vertical="center"/>
      <protection/>
    </xf>
    <xf numFmtId="0" fontId="3" fillId="0" borderId="1" xfId="188" applyFont="1" applyBorder="1" applyAlignment="1">
      <alignment horizontal="left" vertical="center" wrapText="1"/>
      <protection/>
    </xf>
    <xf numFmtId="0" fontId="3" fillId="0" borderId="1" xfId="188" applyFont="1" applyBorder="1" applyAlignment="1">
      <alignment horizontal="left" wrapText="1"/>
      <protection/>
    </xf>
    <xf numFmtId="0" fontId="7" fillId="0" borderId="1" xfId="188" applyFont="1" applyBorder="1" applyAlignment="1">
      <alignment horizontal="justify" vertical="top" wrapText="1"/>
      <protection/>
    </xf>
    <xf numFmtId="49" fontId="3" fillId="0" borderId="1" xfId="18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3" fillId="0" borderId="0" xfId="188" applyFont="1" applyAlignment="1">
      <alignment horizontal="left"/>
      <protection/>
    </xf>
    <xf numFmtId="0" fontId="13" fillId="0" borderId="0" xfId="188" applyFont="1" applyAlignment="1" quotePrefix="1">
      <alignment horizontal="left"/>
      <protection/>
    </xf>
    <xf numFmtId="0" fontId="7" fillId="0" borderId="1" xfId="189" applyFont="1" applyBorder="1" applyAlignment="1">
      <alignment horizontal="center" vertical="center"/>
      <protection/>
    </xf>
    <xf numFmtId="0" fontId="7" fillId="0" borderId="1" xfId="189" applyFont="1" applyBorder="1" applyAlignment="1">
      <alignment horizontal="justify" vertical="center" wrapText="1"/>
      <protection/>
    </xf>
    <xf numFmtId="0" fontId="3" fillId="0" borderId="1" xfId="189" applyFont="1" applyBorder="1" applyAlignment="1">
      <alignment horizontal="center" vertical="center"/>
      <protection/>
    </xf>
    <xf numFmtId="0" fontId="3" fillId="0" borderId="1" xfId="189" applyFont="1" applyBorder="1" applyAlignment="1">
      <alignment horizontal="justify" vertical="center" wrapText="1"/>
      <protection/>
    </xf>
    <xf numFmtId="0" fontId="3" fillId="0" borderId="1" xfId="188" applyFont="1" applyBorder="1" applyAlignment="1">
      <alignment horizontal="center" vertical="center" wrapText="1"/>
      <protection/>
    </xf>
    <xf numFmtId="0" fontId="3" fillId="0" borderId="1" xfId="189" applyFont="1" applyBorder="1" applyAlignment="1">
      <alignment horizontal="left" vertical="top" wrapText="1"/>
      <protection/>
    </xf>
    <xf numFmtId="49" fontId="3" fillId="0" borderId="1" xfId="190" applyNumberFormat="1" applyFont="1" applyBorder="1" applyAlignment="1">
      <alignment horizontal="center" vertical="center"/>
      <protection/>
    </xf>
    <xf numFmtId="0" fontId="3" fillId="0" borderId="1" xfId="190" applyFont="1" applyBorder="1" applyAlignment="1">
      <alignment horizontal="justify" vertical="center" wrapText="1"/>
      <protection/>
    </xf>
    <xf numFmtId="49" fontId="3" fillId="0" borderId="1" xfId="189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91" applyNumberFormat="1" applyFont="1" applyBorder="1" applyAlignment="1">
      <alignment horizontal="center" vertical="center" wrapText="1"/>
      <protection/>
    </xf>
    <xf numFmtId="0" fontId="3" fillId="0" borderId="1" xfId="192" applyFont="1" applyBorder="1" applyAlignment="1">
      <alignment horizontal="justify" vertical="center" wrapText="1"/>
      <protection/>
    </xf>
    <xf numFmtId="167" fontId="3" fillId="0" borderId="1" xfId="193" applyNumberFormat="1" applyFont="1" applyBorder="1" applyAlignment="1">
      <alignment horizontal="center" vertical="center"/>
      <protection/>
    </xf>
    <xf numFmtId="167" fontId="3" fillId="0" borderId="0" xfId="193" applyNumberFormat="1" applyFont="1" applyAlignment="1">
      <alignment horizontal="center" vertical="center"/>
      <protection/>
    </xf>
    <xf numFmtId="0" fontId="12" fillId="0" borderId="0" xfId="188" applyFont="1">
      <alignment/>
      <protection/>
    </xf>
    <xf numFmtId="0" fontId="13" fillId="0" borderId="0" xfId="188" applyFont="1" applyAlignment="1">
      <alignment wrapText="1"/>
      <protection/>
    </xf>
    <xf numFmtId="49" fontId="7" fillId="0" borderId="1" xfId="192" applyNumberFormat="1" applyFont="1" applyBorder="1" applyAlignment="1">
      <alignment horizontal="center" vertical="center"/>
      <protection/>
    </xf>
    <xf numFmtId="0" fontId="7" fillId="0" borderId="1" xfId="192" applyFont="1" applyBorder="1" applyAlignment="1">
      <alignment horizontal="justify" vertical="center" wrapText="1"/>
      <protection/>
    </xf>
    <xf numFmtId="0" fontId="3" fillId="0" borderId="1" xfId="191" applyFont="1" applyBorder="1" applyAlignment="1">
      <alignment horizontal="center" vertical="center"/>
      <protection/>
    </xf>
    <xf numFmtId="0" fontId="3" fillId="0" borderId="1" xfId="191" applyFont="1" applyBorder="1" applyAlignment="1">
      <alignment vertical="center" wrapText="1"/>
      <protection/>
    </xf>
    <xf numFmtId="0" fontId="7" fillId="0" borderId="1" xfId="188" applyFont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117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justify" vertical="center" wrapText="1"/>
    </xf>
    <xf numFmtId="0" fontId="3" fillId="0" borderId="1" xfId="194" applyFont="1" applyBorder="1" applyAlignment="1">
      <alignment horizontal="center" vertical="center" wrapText="1"/>
      <protection/>
    </xf>
    <xf numFmtId="0" fontId="3" fillId="0" borderId="1" xfId="194" applyFont="1" applyBorder="1" applyAlignment="1">
      <alignment horizontal="justify" vertical="center" wrapText="1"/>
      <protection/>
    </xf>
    <xf numFmtId="49" fontId="3" fillId="0" borderId="1" xfId="195" applyNumberFormat="1" applyFont="1" applyBorder="1" applyAlignment="1">
      <alignment horizontal="center" vertical="center" wrapText="1"/>
      <protection/>
    </xf>
    <xf numFmtId="0" fontId="3" fillId="0" borderId="1" xfId="196" applyFont="1" applyBorder="1" applyAlignment="1">
      <alignment horizontal="justify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197" applyNumberFormat="1" applyFont="1" applyBorder="1" applyAlignment="1">
      <alignment horizontal="center" vertical="center"/>
      <protection/>
    </xf>
    <xf numFmtId="0" fontId="3" fillId="0" borderId="1" xfId="197" applyFont="1" applyBorder="1" applyAlignment="1">
      <alignment horizontal="justify" vertical="center" wrapText="1"/>
      <protection/>
    </xf>
    <xf numFmtId="0" fontId="3" fillId="0" borderId="1" xfId="197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3" fillId="0" borderId="0" xfId="188" applyFont="1" applyAlignment="1">
      <alignment horizontal="right" vertical="center" wrapText="1"/>
      <protection/>
    </xf>
    <xf numFmtId="0" fontId="3" fillId="0" borderId="0" xfId="188" applyFont="1" applyAlignment="1">
      <alignment horizontal="right" vertical="center"/>
      <protection/>
    </xf>
    <xf numFmtId="0" fontId="7" fillId="0" borderId="0" xfId="188" applyFont="1" applyAlignment="1">
      <alignment horizontal="center" vertical="center" wrapText="1"/>
      <protection/>
    </xf>
    <xf numFmtId="49" fontId="7" fillId="0" borderId="1" xfId="188" applyNumberFormat="1" applyFont="1" applyBorder="1" applyAlignment="1">
      <alignment horizontal="center" vertical="center" wrapText="1"/>
      <protection/>
    </xf>
    <xf numFmtId="0" fontId="7" fillId="0" borderId="1" xfId="188" applyFont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</cellXfs>
  <cellStyles count="1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3.625" style="172" customWidth="1"/>
    <col min="4" max="5" width="12.625" style="173" bestFit="1" customWidth="1"/>
    <col min="6" max="16384" width="9.125" style="85" customWidth="1"/>
  </cols>
  <sheetData>
    <row r="1" spans="1:5" ht="12.75">
      <c r="A1" s="272" t="s">
        <v>257</v>
      </c>
      <c r="B1" s="272"/>
      <c r="C1" s="272"/>
      <c r="D1" s="272"/>
      <c r="E1" s="272"/>
    </row>
    <row r="2" spans="1:5" ht="12.75">
      <c r="A2" s="272" t="s">
        <v>294</v>
      </c>
      <c r="B2" s="272"/>
      <c r="C2" s="272"/>
      <c r="D2" s="272"/>
      <c r="E2" s="272"/>
    </row>
    <row r="3" spans="1:5" ht="12.75">
      <c r="A3" s="272" t="s">
        <v>385</v>
      </c>
      <c r="B3" s="272"/>
      <c r="C3" s="272"/>
      <c r="D3" s="272"/>
      <c r="E3" s="272"/>
    </row>
    <row r="4" spans="1:5" ht="31.15" customHeight="1">
      <c r="A4" s="175"/>
      <c r="B4" s="284" t="s">
        <v>710</v>
      </c>
      <c r="C4" s="284"/>
      <c r="D4" s="284"/>
      <c r="E4" s="284"/>
    </row>
    <row r="5" spans="1:5" ht="12.75">
      <c r="A5" s="175"/>
      <c r="B5" s="175"/>
      <c r="D5" s="172"/>
      <c r="E5" s="172"/>
    </row>
    <row r="6" spans="1:5" ht="12.75">
      <c r="A6" s="273" t="s">
        <v>258</v>
      </c>
      <c r="B6" s="273"/>
      <c r="C6" s="273"/>
      <c r="D6" s="273"/>
      <c r="E6" s="273"/>
    </row>
    <row r="7" spans="1:5" ht="12.75">
      <c r="A7" s="273" t="s">
        <v>356</v>
      </c>
      <c r="B7" s="273"/>
      <c r="C7" s="273"/>
      <c r="D7" s="273"/>
      <c r="E7" s="273"/>
    </row>
    <row r="9" spans="1:5" ht="12.75">
      <c r="A9" s="274" t="s">
        <v>259</v>
      </c>
      <c r="B9" s="277" t="s">
        <v>18</v>
      </c>
      <c r="C9" s="280" t="s">
        <v>87</v>
      </c>
      <c r="D9" s="281"/>
      <c r="E9" s="282"/>
    </row>
    <row r="10" spans="1:5" ht="12.75">
      <c r="A10" s="275"/>
      <c r="B10" s="278"/>
      <c r="C10" s="283" t="s">
        <v>279</v>
      </c>
      <c r="D10" s="283" t="s">
        <v>88</v>
      </c>
      <c r="E10" s="283"/>
    </row>
    <row r="11" spans="1:5" ht="12.75">
      <c r="A11" s="276"/>
      <c r="B11" s="279"/>
      <c r="C11" s="283" t="s">
        <v>66</v>
      </c>
      <c r="D11" s="171" t="s">
        <v>327</v>
      </c>
      <c r="E11" s="171" t="s">
        <v>357</v>
      </c>
    </row>
    <row r="12" spans="1:5" ht="12.75">
      <c r="A12" s="169" t="s">
        <v>3</v>
      </c>
      <c r="B12" s="170">
        <v>2</v>
      </c>
      <c r="C12" s="170">
        <v>3</v>
      </c>
      <c r="D12" s="114">
        <v>4</v>
      </c>
      <c r="E12" s="114">
        <v>5</v>
      </c>
    </row>
    <row r="13" spans="1:5" ht="31.5">
      <c r="A13" s="86" t="s">
        <v>260</v>
      </c>
      <c r="B13" s="87" t="s">
        <v>287</v>
      </c>
      <c r="C13" s="88">
        <f>C14+C18</f>
        <v>100262.90000000014</v>
      </c>
      <c r="D13" s="88">
        <f>D14+D18</f>
        <v>0</v>
      </c>
      <c r="E13" s="88">
        <f>E14+E18</f>
        <v>0</v>
      </c>
    </row>
    <row r="14" spans="1:5" ht="12.75">
      <c r="A14" s="84" t="s">
        <v>261</v>
      </c>
      <c r="B14" s="44" t="s">
        <v>262</v>
      </c>
      <c r="C14" s="89">
        <f aca="true" t="shared" si="0" ref="C14:E16">C15</f>
        <v>-1201983.9</v>
      </c>
      <c r="D14" s="89">
        <f t="shared" si="0"/>
        <v>-969069.8</v>
      </c>
      <c r="E14" s="89">
        <f t="shared" si="0"/>
        <v>-953705.8</v>
      </c>
    </row>
    <row r="15" spans="1:5" ht="12.75">
      <c r="A15" s="84" t="s">
        <v>263</v>
      </c>
      <c r="B15" s="44" t="s">
        <v>264</v>
      </c>
      <c r="C15" s="89">
        <f>C16</f>
        <v>-1201983.9</v>
      </c>
      <c r="D15" s="89">
        <f t="shared" si="0"/>
        <v>-969069.8</v>
      </c>
      <c r="E15" s="89">
        <f t="shared" si="0"/>
        <v>-953705.8</v>
      </c>
    </row>
    <row r="16" spans="1:5" ht="31.5">
      <c r="A16" s="84" t="s">
        <v>288</v>
      </c>
      <c r="B16" s="44" t="s">
        <v>289</v>
      </c>
      <c r="C16" s="89">
        <f>C17</f>
        <v>-1201983.9</v>
      </c>
      <c r="D16" s="89">
        <f t="shared" si="0"/>
        <v>-969069.8</v>
      </c>
      <c r="E16" s="89">
        <f t="shared" si="0"/>
        <v>-953705.8</v>
      </c>
    </row>
    <row r="17" spans="1:5" ht="31.5">
      <c r="A17" s="84" t="s">
        <v>265</v>
      </c>
      <c r="B17" s="44" t="s">
        <v>266</v>
      </c>
      <c r="C17" s="89">
        <v>-1201983.9</v>
      </c>
      <c r="D17" s="114">
        <f>-983569.8+14500</f>
        <v>-969069.8</v>
      </c>
      <c r="E17" s="90">
        <f>-968205.8+14500</f>
        <v>-953705.8</v>
      </c>
    </row>
    <row r="18" spans="1:5" ht="12.75">
      <c r="A18" s="84" t="s">
        <v>267</v>
      </c>
      <c r="B18" s="44" t="s">
        <v>268</v>
      </c>
      <c r="C18" s="89">
        <f aca="true" t="shared" si="1" ref="C18:E20">C19</f>
        <v>1302246.8</v>
      </c>
      <c r="D18" s="89">
        <f t="shared" si="1"/>
        <v>969069.8</v>
      </c>
      <c r="E18" s="89">
        <f t="shared" si="1"/>
        <v>953705.8</v>
      </c>
    </row>
    <row r="19" spans="1:5" ht="12.75">
      <c r="A19" s="84" t="s">
        <v>269</v>
      </c>
      <c r="B19" s="44" t="s">
        <v>270</v>
      </c>
      <c r="C19" s="89">
        <f>C20</f>
        <v>1302246.8</v>
      </c>
      <c r="D19" s="89">
        <f t="shared" si="1"/>
        <v>969069.8</v>
      </c>
      <c r="E19" s="89">
        <f t="shared" si="1"/>
        <v>953705.8</v>
      </c>
    </row>
    <row r="20" spans="1:5" ht="31.5">
      <c r="A20" s="84" t="s">
        <v>290</v>
      </c>
      <c r="B20" s="44" t="s">
        <v>291</v>
      </c>
      <c r="C20" s="89">
        <f>C21</f>
        <v>1302246.8</v>
      </c>
      <c r="D20" s="89">
        <f t="shared" si="1"/>
        <v>969069.8</v>
      </c>
      <c r="E20" s="89">
        <f t="shared" si="1"/>
        <v>953705.8</v>
      </c>
    </row>
    <row r="21" spans="1:5" ht="31.5">
      <c r="A21" s="84" t="s">
        <v>271</v>
      </c>
      <c r="B21" s="44" t="s">
        <v>272</v>
      </c>
      <c r="C21" s="89">
        <v>1302246.8</v>
      </c>
      <c r="D21" s="90">
        <f>969069.8</f>
        <v>969069.8</v>
      </c>
      <c r="E21" s="90">
        <f>953705.8</f>
        <v>953705.8</v>
      </c>
    </row>
    <row r="22" spans="1:5" ht="12.75">
      <c r="A22" s="271" t="s">
        <v>292</v>
      </c>
      <c r="B22" s="271"/>
      <c r="C22" s="88">
        <f>C13</f>
        <v>100262.90000000014</v>
      </c>
      <c r="D22" s="88">
        <f aca="true" t="shared" si="2" ref="D22:E22">D13</f>
        <v>0</v>
      </c>
      <c r="E22" s="88">
        <f t="shared" si="2"/>
        <v>0</v>
      </c>
    </row>
    <row r="24" spans="1:2" ht="12.75">
      <c r="A24" s="91"/>
      <c r="B24" s="92"/>
    </row>
    <row r="25" ht="12.75">
      <c r="B25" s="168"/>
    </row>
  </sheetData>
  <mergeCells count="12">
    <mergeCell ref="A22:B22"/>
    <mergeCell ref="A1:E1"/>
    <mergeCell ref="A2:E2"/>
    <mergeCell ref="A3:E3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="75" zoomScaleNormal="75" workbookViewId="0" topLeftCell="A1">
      <selection activeCell="B20" sqref="B20"/>
    </sheetView>
  </sheetViews>
  <sheetFormatPr defaultColWidth="9.125" defaultRowHeight="12.75"/>
  <cols>
    <col min="1" max="1" width="31.75390625" style="187" bestFit="1" customWidth="1"/>
    <col min="2" max="2" width="66.625" style="184" customWidth="1"/>
    <col min="3" max="3" width="13.875" style="184" customWidth="1"/>
    <col min="4" max="4" width="14.25390625" style="184" customWidth="1"/>
    <col min="5" max="5" width="14.00390625" style="184" customWidth="1"/>
    <col min="6" max="6" width="10.375" style="184" bestFit="1" customWidth="1"/>
    <col min="7" max="8" width="10.00390625" style="184" bestFit="1" customWidth="1"/>
    <col min="9" max="9" width="36.625" style="186" bestFit="1" customWidth="1"/>
    <col min="10" max="12" width="9.25390625" style="186" bestFit="1" customWidth="1"/>
    <col min="13" max="16384" width="9.125" style="186" customWidth="1"/>
  </cols>
  <sheetData>
    <row r="1" spans="1:8" ht="12.75">
      <c r="A1" s="183"/>
      <c r="C1" s="285" t="s">
        <v>392</v>
      </c>
      <c r="D1" s="285"/>
      <c r="E1" s="285"/>
      <c r="F1" s="185"/>
      <c r="G1" s="185"/>
      <c r="H1" s="185"/>
    </row>
    <row r="2" spans="2:8" ht="12.75">
      <c r="B2" s="286" t="s">
        <v>393</v>
      </c>
      <c r="C2" s="286"/>
      <c r="D2" s="286"/>
      <c r="E2" s="286"/>
      <c r="F2" s="188"/>
      <c r="G2" s="188"/>
      <c r="H2" s="188"/>
    </row>
    <row r="3" spans="3:8" ht="12.75">
      <c r="C3" s="286" t="s">
        <v>665</v>
      </c>
      <c r="D3" s="286"/>
      <c r="E3" s="286"/>
      <c r="F3" s="188"/>
      <c r="G3" s="188"/>
      <c r="H3" s="188"/>
    </row>
    <row r="4" spans="1:8" ht="34.15" customHeight="1">
      <c r="A4" s="183"/>
      <c r="B4" s="285" t="s">
        <v>710</v>
      </c>
      <c r="C4" s="285"/>
      <c r="D4" s="285"/>
      <c r="E4" s="285"/>
      <c r="F4" s="189"/>
      <c r="G4" s="189"/>
      <c r="H4" s="189"/>
    </row>
    <row r="5" spans="1:8" ht="27" customHeight="1">
      <c r="A5" s="183"/>
      <c r="B5" s="185"/>
      <c r="C5" s="185"/>
      <c r="D5" s="185"/>
      <c r="E5" s="185"/>
      <c r="F5" s="189"/>
      <c r="G5" s="189"/>
      <c r="H5" s="189"/>
    </row>
    <row r="6" spans="1:8" ht="50.25" customHeight="1">
      <c r="A6" s="287" t="s">
        <v>394</v>
      </c>
      <c r="B6" s="287"/>
      <c r="C6" s="287"/>
      <c r="D6" s="287"/>
      <c r="E6" s="287"/>
      <c r="F6" s="190"/>
      <c r="G6" s="190"/>
      <c r="H6" s="190"/>
    </row>
    <row r="7" spans="1:8" ht="12.75">
      <c r="A7" s="190"/>
      <c r="B7" s="190"/>
      <c r="C7" s="190"/>
      <c r="D7" s="190"/>
      <c r="E7" s="190"/>
      <c r="F7" s="190"/>
      <c r="G7" s="190"/>
      <c r="H7" s="190"/>
    </row>
    <row r="8" spans="1:8" ht="15.75" customHeight="1">
      <c r="A8" s="288" t="s">
        <v>395</v>
      </c>
      <c r="B8" s="289" t="s">
        <v>396</v>
      </c>
      <c r="C8" s="289" t="s">
        <v>397</v>
      </c>
      <c r="D8" s="289"/>
      <c r="E8" s="289"/>
      <c r="F8" s="190"/>
      <c r="G8" s="190"/>
      <c r="H8" s="190"/>
    </row>
    <row r="9" spans="1:8" ht="12.75">
      <c r="A9" s="288"/>
      <c r="B9" s="289"/>
      <c r="C9" s="191" t="s">
        <v>279</v>
      </c>
      <c r="D9" s="191" t="s">
        <v>327</v>
      </c>
      <c r="E9" s="191" t="s">
        <v>357</v>
      </c>
      <c r="F9" s="192"/>
      <c r="G9" s="192"/>
      <c r="H9" s="192"/>
    </row>
    <row r="10" spans="1:11" ht="12.75">
      <c r="A10" s="193" t="s">
        <v>398</v>
      </c>
      <c r="B10" s="194" t="s">
        <v>399</v>
      </c>
      <c r="C10" s="195">
        <f>C11+C17+C27+C35+C43+C46+C62+C68+C74</f>
        <v>489115.1</v>
      </c>
      <c r="D10" s="195">
        <f aca="true" t="shared" si="0" ref="D10:E10">D11+D17+D27+D35+D43+D46+D62+D68+D74</f>
        <v>447868.5</v>
      </c>
      <c r="E10" s="195">
        <f t="shared" si="0"/>
        <v>430255.89999999997</v>
      </c>
      <c r="F10" s="196"/>
      <c r="G10" s="196"/>
      <c r="H10" s="196"/>
      <c r="I10" s="197"/>
      <c r="J10" s="197"/>
      <c r="K10" s="197"/>
    </row>
    <row r="11" spans="1:15" ht="12.75">
      <c r="A11" s="193" t="s">
        <v>400</v>
      </c>
      <c r="B11" s="194" t="s">
        <v>401</v>
      </c>
      <c r="C11" s="195">
        <f aca="true" t="shared" si="1" ref="C11:E11">C12</f>
        <v>301951.69999999995</v>
      </c>
      <c r="D11" s="195">
        <f t="shared" si="1"/>
        <v>287276.9</v>
      </c>
      <c r="E11" s="195">
        <f t="shared" si="1"/>
        <v>275192.29999999993</v>
      </c>
      <c r="F11" s="196"/>
      <c r="G11" s="196"/>
      <c r="H11" s="196"/>
      <c r="M11" s="197"/>
      <c r="N11" s="197"/>
      <c r="O11" s="197"/>
    </row>
    <row r="12" spans="1:8" ht="12.75">
      <c r="A12" s="193" t="s">
        <v>402</v>
      </c>
      <c r="B12" s="194" t="s">
        <v>403</v>
      </c>
      <c r="C12" s="195">
        <f aca="true" t="shared" si="2" ref="C12:E12">C13+C14+C15+C16</f>
        <v>301951.69999999995</v>
      </c>
      <c r="D12" s="195">
        <f t="shared" si="2"/>
        <v>287276.9</v>
      </c>
      <c r="E12" s="195">
        <f t="shared" si="2"/>
        <v>275192.29999999993</v>
      </c>
      <c r="F12" s="196"/>
      <c r="G12" s="196"/>
      <c r="H12" s="196"/>
    </row>
    <row r="13" spans="1:8" ht="78.75">
      <c r="A13" s="198" t="s">
        <v>404</v>
      </c>
      <c r="B13" s="199" t="s">
        <v>405</v>
      </c>
      <c r="C13" s="200">
        <v>294941.4</v>
      </c>
      <c r="D13" s="200">
        <v>280380.7</v>
      </c>
      <c r="E13" s="200">
        <v>268368.6</v>
      </c>
      <c r="F13" s="201"/>
      <c r="G13" s="201"/>
      <c r="H13" s="201"/>
    </row>
    <row r="14" spans="1:8" ht="110.25">
      <c r="A14" s="198" t="s">
        <v>406</v>
      </c>
      <c r="B14" s="199" t="s">
        <v>407</v>
      </c>
      <c r="C14" s="200">
        <v>1013.6</v>
      </c>
      <c r="D14" s="200">
        <v>964</v>
      </c>
      <c r="E14" s="200">
        <v>923.1</v>
      </c>
      <c r="F14" s="201"/>
      <c r="G14" s="201"/>
      <c r="H14" s="201"/>
    </row>
    <row r="15" spans="1:8" ht="47.25">
      <c r="A15" s="198" t="s">
        <v>408</v>
      </c>
      <c r="B15" s="199" t="s">
        <v>409</v>
      </c>
      <c r="C15" s="200">
        <v>3429.6</v>
      </c>
      <c r="D15" s="200">
        <v>3262.4</v>
      </c>
      <c r="E15" s="200">
        <v>3124</v>
      </c>
      <c r="F15" s="201"/>
      <c r="G15" s="201"/>
      <c r="H15" s="201"/>
    </row>
    <row r="16" spans="1:8" ht="94.5">
      <c r="A16" s="198" t="s">
        <v>410</v>
      </c>
      <c r="B16" s="199" t="s">
        <v>411</v>
      </c>
      <c r="C16" s="200">
        <v>2567.1</v>
      </c>
      <c r="D16" s="200">
        <v>2669.8</v>
      </c>
      <c r="E16" s="200">
        <v>2776.6</v>
      </c>
      <c r="F16" s="201"/>
      <c r="G16" s="201"/>
      <c r="H16" s="201"/>
    </row>
    <row r="17" spans="1:8" ht="47.25">
      <c r="A17" s="193" t="s">
        <v>412</v>
      </c>
      <c r="B17" s="194" t="s">
        <v>413</v>
      </c>
      <c r="C17" s="195">
        <f aca="true" t="shared" si="3" ref="C17:E17">C18</f>
        <v>4792.6</v>
      </c>
      <c r="D17" s="195">
        <f t="shared" si="3"/>
        <v>5164.500000000001</v>
      </c>
      <c r="E17" s="195">
        <f t="shared" si="3"/>
        <v>5444.4</v>
      </c>
      <c r="F17" s="196"/>
      <c r="G17" s="196"/>
      <c r="H17" s="196"/>
    </row>
    <row r="18" spans="1:8" ht="31.5">
      <c r="A18" s="193" t="s">
        <v>414</v>
      </c>
      <c r="B18" s="194" t="s">
        <v>415</v>
      </c>
      <c r="C18" s="195">
        <f aca="true" t="shared" si="4" ref="C18:E18">C19+C21+C23+C25</f>
        <v>4792.6</v>
      </c>
      <c r="D18" s="195">
        <f t="shared" si="4"/>
        <v>5164.500000000001</v>
      </c>
      <c r="E18" s="195">
        <f t="shared" si="4"/>
        <v>5444.4</v>
      </c>
      <c r="F18" s="196"/>
      <c r="G18" s="196"/>
      <c r="H18" s="196"/>
    </row>
    <row r="19" spans="1:8" ht="76.5" customHeight="1">
      <c r="A19" s="198" t="s">
        <v>416</v>
      </c>
      <c r="B19" s="199" t="s">
        <v>417</v>
      </c>
      <c r="C19" s="200">
        <f aca="true" t="shared" si="5" ref="C19:E19">C20</f>
        <v>2270</v>
      </c>
      <c r="D19" s="200">
        <f t="shared" si="5"/>
        <v>2463.9</v>
      </c>
      <c r="E19" s="200">
        <f t="shared" si="5"/>
        <v>2603.8</v>
      </c>
      <c r="F19" s="201"/>
      <c r="G19" s="201"/>
      <c r="H19" s="201"/>
    </row>
    <row r="20" spans="1:8" ht="110.25">
      <c r="A20" s="198" t="s">
        <v>418</v>
      </c>
      <c r="B20" s="202" t="s">
        <v>419</v>
      </c>
      <c r="C20" s="200">
        <v>2270</v>
      </c>
      <c r="D20" s="200">
        <v>2463.9</v>
      </c>
      <c r="E20" s="200">
        <v>2603.8</v>
      </c>
      <c r="F20" s="201"/>
      <c r="G20" s="201"/>
      <c r="H20" s="201"/>
    </row>
    <row r="21" spans="1:8" ht="84" customHeight="1">
      <c r="A21" s="198" t="s">
        <v>420</v>
      </c>
      <c r="B21" s="202" t="s">
        <v>421</v>
      </c>
      <c r="C21" s="200">
        <f aca="true" t="shared" si="6" ref="C21:E21">C22</f>
        <v>15.8</v>
      </c>
      <c r="D21" s="200">
        <f t="shared" si="6"/>
        <v>16.8</v>
      </c>
      <c r="E21" s="200">
        <f t="shared" si="6"/>
        <v>17.3</v>
      </c>
      <c r="F21" s="201"/>
      <c r="G21" s="201"/>
      <c r="H21" s="201"/>
    </row>
    <row r="22" spans="1:8" ht="126">
      <c r="A22" s="198" t="s">
        <v>422</v>
      </c>
      <c r="B22" s="203" t="s">
        <v>423</v>
      </c>
      <c r="C22" s="200">
        <v>15.8</v>
      </c>
      <c r="D22" s="200">
        <v>16.8</v>
      </c>
      <c r="E22" s="200">
        <v>17.3</v>
      </c>
      <c r="F22" s="201"/>
      <c r="G22" s="201"/>
      <c r="H22" s="201"/>
    </row>
    <row r="23" spans="1:8" ht="66" customHeight="1">
      <c r="A23" s="198" t="s">
        <v>424</v>
      </c>
      <c r="B23" s="203" t="s">
        <v>425</v>
      </c>
      <c r="C23" s="200">
        <f aca="true" t="shared" si="7" ref="C23:E23">C24</f>
        <v>2806.2</v>
      </c>
      <c r="D23" s="200">
        <f t="shared" si="7"/>
        <v>3006.5</v>
      </c>
      <c r="E23" s="200">
        <f t="shared" si="7"/>
        <v>3143.9</v>
      </c>
      <c r="F23" s="201"/>
      <c r="G23" s="201"/>
      <c r="H23" s="201"/>
    </row>
    <row r="24" spans="1:8" ht="114.75" customHeight="1">
      <c r="A24" s="198" t="s">
        <v>426</v>
      </c>
      <c r="B24" s="203" t="s">
        <v>427</v>
      </c>
      <c r="C24" s="200">
        <v>2806.2</v>
      </c>
      <c r="D24" s="200">
        <v>3006.5</v>
      </c>
      <c r="E24" s="200">
        <v>3143.9</v>
      </c>
      <c r="F24" s="201"/>
      <c r="G24" s="201"/>
      <c r="H24" s="201"/>
    </row>
    <row r="25" spans="1:8" ht="66.75" customHeight="1">
      <c r="A25" s="198" t="s">
        <v>428</v>
      </c>
      <c r="B25" s="203" t="s">
        <v>429</v>
      </c>
      <c r="C25" s="200">
        <f aca="true" t="shared" si="8" ref="C25:E25">C26</f>
        <v>-299.4</v>
      </c>
      <c r="D25" s="200">
        <f t="shared" si="8"/>
        <v>-322.7</v>
      </c>
      <c r="E25" s="200">
        <f t="shared" si="8"/>
        <v>-320.6</v>
      </c>
      <c r="F25" s="201"/>
      <c r="G25" s="201"/>
      <c r="H25" s="201"/>
    </row>
    <row r="26" spans="1:8" ht="113.25" customHeight="1">
      <c r="A26" s="198" t="s">
        <v>430</v>
      </c>
      <c r="B26" s="202" t="s">
        <v>431</v>
      </c>
      <c r="C26" s="200">
        <v>-299.4</v>
      </c>
      <c r="D26" s="200">
        <v>-322.7</v>
      </c>
      <c r="E26" s="200">
        <v>-320.6</v>
      </c>
      <c r="F26" s="201"/>
      <c r="G26" s="201"/>
      <c r="H26" s="201"/>
    </row>
    <row r="27" spans="1:8" ht="12.75">
      <c r="A27" s="193" t="s">
        <v>432</v>
      </c>
      <c r="B27" s="194" t="s">
        <v>433</v>
      </c>
      <c r="C27" s="195">
        <f>C33+C28</f>
        <v>41130.9</v>
      </c>
      <c r="D27" s="195">
        <f aca="true" t="shared" si="9" ref="D27:E27">D33+D28</f>
        <v>41127.5</v>
      </c>
      <c r="E27" s="195">
        <f t="shared" si="9"/>
        <v>41128.7</v>
      </c>
      <c r="F27" s="196"/>
      <c r="G27" s="196"/>
      <c r="H27" s="196"/>
    </row>
    <row r="28" spans="1:8" ht="31.5">
      <c r="A28" s="193" t="s">
        <v>434</v>
      </c>
      <c r="B28" s="194" t="s">
        <v>435</v>
      </c>
      <c r="C28" s="195">
        <f aca="true" t="shared" si="10" ref="C28:E28">C29+C31</f>
        <v>31410.9</v>
      </c>
      <c r="D28" s="195">
        <f t="shared" si="10"/>
        <v>30704.5</v>
      </c>
      <c r="E28" s="195">
        <f t="shared" si="10"/>
        <v>29962.7</v>
      </c>
      <c r="F28" s="196"/>
      <c r="G28" s="196"/>
      <c r="H28" s="196"/>
    </row>
    <row r="29" spans="1:12" ht="31.5">
      <c r="A29" s="198" t="s">
        <v>436</v>
      </c>
      <c r="B29" s="199" t="s">
        <v>437</v>
      </c>
      <c r="C29" s="200">
        <f aca="true" t="shared" si="11" ref="C29:E29">C30</f>
        <v>18370.2</v>
      </c>
      <c r="D29" s="200">
        <f t="shared" si="11"/>
        <v>18112.4</v>
      </c>
      <c r="E29" s="200">
        <f t="shared" si="11"/>
        <v>17634.5</v>
      </c>
      <c r="F29" s="201"/>
      <c r="G29" s="201"/>
      <c r="H29" s="201"/>
      <c r="J29" s="204"/>
      <c r="K29" s="204"/>
      <c r="L29" s="204"/>
    </row>
    <row r="30" spans="1:12" ht="31.5">
      <c r="A30" s="198" t="s">
        <v>438</v>
      </c>
      <c r="B30" s="199" t="s">
        <v>437</v>
      </c>
      <c r="C30" s="205">
        <v>18370.2</v>
      </c>
      <c r="D30" s="206">
        <v>18112.4</v>
      </c>
      <c r="E30" s="206">
        <v>17634.5</v>
      </c>
      <c r="F30" s="207"/>
      <c r="G30" s="207"/>
      <c r="H30" s="207"/>
      <c r="J30" s="197"/>
      <c r="K30" s="197"/>
      <c r="L30" s="197"/>
    </row>
    <row r="31" spans="1:12" ht="47.25">
      <c r="A31" s="198" t="s">
        <v>439</v>
      </c>
      <c r="B31" s="199" t="s">
        <v>440</v>
      </c>
      <c r="C31" s="200">
        <f aca="true" t="shared" si="12" ref="C31:E31">C32</f>
        <v>13040.7</v>
      </c>
      <c r="D31" s="200">
        <f t="shared" si="12"/>
        <v>12592.1</v>
      </c>
      <c r="E31" s="200">
        <f t="shared" si="12"/>
        <v>12328.2</v>
      </c>
      <c r="F31" s="201"/>
      <c r="G31" s="201"/>
      <c r="H31" s="201"/>
      <c r="J31" s="197"/>
      <c r="K31" s="197"/>
      <c r="L31" s="197"/>
    </row>
    <row r="32" spans="1:8" ht="63">
      <c r="A32" s="198" t="s">
        <v>441</v>
      </c>
      <c r="B32" s="199" t="s">
        <v>442</v>
      </c>
      <c r="C32" s="205">
        <v>13040.7</v>
      </c>
      <c r="D32" s="206">
        <v>12592.1</v>
      </c>
      <c r="E32" s="206">
        <v>12328.2</v>
      </c>
      <c r="F32" s="207"/>
      <c r="G32" s="207"/>
      <c r="H32" s="207"/>
    </row>
    <row r="33" spans="1:11" ht="31.5">
      <c r="A33" s="193" t="s">
        <v>443</v>
      </c>
      <c r="B33" s="194" t="s">
        <v>444</v>
      </c>
      <c r="C33" s="195">
        <f aca="true" t="shared" si="13" ref="C33:E33">C34</f>
        <v>9720</v>
      </c>
      <c r="D33" s="195">
        <f t="shared" si="13"/>
        <v>10423</v>
      </c>
      <c r="E33" s="195">
        <f t="shared" si="13"/>
        <v>11166</v>
      </c>
      <c r="F33" s="196"/>
      <c r="G33" s="196"/>
      <c r="H33" s="196"/>
      <c r="K33" s="208"/>
    </row>
    <row r="34" spans="1:8" ht="31.5">
      <c r="A34" s="198" t="s">
        <v>445</v>
      </c>
      <c r="B34" s="199" t="s">
        <v>446</v>
      </c>
      <c r="C34" s="209">
        <v>9720</v>
      </c>
      <c r="D34" s="209">
        <v>10423</v>
      </c>
      <c r="E34" s="209">
        <v>11166</v>
      </c>
      <c r="F34" s="210"/>
      <c r="G34" s="210"/>
      <c r="H34" s="210"/>
    </row>
    <row r="35" spans="1:8" ht="12.75">
      <c r="A35" s="193" t="s">
        <v>447</v>
      </c>
      <c r="B35" s="194" t="s">
        <v>448</v>
      </c>
      <c r="C35" s="195">
        <f aca="true" t="shared" si="14" ref="C35:E35">C36+C38</f>
        <v>61701</v>
      </c>
      <c r="D35" s="195">
        <f t="shared" si="14"/>
        <v>62675</v>
      </c>
      <c r="E35" s="195">
        <f t="shared" si="14"/>
        <v>63668</v>
      </c>
      <c r="F35" s="196"/>
      <c r="G35" s="196"/>
      <c r="H35" s="196"/>
    </row>
    <row r="36" spans="1:8" ht="12.75">
      <c r="A36" s="193" t="s">
        <v>449</v>
      </c>
      <c r="B36" s="194" t="s">
        <v>450</v>
      </c>
      <c r="C36" s="195">
        <f aca="true" t="shared" si="15" ref="C36:E36">C37</f>
        <v>19061</v>
      </c>
      <c r="D36" s="195">
        <f t="shared" si="15"/>
        <v>19232</v>
      </c>
      <c r="E36" s="195">
        <f t="shared" si="15"/>
        <v>19405</v>
      </c>
      <c r="F36" s="196"/>
      <c r="G36" s="196"/>
      <c r="H36" s="196"/>
    </row>
    <row r="37" spans="1:8" ht="47.25">
      <c r="A37" s="198" t="s">
        <v>451</v>
      </c>
      <c r="B37" s="199" t="s">
        <v>452</v>
      </c>
      <c r="C37" s="211">
        <v>19061</v>
      </c>
      <c r="D37" s="211">
        <v>19232</v>
      </c>
      <c r="E37" s="211">
        <v>19405</v>
      </c>
      <c r="F37" s="212"/>
      <c r="G37" s="212"/>
      <c r="H37" s="212"/>
    </row>
    <row r="38" spans="1:8" ht="12.75">
      <c r="A38" s="193" t="s">
        <v>453</v>
      </c>
      <c r="B38" s="194" t="s">
        <v>454</v>
      </c>
      <c r="C38" s="195">
        <f aca="true" t="shared" si="16" ref="C38:E38">C39+C41</f>
        <v>42640</v>
      </c>
      <c r="D38" s="195">
        <f t="shared" si="16"/>
        <v>43443</v>
      </c>
      <c r="E38" s="195">
        <f t="shared" si="16"/>
        <v>44263</v>
      </c>
      <c r="F38" s="196"/>
      <c r="G38" s="196"/>
      <c r="H38" s="196"/>
    </row>
    <row r="39" spans="1:8" ht="12.75">
      <c r="A39" s="198" t="s">
        <v>455</v>
      </c>
      <c r="B39" s="199" t="s">
        <v>456</v>
      </c>
      <c r="C39" s="200">
        <f aca="true" t="shared" si="17" ref="C39:E39">C40</f>
        <v>34134</v>
      </c>
      <c r="D39" s="200">
        <f t="shared" si="17"/>
        <v>34919</v>
      </c>
      <c r="E39" s="200">
        <f t="shared" si="17"/>
        <v>35723</v>
      </c>
      <c r="F39" s="201"/>
      <c r="G39" s="201"/>
      <c r="H39" s="201"/>
    </row>
    <row r="40" spans="1:8" ht="31.5">
      <c r="A40" s="198" t="s">
        <v>457</v>
      </c>
      <c r="B40" s="199" t="s">
        <v>458</v>
      </c>
      <c r="C40" s="211">
        <v>34134</v>
      </c>
      <c r="D40" s="211">
        <v>34919</v>
      </c>
      <c r="E40" s="211">
        <v>35723</v>
      </c>
      <c r="F40" s="212"/>
      <c r="G40" s="212"/>
      <c r="H40" s="212"/>
    </row>
    <row r="41" spans="1:8" ht="12.75">
      <c r="A41" s="198" t="s">
        <v>459</v>
      </c>
      <c r="B41" s="199" t="s">
        <v>460</v>
      </c>
      <c r="C41" s="200">
        <f aca="true" t="shared" si="18" ref="C41:E41">C42</f>
        <v>8506</v>
      </c>
      <c r="D41" s="200">
        <f t="shared" si="18"/>
        <v>8524</v>
      </c>
      <c r="E41" s="200">
        <f t="shared" si="18"/>
        <v>8540</v>
      </c>
      <c r="F41" s="201"/>
      <c r="G41" s="201"/>
      <c r="H41" s="201"/>
    </row>
    <row r="42" spans="1:8" ht="31.5">
      <c r="A42" s="198" t="s">
        <v>461</v>
      </c>
      <c r="B42" s="199" t="s">
        <v>462</v>
      </c>
      <c r="C42" s="211">
        <v>8506</v>
      </c>
      <c r="D42" s="211">
        <v>8524</v>
      </c>
      <c r="E42" s="211">
        <v>8540</v>
      </c>
      <c r="F42" s="212"/>
      <c r="G42" s="212"/>
      <c r="H42" s="212"/>
    </row>
    <row r="43" spans="1:8" ht="12.75">
      <c r="A43" s="193" t="s">
        <v>463</v>
      </c>
      <c r="B43" s="194" t="s">
        <v>464</v>
      </c>
      <c r="C43" s="195">
        <f aca="true" t="shared" si="19" ref="C43:E44">C44</f>
        <v>7129</v>
      </c>
      <c r="D43" s="195">
        <f t="shared" si="19"/>
        <v>7129</v>
      </c>
      <c r="E43" s="195">
        <f t="shared" si="19"/>
        <v>7129</v>
      </c>
      <c r="F43" s="196"/>
      <c r="G43" s="196"/>
      <c r="H43" s="196"/>
    </row>
    <row r="44" spans="1:8" ht="31.5">
      <c r="A44" s="193" t="s">
        <v>465</v>
      </c>
      <c r="B44" s="194" t="s">
        <v>466</v>
      </c>
      <c r="C44" s="195">
        <f t="shared" si="19"/>
        <v>7129</v>
      </c>
      <c r="D44" s="195">
        <f t="shared" si="19"/>
        <v>7129</v>
      </c>
      <c r="E44" s="195">
        <f t="shared" si="19"/>
        <v>7129</v>
      </c>
      <c r="F44" s="196"/>
      <c r="G44" s="196"/>
      <c r="H44" s="196"/>
    </row>
    <row r="45" spans="1:9" ht="47.25">
      <c r="A45" s="198" t="s">
        <v>467</v>
      </c>
      <c r="B45" s="199" t="s">
        <v>468</v>
      </c>
      <c r="C45" s="211">
        <v>7129</v>
      </c>
      <c r="D45" s="211">
        <v>7129</v>
      </c>
      <c r="E45" s="211">
        <v>7129</v>
      </c>
      <c r="F45" s="212"/>
      <c r="G45" s="212"/>
      <c r="H45" s="212"/>
      <c r="I45" s="213"/>
    </row>
    <row r="46" spans="1:8" ht="47.25">
      <c r="A46" s="193" t="s">
        <v>469</v>
      </c>
      <c r="B46" s="194" t="s">
        <v>470</v>
      </c>
      <c r="C46" s="195">
        <f aca="true" t="shared" si="20" ref="C46:E46">C47+C54+C57</f>
        <v>25528.7</v>
      </c>
      <c r="D46" s="195">
        <f t="shared" si="20"/>
        <v>24885.600000000002</v>
      </c>
      <c r="E46" s="195">
        <f t="shared" si="20"/>
        <v>24423.3</v>
      </c>
      <c r="F46" s="196"/>
      <c r="G46" s="196"/>
      <c r="H46" s="196"/>
    </row>
    <row r="47" spans="1:8" ht="94.5">
      <c r="A47" s="193" t="s">
        <v>471</v>
      </c>
      <c r="B47" s="194" t="s">
        <v>472</v>
      </c>
      <c r="C47" s="195">
        <f aca="true" t="shared" si="21" ref="C47:E47">C48+C50+C52</f>
        <v>22956.1</v>
      </c>
      <c r="D47" s="195">
        <f t="shared" si="21"/>
        <v>22337.5</v>
      </c>
      <c r="E47" s="195">
        <f t="shared" si="21"/>
        <v>21901.3</v>
      </c>
      <c r="F47" s="196"/>
      <c r="G47" s="196"/>
      <c r="H47" s="196"/>
    </row>
    <row r="48" spans="1:8" ht="63">
      <c r="A48" s="198" t="s">
        <v>473</v>
      </c>
      <c r="B48" s="199" t="s">
        <v>474</v>
      </c>
      <c r="C48" s="200">
        <f aca="true" t="shared" si="22" ref="C48:E48">C49</f>
        <v>14555.8</v>
      </c>
      <c r="D48" s="200">
        <f t="shared" si="22"/>
        <v>13937.2</v>
      </c>
      <c r="E48" s="200">
        <f t="shared" si="22"/>
        <v>13501</v>
      </c>
      <c r="F48" s="201"/>
      <c r="G48" s="201"/>
      <c r="H48" s="201"/>
    </row>
    <row r="49" spans="1:8" ht="78.75">
      <c r="A49" s="198" t="s">
        <v>475</v>
      </c>
      <c r="B49" s="199" t="s">
        <v>476</v>
      </c>
      <c r="C49" s="200">
        <v>14555.8</v>
      </c>
      <c r="D49" s="200">
        <v>13937.2</v>
      </c>
      <c r="E49" s="200">
        <v>13501</v>
      </c>
      <c r="F49" s="201"/>
      <c r="G49" s="201"/>
      <c r="H49" s="201"/>
    </row>
    <row r="50" spans="1:8" ht="78.75">
      <c r="A50" s="198" t="s">
        <v>477</v>
      </c>
      <c r="B50" s="199" t="s">
        <v>478</v>
      </c>
      <c r="C50" s="211">
        <f aca="true" t="shared" si="23" ref="C50:E50">C51</f>
        <v>1232.3</v>
      </c>
      <c r="D50" s="211">
        <f t="shared" si="23"/>
        <v>1232.3</v>
      </c>
      <c r="E50" s="211">
        <f t="shared" si="23"/>
        <v>1232.3</v>
      </c>
      <c r="F50" s="212"/>
      <c r="G50" s="212"/>
      <c r="H50" s="212"/>
    </row>
    <row r="51" spans="1:8" ht="78.75">
      <c r="A51" s="198" t="s">
        <v>479</v>
      </c>
      <c r="B51" s="199" t="s">
        <v>480</v>
      </c>
      <c r="C51" s="211">
        <v>1232.3</v>
      </c>
      <c r="D51" s="211">
        <v>1232.3</v>
      </c>
      <c r="E51" s="211">
        <v>1232.3</v>
      </c>
      <c r="F51" s="212"/>
      <c r="G51" s="212"/>
      <c r="H51" s="212"/>
    </row>
    <row r="52" spans="1:8" ht="47.25">
      <c r="A52" s="198" t="s">
        <v>481</v>
      </c>
      <c r="B52" s="199" t="s">
        <v>482</v>
      </c>
      <c r="C52" s="200">
        <f aca="true" t="shared" si="24" ref="C52:E52">C53</f>
        <v>7168</v>
      </c>
      <c r="D52" s="200">
        <f t="shared" si="24"/>
        <v>7168</v>
      </c>
      <c r="E52" s="200">
        <f t="shared" si="24"/>
        <v>7168</v>
      </c>
      <c r="F52" s="201"/>
      <c r="G52" s="201"/>
      <c r="H52" s="201"/>
    </row>
    <row r="53" spans="1:8" ht="31.5">
      <c r="A53" s="198" t="s">
        <v>483</v>
      </c>
      <c r="B53" s="199" t="s">
        <v>484</v>
      </c>
      <c r="C53" s="200">
        <v>7168</v>
      </c>
      <c r="D53" s="200">
        <v>7168</v>
      </c>
      <c r="E53" s="200">
        <v>7168</v>
      </c>
      <c r="F53" s="201"/>
      <c r="G53" s="201"/>
      <c r="H53" s="201"/>
    </row>
    <row r="54" spans="1:8" ht="31.5">
      <c r="A54" s="193" t="s">
        <v>485</v>
      </c>
      <c r="B54" s="194" t="s">
        <v>486</v>
      </c>
      <c r="C54" s="195">
        <f aca="true" t="shared" si="25" ref="C54:E55">C55</f>
        <v>6.7</v>
      </c>
      <c r="D54" s="195">
        <f t="shared" si="25"/>
        <v>6.7</v>
      </c>
      <c r="E54" s="195">
        <f t="shared" si="25"/>
        <v>6.7</v>
      </c>
      <c r="F54" s="196"/>
      <c r="G54" s="196"/>
      <c r="H54" s="196"/>
    </row>
    <row r="55" spans="1:8" ht="47.25">
      <c r="A55" s="198" t="s">
        <v>487</v>
      </c>
      <c r="B55" s="199" t="s">
        <v>488</v>
      </c>
      <c r="C55" s="200">
        <f t="shared" si="25"/>
        <v>6.7</v>
      </c>
      <c r="D55" s="200">
        <f t="shared" si="25"/>
        <v>6.7</v>
      </c>
      <c r="E55" s="200">
        <f t="shared" si="25"/>
        <v>6.7</v>
      </c>
      <c r="F55" s="201"/>
      <c r="G55" s="201"/>
      <c r="H55" s="201"/>
    </row>
    <row r="56" spans="1:8" ht="47.25">
      <c r="A56" s="198" t="s">
        <v>489</v>
      </c>
      <c r="B56" s="199" t="s">
        <v>490</v>
      </c>
      <c r="C56" s="200">
        <v>6.7</v>
      </c>
      <c r="D56" s="200">
        <v>6.7</v>
      </c>
      <c r="E56" s="200">
        <v>6.7</v>
      </c>
      <c r="F56" s="201"/>
      <c r="G56" s="201"/>
      <c r="H56" s="201"/>
    </row>
    <row r="57" spans="1:8" ht="94.5">
      <c r="A57" s="193" t="s">
        <v>491</v>
      </c>
      <c r="B57" s="194" t="s">
        <v>492</v>
      </c>
      <c r="C57" s="195">
        <f aca="true" t="shared" si="26" ref="C57:E57">C58+C60</f>
        <v>2565.9</v>
      </c>
      <c r="D57" s="195">
        <f t="shared" si="26"/>
        <v>2541.4</v>
      </c>
      <c r="E57" s="195">
        <f t="shared" si="26"/>
        <v>2515.2999999999997</v>
      </c>
      <c r="F57" s="196"/>
      <c r="G57" s="196"/>
      <c r="H57" s="196"/>
    </row>
    <row r="58" spans="1:8" ht="78.75">
      <c r="A58" s="198" t="s">
        <v>493</v>
      </c>
      <c r="B58" s="199" t="s">
        <v>494</v>
      </c>
      <c r="C58" s="200">
        <f aca="true" t="shared" si="27" ref="C58:E58">C59</f>
        <v>2192.6</v>
      </c>
      <c r="D58" s="200">
        <f t="shared" si="27"/>
        <v>2150.9</v>
      </c>
      <c r="E58" s="200">
        <f t="shared" si="27"/>
        <v>2109.2</v>
      </c>
      <c r="F58" s="201"/>
      <c r="G58" s="201"/>
      <c r="H58" s="201"/>
    </row>
    <row r="59" spans="1:8" ht="78.75">
      <c r="A59" s="198" t="s">
        <v>495</v>
      </c>
      <c r="B59" s="199" t="s">
        <v>496</v>
      </c>
      <c r="C59" s="200">
        <v>2192.6</v>
      </c>
      <c r="D59" s="200">
        <v>2150.9</v>
      </c>
      <c r="E59" s="200">
        <v>2109.2</v>
      </c>
      <c r="F59" s="201"/>
      <c r="G59" s="201"/>
      <c r="H59" s="201"/>
    </row>
    <row r="60" spans="1:8" ht="110.25">
      <c r="A60" s="198" t="s">
        <v>497</v>
      </c>
      <c r="B60" s="199" t="s">
        <v>498</v>
      </c>
      <c r="C60" s="200">
        <f aca="true" t="shared" si="28" ref="C60:E60">C61</f>
        <v>373.3</v>
      </c>
      <c r="D60" s="200">
        <f t="shared" si="28"/>
        <v>390.5</v>
      </c>
      <c r="E60" s="200">
        <f t="shared" si="28"/>
        <v>406.1</v>
      </c>
      <c r="F60" s="201"/>
      <c r="G60" s="201"/>
      <c r="H60" s="201"/>
    </row>
    <row r="61" spans="1:8" ht="94.5">
      <c r="A61" s="198" t="s">
        <v>499</v>
      </c>
      <c r="B61" s="199" t="s">
        <v>500</v>
      </c>
      <c r="C61" s="200">
        <v>373.3</v>
      </c>
      <c r="D61" s="200">
        <v>390.5</v>
      </c>
      <c r="E61" s="200">
        <v>406.1</v>
      </c>
      <c r="F61" s="201"/>
      <c r="G61" s="201"/>
      <c r="H61" s="201"/>
    </row>
    <row r="62" spans="1:8" ht="31.5">
      <c r="A62" s="193" t="s">
        <v>501</v>
      </c>
      <c r="B62" s="194" t="s">
        <v>502</v>
      </c>
      <c r="C62" s="195">
        <f aca="true" t="shared" si="29" ref="C62:E62">C63</f>
        <v>510</v>
      </c>
      <c r="D62" s="195">
        <f t="shared" si="29"/>
        <v>510</v>
      </c>
      <c r="E62" s="195">
        <f t="shared" si="29"/>
        <v>510</v>
      </c>
      <c r="F62" s="196"/>
      <c r="G62" s="196"/>
      <c r="H62" s="196"/>
    </row>
    <row r="63" spans="1:8" ht="12.75">
      <c r="A63" s="193" t="s">
        <v>503</v>
      </c>
      <c r="B63" s="194" t="s">
        <v>504</v>
      </c>
      <c r="C63" s="195">
        <f aca="true" t="shared" si="30" ref="C63:E63">SUM(C64:C66)</f>
        <v>510</v>
      </c>
      <c r="D63" s="195">
        <f t="shared" si="30"/>
        <v>510</v>
      </c>
      <c r="E63" s="195">
        <f t="shared" si="30"/>
        <v>510</v>
      </c>
      <c r="F63" s="196"/>
      <c r="G63" s="196"/>
      <c r="H63" s="196"/>
    </row>
    <row r="64" spans="1:8" ht="31.5">
      <c r="A64" s="214" t="s">
        <v>505</v>
      </c>
      <c r="B64" s="215" t="s">
        <v>506</v>
      </c>
      <c r="C64" s="200">
        <v>96.2</v>
      </c>
      <c r="D64" s="200">
        <v>96.2</v>
      </c>
      <c r="E64" s="200">
        <v>96.2</v>
      </c>
      <c r="F64" s="201"/>
      <c r="G64" s="201"/>
      <c r="H64" s="201"/>
    </row>
    <row r="65" spans="1:8" ht="12.75">
      <c r="A65" s="214" t="s">
        <v>507</v>
      </c>
      <c r="B65" s="216" t="s">
        <v>508</v>
      </c>
      <c r="C65" s="200">
        <v>208.8</v>
      </c>
      <c r="D65" s="200">
        <v>208.8</v>
      </c>
      <c r="E65" s="200">
        <v>208.8</v>
      </c>
      <c r="F65" s="201"/>
      <c r="G65" s="201"/>
      <c r="H65" s="201"/>
    </row>
    <row r="66" spans="1:8" ht="12.75">
      <c r="A66" s="214" t="s">
        <v>509</v>
      </c>
      <c r="B66" s="216" t="s">
        <v>510</v>
      </c>
      <c r="C66" s="200">
        <f aca="true" t="shared" si="31" ref="C66:E66">C67</f>
        <v>205</v>
      </c>
      <c r="D66" s="200">
        <f t="shared" si="31"/>
        <v>205</v>
      </c>
      <c r="E66" s="200">
        <f t="shared" si="31"/>
        <v>205</v>
      </c>
      <c r="F66" s="201"/>
      <c r="G66" s="201"/>
      <c r="H66" s="201"/>
    </row>
    <row r="67" spans="1:8" ht="12.75">
      <c r="A67" s="214" t="s">
        <v>511</v>
      </c>
      <c r="B67" s="216" t="s">
        <v>512</v>
      </c>
      <c r="C67" s="200">
        <v>205</v>
      </c>
      <c r="D67" s="200">
        <v>205</v>
      </c>
      <c r="E67" s="200">
        <v>205</v>
      </c>
      <c r="F67" s="201"/>
      <c r="G67" s="201"/>
      <c r="H67" s="201"/>
    </row>
    <row r="68" spans="1:8" ht="31.5">
      <c r="A68" s="193" t="s">
        <v>513</v>
      </c>
      <c r="B68" s="194" t="s">
        <v>514</v>
      </c>
      <c r="C68" s="195">
        <f aca="true" t="shared" si="32" ref="C68:E68">C69+C72</f>
        <v>42504.200000000004</v>
      </c>
      <c r="D68" s="195">
        <f t="shared" si="32"/>
        <v>15251.800000000001</v>
      </c>
      <c r="E68" s="195">
        <f t="shared" si="32"/>
        <v>8910.199999999999</v>
      </c>
      <c r="F68" s="196"/>
      <c r="G68" s="196"/>
      <c r="H68" s="196"/>
    </row>
    <row r="69" spans="1:8" ht="31.5">
      <c r="A69" s="193" t="s">
        <v>515</v>
      </c>
      <c r="B69" s="194" t="s">
        <v>516</v>
      </c>
      <c r="C69" s="195">
        <f aca="true" t="shared" si="33" ref="C69:E70">C70</f>
        <v>1712.8</v>
      </c>
      <c r="D69" s="195">
        <f t="shared" si="33"/>
        <v>1584.9</v>
      </c>
      <c r="E69" s="195">
        <f t="shared" si="33"/>
        <v>1696.9</v>
      </c>
      <c r="F69" s="196"/>
      <c r="G69" s="196"/>
      <c r="H69" s="196"/>
    </row>
    <row r="70" spans="1:8" ht="31.5">
      <c r="A70" s="198" t="s">
        <v>517</v>
      </c>
      <c r="B70" s="199" t="s">
        <v>518</v>
      </c>
      <c r="C70" s="200">
        <f t="shared" si="33"/>
        <v>1712.8</v>
      </c>
      <c r="D70" s="200">
        <f t="shared" si="33"/>
        <v>1584.9</v>
      </c>
      <c r="E70" s="200">
        <f t="shared" si="33"/>
        <v>1696.9</v>
      </c>
      <c r="F70" s="201"/>
      <c r="G70" s="201"/>
      <c r="H70" s="201"/>
    </row>
    <row r="71" spans="1:8" ht="47.25">
      <c r="A71" s="198" t="s">
        <v>519</v>
      </c>
      <c r="B71" s="199" t="s">
        <v>520</v>
      </c>
      <c r="C71" s="200">
        <v>1712.8</v>
      </c>
      <c r="D71" s="200">
        <v>1584.9</v>
      </c>
      <c r="E71" s="200">
        <v>1696.9</v>
      </c>
      <c r="F71" s="201"/>
      <c r="G71" s="201"/>
      <c r="H71" s="201"/>
    </row>
    <row r="72" spans="1:8" ht="31.5">
      <c r="A72" s="193" t="s">
        <v>521</v>
      </c>
      <c r="B72" s="217" t="s">
        <v>522</v>
      </c>
      <c r="C72" s="195">
        <f aca="true" t="shared" si="34" ref="C72:E72">C73</f>
        <v>40791.4</v>
      </c>
      <c r="D72" s="195">
        <f t="shared" si="34"/>
        <v>13666.900000000001</v>
      </c>
      <c r="E72" s="195">
        <f t="shared" si="34"/>
        <v>7213.299999999999</v>
      </c>
      <c r="F72" s="196"/>
      <c r="G72" s="196"/>
      <c r="H72" s="196"/>
    </row>
    <row r="73" spans="1:8" ht="47.25">
      <c r="A73" s="198" t="s">
        <v>523</v>
      </c>
      <c r="B73" s="202" t="s">
        <v>524</v>
      </c>
      <c r="C73" s="200">
        <f>16997.4+23794</f>
        <v>40791.4</v>
      </c>
      <c r="D73" s="200">
        <f>13666.9+14500-14500</f>
        <v>13666.900000000001</v>
      </c>
      <c r="E73" s="200">
        <f>7213.3+14500-14500</f>
        <v>7213.299999999999</v>
      </c>
      <c r="F73" s="201"/>
      <c r="G73" s="201"/>
      <c r="H73" s="201"/>
    </row>
    <row r="74" spans="1:8" ht="12.75">
      <c r="A74" s="193" t="s">
        <v>525</v>
      </c>
      <c r="B74" s="217" t="s">
        <v>526</v>
      </c>
      <c r="C74" s="195">
        <f>C75+C99+C104+C101</f>
        <v>3867</v>
      </c>
      <c r="D74" s="195">
        <f aca="true" t="shared" si="35" ref="D74:E74">D75+D99+D104+D101</f>
        <v>3848.2000000000003</v>
      </c>
      <c r="E74" s="195">
        <f t="shared" si="35"/>
        <v>3850</v>
      </c>
      <c r="F74" s="196"/>
      <c r="G74" s="196"/>
      <c r="H74" s="196"/>
    </row>
    <row r="75" spans="1:8" ht="47.25">
      <c r="A75" s="193" t="s">
        <v>527</v>
      </c>
      <c r="B75" s="217" t="s">
        <v>528</v>
      </c>
      <c r="C75" s="195">
        <f aca="true" t="shared" si="36" ref="C75:E75">C89+C91+C97+C76+C78+C80+C83+C93+C95+C87+C85</f>
        <v>1812.2</v>
      </c>
      <c r="D75" s="195">
        <f t="shared" si="36"/>
        <v>1804.4</v>
      </c>
      <c r="E75" s="195">
        <f t="shared" si="36"/>
        <v>1812.2</v>
      </c>
      <c r="F75" s="196"/>
      <c r="G75" s="196"/>
      <c r="H75" s="196"/>
    </row>
    <row r="76" spans="1:8" ht="51.75" customHeight="1">
      <c r="A76" s="218" t="s">
        <v>529</v>
      </c>
      <c r="B76" s="202" t="s">
        <v>530</v>
      </c>
      <c r="C76" s="200">
        <f aca="true" t="shared" si="37" ref="C76:E76">C77</f>
        <v>42.2</v>
      </c>
      <c r="D76" s="200">
        <f t="shared" si="37"/>
        <v>41.7</v>
      </c>
      <c r="E76" s="200">
        <f t="shared" si="37"/>
        <v>42</v>
      </c>
      <c r="F76" s="201"/>
      <c r="G76" s="201"/>
      <c r="H76" s="201"/>
    </row>
    <row r="77" spans="1:9" ht="78.75">
      <c r="A77" s="198" t="s">
        <v>531</v>
      </c>
      <c r="B77" s="202" t="s">
        <v>532</v>
      </c>
      <c r="C77" s="200">
        <f>26+15.6+0.6</f>
        <v>42.2</v>
      </c>
      <c r="D77" s="200">
        <f>25.5+15.6+0.6</f>
        <v>41.7</v>
      </c>
      <c r="E77" s="200">
        <f>25.8+15.6+0.6</f>
        <v>42</v>
      </c>
      <c r="F77" s="201"/>
      <c r="G77" s="201"/>
      <c r="H77" s="201"/>
      <c r="I77" s="213"/>
    </row>
    <row r="78" spans="1:8" ht="78.75">
      <c r="A78" s="198" t="s">
        <v>533</v>
      </c>
      <c r="B78" s="202" t="s">
        <v>534</v>
      </c>
      <c r="C78" s="200">
        <f aca="true" t="shared" si="38" ref="C78:E78">C79</f>
        <v>71.9</v>
      </c>
      <c r="D78" s="200">
        <f t="shared" si="38"/>
        <v>66.9</v>
      </c>
      <c r="E78" s="200">
        <f t="shared" si="38"/>
        <v>74.4</v>
      </c>
      <c r="F78" s="201"/>
      <c r="G78" s="201"/>
      <c r="H78" s="201"/>
    </row>
    <row r="79" spans="1:9" ht="94.5">
      <c r="A79" s="198" t="s">
        <v>535</v>
      </c>
      <c r="B79" s="202" t="s">
        <v>536</v>
      </c>
      <c r="C79" s="200">
        <f>45+26.9</f>
        <v>71.9</v>
      </c>
      <c r="D79" s="200">
        <f>40+26.9</f>
        <v>66.9</v>
      </c>
      <c r="E79" s="200">
        <f>47.5+26.9</f>
        <v>74.4</v>
      </c>
      <c r="F79" s="201"/>
      <c r="G79" s="201"/>
      <c r="H79" s="201"/>
      <c r="I79" s="213"/>
    </row>
    <row r="80" spans="1:8" ht="63">
      <c r="A80" s="198" t="s">
        <v>537</v>
      </c>
      <c r="B80" s="202" t="s">
        <v>538</v>
      </c>
      <c r="C80" s="200">
        <f aca="true" t="shared" si="39" ref="C80:E80">C81+C82</f>
        <v>83.2</v>
      </c>
      <c r="D80" s="200">
        <f t="shared" si="39"/>
        <v>83.2</v>
      </c>
      <c r="E80" s="200">
        <f t="shared" si="39"/>
        <v>83.2</v>
      </c>
      <c r="F80" s="201"/>
      <c r="G80" s="201"/>
      <c r="H80" s="201"/>
    </row>
    <row r="81" spans="1:9" ht="78.75">
      <c r="A81" s="198" t="s">
        <v>539</v>
      </c>
      <c r="B81" s="202" t="s">
        <v>540</v>
      </c>
      <c r="C81" s="200">
        <f>7.6+50.1+3.6</f>
        <v>61.300000000000004</v>
      </c>
      <c r="D81" s="200">
        <f>7.6+50.1+3.6</f>
        <v>61.300000000000004</v>
      </c>
      <c r="E81" s="200">
        <f>7.6+50.1+3.6</f>
        <v>61.300000000000004</v>
      </c>
      <c r="F81" s="201"/>
      <c r="G81" s="201"/>
      <c r="H81" s="201"/>
      <c r="I81" s="213"/>
    </row>
    <row r="82" spans="1:9" ht="78.75">
      <c r="A82" s="198" t="s">
        <v>541</v>
      </c>
      <c r="B82" s="202" t="s">
        <v>542</v>
      </c>
      <c r="C82" s="200">
        <v>21.9</v>
      </c>
      <c r="D82" s="200">
        <v>21.9</v>
      </c>
      <c r="E82" s="200">
        <v>21.9</v>
      </c>
      <c r="F82" s="201"/>
      <c r="G82" s="201"/>
      <c r="H82" s="201"/>
      <c r="I82" s="219"/>
    </row>
    <row r="83" spans="1:8" ht="63">
      <c r="A83" s="198" t="s">
        <v>543</v>
      </c>
      <c r="B83" s="202" t="s">
        <v>544</v>
      </c>
      <c r="C83" s="200">
        <f aca="true" t="shared" si="40" ref="C83:E83">C84</f>
        <v>285</v>
      </c>
      <c r="D83" s="200">
        <f t="shared" si="40"/>
        <v>285</v>
      </c>
      <c r="E83" s="200">
        <f t="shared" si="40"/>
        <v>285</v>
      </c>
      <c r="F83" s="201"/>
      <c r="G83" s="201"/>
      <c r="H83" s="201"/>
    </row>
    <row r="84" spans="1:9" ht="94.5">
      <c r="A84" s="198" t="s">
        <v>545</v>
      </c>
      <c r="B84" s="202" t="s">
        <v>546</v>
      </c>
      <c r="C84" s="200">
        <f>15+270</f>
        <v>285</v>
      </c>
      <c r="D84" s="200">
        <f>15+270</f>
        <v>285</v>
      </c>
      <c r="E84" s="200">
        <f>15+270</f>
        <v>285</v>
      </c>
      <c r="F84" s="201"/>
      <c r="G84" s="201"/>
      <c r="H84" s="201"/>
      <c r="I84" s="213"/>
    </row>
    <row r="85" spans="1:8" ht="63">
      <c r="A85" s="198" t="s">
        <v>547</v>
      </c>
      <c r="B85" s="202" t="s">
        <v>548</v>
      </c>
      <c r="C85" s="200">
        <f aca="true" t="shared" si="41" ref="C85:E85">C86</f>
        <v>2</v>
      </c>
      <c r="D85" s="200">
        <f t="shared" si="41"/>
        <v>2</v>
      </c>
      <c r="E85" s="200">
        <f t="shared" si="41"/>
        <v>2</v>
      </c>
      <c r="F85" s="201"/>
      <c r="G85" s="201"/>
      <c r="H85" s="201"/>
    </row>
    <row r="86" spans="1:9" ht="94.5">
      <c r="A86" s="198" t="s">
        <v>549</v>
      </c>
      <c r="B86" s="202" t="s">
        <v>550</v>
      </c>
      <c r="C86" s="200">
        <f>0.5+1.5</f>
        <v>2</v>
      </c>
      <c r="D86" s="200">
        <f aca="true" t="shared" si="42" ref="D86:E86">0.5+1.5</f>
        <v>2</v>
      </c>
      <c r="E86" s="200">
        <f t="shared" si="42"/>
        <v>2</v>
      </c>
      <c r="F86" s="201"/>
      <c r="G86" s="201"/>
      <c r="H86" s="201"/>
      <c r="I86" s="213"/>
    </row>
    <row r="87" spans="1:8" ht="63">
      <c r="A87" s="198" t="s">
        <v>551</v>
      </c>
      <c r="B87" s="202" t="s">
        <v>552</v>
      </c>
      <c r="C87" s="200">
        <f aca="true" t="shared" si="43" ref="C87:E87">C88</f>
        <v>5.6</v>
      </c>
      <c r="D87" s="200">
        <f t="shared" si="43"/>
        <v>5.6</v>
      </c>
      <c r="E87" s="200">
        <f t="shared" si="43"/>
        <v>5.6</v>
      </c>
      <c r="F87" s="201"/>
      <c r="G87" s="201"/>
      <c r="H87" s="201"/>
    </row>
    <row r="88" spans="1:9" ht="78.75">
      <c r="A88" s="198" t="s">
        <v>553</v>
      </c>
      <c r="B88" s="202" t="s">
        <v>554</v>
      </c>
      <c r="C88" s="200">
        <v>5.6</v>
      </c>
      <c r="D88" s="200">
        <v>5.6</v>
      </c>
      <c r="E88" s="200">
        <v>5.6</v>
      </c>
      <c r="F88" s="201"/>
      <c r="G88" s="201"/>
      <c r="H88" s="201"/>
      <c r="I88" s="219"/>
    </row>
    <row r="89" spans="1:8" ht="78.75">
      <c r="A89" s="198" t="s">
        <v>555</v>
      </c>
      <c r="B89" s="202" t="s">
        <v>556</v>
      </c>
      <c r="C89" s="200">
        <f aca="true" t="shared" si="44" ref="C89:E89">C90</f>
        <v>62.2</v>
      </c>
      <c r="D89" s="200">
        <f t="shared" si="44"/>
        <v>62.2</v>
      </c>
      <c r="E89" s="200">
        <f t="shared" si="44"/>
        <v>62.2</v>
      </c>
      <c r="F89" s="201"/>
      <c r="G89" s="201"/>
      <c r="H89" s="201"/>
    </row>
    <row r="90" spans="1:9" ht="94.5">
      <c r="A90" s="198" t="s">
        <v>557</v>
      </c>
      <c r="B90" s="202" t="s">
        <v>558</v>
      </c>
      <c r="C90" s="200">
        <f>43.4+18.8</f>
        <v>62.2</v>
      </c>
      <c r="D90" s="200">
        <f aca="true" t="shared" si="45" ref="D90:E90">43.4+18.8</f>
        <v>62.2</v>
      </c>
      <c r="E90" s="200">
        <f t="shared" si="45"/>
        <v>62.2</v>
      </c>
      <c r="F90" s="201"/>
      <c r="G90" s="201"/>
      <c r="H90" s="201"/>
      <c r="I90" s="213"/>
    </row>
    <row r="91" spans="1:8" ht="63">
      <c r="A91" s="218" t="s">
        <v>559</v>
      </c>
      <c r="B91" s="202" t="s">
        <v>560</v>
      </c>
      <c r="C91" s="200">
        <f aca="true" t="shared" si="46" ref="C91:E91">C92</f>
        <v>49.9</v>
      </c>
      <c r="D91" s="200">
        <f t="shared" si="46"/>
        <v>49.9</v>
      </c>
      <c r="E91" s="200">
        <f t="shared" si="46"/>
        <v>49.9</v>
      </c>
      <c r="F91" s="201"/>
      <c r="G91" s="201"/>
      <c r="H91" s="201"/>
    </row>
    <row r="92" spans="1:9" ht="116.25" customHeight="1">
      <c r="A92" s="198" t="s">
        <v>561</v>
      </c>
      <c r="B92" s="202" t="s">
        <v>562</v>
      </c>
      <c r="C92" s="200">
        <f>15.4+3.6+12.5+18.4</f>
        <v>49.9</v>
      </c>
      <c r="D92" s="200">
        <f aca="true" t="shared" si="47" ref="D92:E92">15.4+3.6+12.5+18.4</f>
        <v>49.9</v>
      </c>
      <c r="E92" s="200">
        <f t="shared" si="47"/>
        <v>49.9</v>
      </c>
      <c r="F92" s="201"/>
      <c r="G92" s="201"/>
      <c r="H92" s="201"/>
      <c r="I92" s="213"/>
    </row>
    <row r="93" spans="1:8" ht="63">
      <c r="A93" s="198" t="s">
        <v>563</v>
      </c>
      <c r="B93" s="202" t="s">
        <v>564</v>
      </c>
      <c r="C93" s="200">
        <f aca="true" t="shared" si="48" ref="C93:E93">C94</f>
        <v>33.7</v>
      </c>
      <c r="D93" s="200">
        <f t="shared" si="48"/>
        <v>33.7</v>
      </c>
      <c r="E93" s="200">
        <f t="shared" si="48"/>
        <v>33.7</v>
      </c>
      <c r="F93" s="201"/>
      <c r="G93" s="201"/>
      <c r="H93" s="201"/>
    </row>
    <row r="94" spans="1:9" ht="94.5">
      <c r="A94" s="198" t="s">
        <v>565</v>
      </c>
      <c r="B94" s="202" t="s">
        <v>566</v>
      </c>
      <c r="C94" s="200">
        <f>11.9+3.1+18.7</f>
        <v>33.7</v>
      </c>
      <c r="D94" s="200">
        <f aca="true" t="shared" si="49" ref="D94:E94">11.9+3.1+18.7</f>
        <v>33.7</v>
      </c>
      <c r="E94" s="200">
        <f t="shared" si="49"/>
        <v>33.7</v>
      </c>
      <c r="F94" s="201"/>
      <c r="G94" s="201"/>
      <c r="H94" s="201"/>
      <c r="I94" s="213"/>
    </row>
    <row r="95" spans="1:8" ht="63">
      <c r="A95" s="198" t="s">
        <v>567</v>
      </c>
      <c r="B95" s="202" t="s">
        <v>568</v>
      </c>
      <c r="C95" s="200">
        <f aca="true" t="shared" si="50" ref="C95:E95">C96</f>
        <v>449.70000000000005</v>
      </c>
      <c r="D95" s="200">
        <f t="shared" si="50"/>
        <v>449.70000000000005</v>
      </c>
      <c r="E95" s="200">
        <f t="shared" si="50"/>
        <v>449.70000000000005</v>
      </c>
      <c r="F95" s="201"/>
      <c r="G95" s="201"/>
      <c r="H95" s="201"/>
    </row>
    <row r="96" spans="1:9" ht="78.75">
      <c r="A96" s="198" t="s">
        <v>569</v>
      </c>
      <c r="B96" s="202" t="s">
        <v>570</v>
      </c>
      <c r="C96" s="200">
        <f>386.3+9.8+25+1+19.3+2.3+6</f>
        <v>449.70000000000005</v>
      </c>
      <c r="D96" s="200">
        <f>386.3+9.8+25+1+19.3+2.3+6</f>
        <v>449.70000000000005</v>
      </c>
      <c r="E96" s="200">
        <f>386.3+9.8+25+1+19.3+2.3+6</f>
        <v>449.70000000000005</v>
      </c>
      <c r="F96" s="201"/>
      <c r="G96" s="201"/>
      <c r="H96" s="201"/>
      <c r="I96" s="213"/>
    </row>
    <row r="97" spans="1:8" ht="63">
      <c r="A97" s="198" t="s">
        <v>571</v>
      </c>
      <c r="B97" s="202" t="s">
        <v>572</v>
      </c>
      <c r="C97" s="200">
        <f aca="true" t="shared" si="51" ref="C97:E97">C98</f>
        <v>726.8</v>
      </c>
      <c r="D97" s="200">
        <f t="shared" si="51"/>
        <v>724.5</v>
      </c>
      <c r="E97" s="200">
        <f t="shared" si="51"/>
        <v>724.5</v>
      </c>
      <c r="F97" s="201"/>
      <c r="G97" s="201"/>
      <c r="H97" s="201"/>
    </row>
    <row r="98" spans="1:9" ht="94.5">
      <c r="A98" s="198" t="s">
        <v>573</v>
      </c>
      <c r="B98" s="202" t="s">
        <v>574</v>
      </c>
      <c r="C98" s="200">
        <f>5.3+41+2.3+20+4.3+653.9</f>
        <v>726.8</v>
      </c>
      <c r="D98" s="200">
        <f>6+38+2.3+20+4.3+653.9</f>
        <v>724.5</v>
      </c>
      <c r="E98" s="200">
        <f>6+38+2.3+20+4.3+653.9</f>
        <v>724.5</v>
      </c>
      <c r="F98" s="201"/>
      <c r="G98" s="201"/>
      <c r="H98" s="201"/>
      <c r="I98" s="213"/>
    </row>
    <row r="99" spans="1:8" ht="47.25">
      <c r="A99" s="193" t="s">
        <v>575</v>
      </c>
      <c r="B99" s="217" t="s">
        <v>576</v>
      </c>
      <c r="C99" s="195">
        <f aca="true" t="shared" si="52" ref="C99:E99">C100</f>
        <v>165.4</v>
      </c>
      <c r="D99" s="195">
        <f t="shared" si="52"/>
        <v>165.4</v>
      </c>
      <c r="E99" s="195">
        <f t="shared" si="52"/>
        <v>165.4</v>
      </c>
      <c r="F99" s="196"/>
      <c r="G99" s="196"/>
      <c r="H99" s="196"/>
    </row>
    <row r="100" spans="1:9" ht="47.25">
      <c r="A100" s="198" t="s">
        <v>577</v>
      </c>
      <c r="B100" s="202" t="s">
        <v>578</v>
      </c>
      <c r="C100" s="200">
        <v>165.4</v>
      </c>
      <c r="D100" s="200">
        <v>165.4</v>
      </c>
      <c r="E100" s="200">
        <v>165.4</v>
      </c>
      <c r="F100" s="201"/>
      <c r="G100" s="201"/>
      <c r="H100" s="201"/>
      <c r="I100" s="220"/>
    </row>
    <row r="101" spans="1:8" ht="31.5">
      <c r="A101" s="193" t="s">
        <v>579</v>
      </c>
      <c r="B101" s="217" t="s">
        <v>580</v>
      </c>
      <c r="C101" s="195">
        <f aca="true" t="shared" si="53" ref="C101:E102">C102</f>
        <v>23</v>
      </c>
      <c r="D101" s="195">
        <f t="shared" si="53"/>
        <v>12</v>
      </c>
      <c r="E101" s="195">
        <f t="shared" si="53"/>
        <v>6</v>
      </c>
      <c r="F101" s="196"/>
      <c r="G101" s="196"/>
      <c r="H101" s="196"/>
    </row>
    <row r="102" spans="1:8" ht="78.75">
      <c r="A102" s="198" t="s">
        <v>581</v>
      </c>
      <c r="B102" s="202" t="s">
        <v>582</v>
      </c>
      <c r="C102" s="200">
        <f>C103</f>
        <v>23</v>
      </c>
      <c r="D102" s="200">
        <f t="shared" si="53"/>
        <v>12</v>
      </c>
      <c r="E102" s="200">
        <f t="shared" si="53"/>
        <v>6</v>
      </c>
      <c r="F102" s="201"/>
      <c r="G102" s="201"/>
      <c r="H102" s="201"/>
    </row>
    <row r="103" spans="1:9" ht="78.75">
      <c r="A103" s="198" t="s">
        <v>583</v>
      </c>
      <c r="B103" s="202" t="s">
        <v>584</v>
      </c>
      <c r="C103" s="200">
        <v>23</v>
      </c>
      <c r="D103" s="200">
        <v>12</v>
      </c>
      <c r="E103" s="200">
        <v>6</v>
      </c>
      <c r="F103" s="201"/>
      <c r="G103" s="201"/>
      <c r="H103" s="201"/>
      <c r="I103" s="221"/>
    </row>
    <row r="104" spans="1:8" ht="12.75">
      <c r="A104" s="193" t="s">
        <v>585</v>
      </c>
      <c r="B104" s="217" t="s">
        <v>586</v>
      </c>
      <c r="C104" s="195">
        <f aca="true" t="shared" si="54" ref="C104:E105">C105</f>
        <v>1866.4</v>
      </c>
      <c r="D104" s="195">
        <f t="shared" si="54"/>
        <v>1866.4</v>
      </c>
      <c r="E104" s="195">
        <f t="shared" si="54"/>
        <v>1866.4</v>
      </c>
      <c r="F104" s="196"/>
      <c r="G104" s="196"/>
      <c r="H104" s="196"/>
    </row>
    <row r="105" spans="1:8" ht="31.5">
      <c r="A105" s="198" t="s">
        <v>587</v>
      </c>
      <c r="B105" s="202" t="s">
        <v>588</v>
      </c>
      <c r="C105" s="200">
        <f t="shared" si="54"/>
        <v>1866.4</v>
      </c>
      <c r="D105" s="200">
        <f t="shared" si="54"/>
        <v>1866.4</v>
      </c>
      <c r="E105" s="200">
        <f t="shared" si="54"/>
        <v>1866.4</v>
      </c>
      <c r="F105" s="201"/>
      <c r="G105" s="201"/>
      <c r="H105" s="201"/>
    </row>
    <row r="106" spans="1:9" ht="63">
      <c r="A106" s="198" t="s">
        <v>589</v>
      </c>
      <c r="B106" s="202" t="s">
        <v>590</v>
      </c>
      <c r="C106" s="200">
        <v>1866.4</v>
      </c>
      <c r="D106" s="200">
        <v>1866.4</v>
      </c>
      <c r="E106" s="200">
        <v>1866.4</v>
      </c>
      <c r="F106" s="201"/>
      <c r="G106" s="201"/>
      <c r="H106" s="201"/>
      <c r="I106" s="222"/>
    </row>
    <row r="107" spans="1:8" ht="12.75">
      <c r="A107" s="193" t="s">
        <v>591</v>
      </c>
      <c r="B107" s="194" t="s">
        <v>592</v>
      </c>
      <c r="C107" s="195">
        <f aca="true" t="shared" si="55" ref="C107:E107">C108</f>
        <v>712868.8</v>
      </c>
      <c r="D107" s="195">
        <f t="shared" si="55"/>
        <v>521201.3</v>
      </c>
      <c r="E107" s="195">
        <f t="shared" si="55"/>
        <v>523449.9</v>
      </c>
      <c r="F107" s="196"/>
      <c r="G107" s="196"/>
      <c r="H107" s="196"/>
    </row>
    <row r="108" spans="1:8" ht="47.25">
      <c r="A108" s="191" t="s">
        <v>593</v>
      </c>
      <c r="B108" s="194" t="s">
        <v>594</v>
      </c>
      <c r="C108" s="195">
        <f>C138+C109+C155</f>
        <v>712868.8</v>
      </c>
      <c r="D108" s="195">
        <f>D138+D109+D155</f>
        <v>521201.3</v>
      </c>
      <c r="E108" s="195">
        <f>E138+E109+E155</f>
        <v>523449.9</v>
      </c>
      <c r="F108" s="196"/>
      <c r="G108" s="196"/>
      <c r="H108" s="196"/>
    </row>
    <row r="109" spans="1:8" ht="31.5">
      <c r="A109" s="223" t="s">
        <v>595</v>
      </c>
      <c r="B109" s="224" t="s">
        <v>596</v>
      </c>
      <c r="C109" s="195">
        <f>C127+C113+C125+C117+C110+C121+C123+C119</f>
        <v>317019.19999999995</v>
      </c>
      <c r="D109" s="195">
        <f aca="true" t="shared" si="56" ref="D109:E109">D127+D113+D125+D117+D110+D121+D123+D119</f>
        <v>125169.90000000001</v>
      </c>
      <c r="E109" s="195">
        <f t="shared" si="56"/>
        <v>125807.90000000001</v>
      </c>
      <c r="F109" s="196"/>
      <c r="G109" s="196"/>
      <c r="H109" s="196"/>
    </row>
    <row r="110" spans="1:8" ht="31.5">
      <c r="A110" s="225" t="s">
        <v>597</v>
      </c>
      <c r="B110" s="226" t="s">
        <v>598</v>
      </c>
      <c r="C110" s="200">
        <f>C111</f>
        <v>143776</v>
      </c>
      <c r="D110" s="200">
        <f aca="true" t="shared" si="57" ref="D110:E111">D111</f>
        <v>0</v>
      </c>
      <c r="E110" s="200">
        <f t="shared" si="57"/>
        <v>0</v>
      </c>
      <c r="F110" s="201"/>
      <c r="G110" s="201"/>
      <c r="H110" s="201"/>
    </row>
    <row r="111" spans="1:8" ht="47.25">
      <c r="A111" s="225" t="s">
        <v>599</v>
      </c>
      <c r="B111" s="226" t="s">
        <v>600</v>
      </c>
      <c r="C111" s="200">
        <f>C112</f>
        <v>143776</v>
      </c>
      <c r="D111" s="200">
        <f t="shared" si="57"/>
        <v>0</v>
      </c>
      <c r="E111" s="200">
        <f t="shared" si="57"/>
        <v>0</v>
      </c>
      <c r="F111" s="201"/>
      <c r="G111" s="201"/>
      <c r="H111" s="201"/>
    </row>
    <row r="112" spans="1:8" ht="47.25">
      <c r="A112" s="225" t="s">
        <v>599</v>
      </c>
      <c r="B112" s="226" t="s">
        <v>601</v>
      </c>
      <c r="C112" s="200">
        <f>124851.8+18924.2</f>
        <v>143776</v>
      </c>
      <c r="D112" s="200">
        <v>0</v>
      </c>
      <c r="E112" s="200">
        <v>0</v>
      </c>
      <c r="F112" s="201"/>
      <c r="G112" s="201"/>
      <c r="H112" s="201"/>
    </row>
    <row r="113" spans="1:8" ht="78.75">
      <c r="A113" s="227" t="s">
        <v>602</v>
      </c>
      <c r="B113" s="228" t="s">
        <v>603</v>
      </c>
      <c r="C113" s="200">
        <f aca="true" t="shared" si="58" ref="C113:E113">C114+C115+C116</f>
        <v>64905.6</v>
      </c>
      <c r="D113" s="200">
        <f t="shared" si="58"/>
        <v>67501.8</v>
      </c>
      <c r="E113" s="200">
        <f t="shared" si="58"/>
        <v>68884.8</v>
      </c>
      <c r="F113" s="201"/>
      <c r="G113" s="201"/>
      <c r="H113" s="201"/>
    </row>
    <row r="114" spans="1:8" ht="31.5">
      <c r="A114" s="227" t="s">
        <v>604</v>
      </c>
      <c r="B114" s="199" t="s">
        <v>605</v>
      </c>
      <c r="C114" s="200">
        <v>51703.1</v>
      </c>
      <c r="D114" s="200">
        <v>53771.2</v>
      </c>
      <c r="E114" s="200">
        <v>54605</v>
      </c>
      <c r="F114" s="201"/>
      <c r="G114" s="201"/>
      <c r="H114" s="201"/>
    </row>
    <row r="115" spans="1:8" ht="47.25">
      <c r="A115" s="227" t="s">
        <v>604</v>
      </c>
      <c r="B115" s="199" t="s">
        <v>606</v>
      </c>
      <c r="C115" s="200">
        <v>10482</v>
      </c>
      <c r="D115" s="200">
        <v>10901.3</v>
      </c>
      <c r="E115" s="200">
        <v>11337.3</v>
      </c>
      <c r="F115" s="201"/>
      <c r="G115" s="201"/>
      <c r="H115" s="201"/>
    </row>
    <row r="116" spans="1:8" ht="47.25">
      <c r="A116" s="227" t="s">
        <v>604</v>
      </c>
      <c r="B116" s="199" t="s">
        <v>607</v>
      </c>
      <c r="C116" s="200">
        <v>2720.5</v>
      </c>
      <c r="D116" s="200">
        <v>2829.3</v>
      </c>
      <c r="E116" s="200">
        <v>2942.5</v>
      </c>
      <c r="F116" s="201"/>
      <c r="G116" s="201"/>
      <c r="H116" s="201"/>
    </row>
    <row r="117" spans="1:8" ht="63">
      <c r="A117" s="227" t="s">
        <v>608</v>
      </c>
      <c r="B117" s="199" t="s">
        <v>609</v>
      </c>
      <c r="C117" s="200">
        <f aca="true" t="shared" si="59" ref="C117:E117">C118</f>
        <v>22504.3</v>
      </c>
      <c r="D117" s="200">
        <f t="shared" si="59"/>
        <v>22504.3</v>
      </c>
      <c r="E117" s="200">
        <f t="shared" si="59"/>
        <v>21759.3</v>
      </c>
      <c r="F117" s="201"/>
      <c r="G117" s="201"/>
      <c r="H117" s="201"/>
    </row>
    <row r="118" spans="1:8" ht="63">
      <c r="A118" s="227" t="s">
        <v>610</v>
      </c>
      <c r="B118" s="199" t="s">
        <v>611</v>
      </c>
      <c r="C118" s="200">
        <v>22504.3</v>
      </c>
      <c r="D118" s="200">
        <v>22504.3</v>
      </c>
      <c r="E118" s="200">
        <v>21759.3</v>
      </c>
      <c r="F118" s="201"/>
      <c r="G118" s="201"/>
      <c r="H118" s="201"/>
    </row>
    <row r="119" spans="1:8" ht="47.25">
      <c r="A119" s="227" t="s">
        <v>706</v>
      </c>
      <c r="B119" s="199" t="s">
        <v>707</v>
      </c>
      <c r="C119" s="200">
        <f>C120</f>
        <v>508.2</v>
      </c>
      <c r="D119" s="200">
        <f aca="true" t="shared" si="60" ref="D119:E119">D120</f>
        <v>0</v>
      </c>
      <c r="E119" s="200">
        <f t="shared" si="60"/>
        <v>0</v>
      </c>
      <c r="F119" s="201"/>
      <c r="G119" s="201"/>
      <c r="H119" s="201"/>
    </row>
    <row r="120" spans="1:8" ht="47.25">
      <c r="A120" s="227" t="s">
        <v>708</v>
      </c>
      <c r="B120" s="199" t="s">
        <v>709</v>
      </c>
      <c r="C120" s="200">
        <v>508.2</v>
      </c>
      <c r="D120" s="200">
        <v>0</v>
      </c>
      <c r="E120" s="200">
        <v>0</v>
      </c>
      <c r="F120" s="201"/>
      <c r="G120" s="201"/>
      <c r="H120" s="201"/>
    </row>
    <row r="121" spans="1:8" ht="31.5">
      <c r="A121" s="255" t="s">
        <v>689</v>
      </c>
      <c r="B121" s="256" t="s">
        <v>690</v>
      </c>
      <c r="C121" s="200">
        <f>C122</f>
        <v>6694.6</v>
      </c>
      <c r="D121" s="200">
        <f aca="true" t="shared" si="61" ref="D121:E121">D122</f>
        <v>0</v>
      </c>
      <c r="E121" s="200">
        <f t="shared" si="61"/>
        <v>0</v>
      </c>
      <c r="F121" s="201"/>
      <c r="G121" s="201"/>
      <c r="H121" s="201"/>
    </row>
    <row r="122" spans="1:8" ht="31.5">
      <c r="A122" s="255" t="s">
        <v>691</v>
      </c>
      <c r="B122" s="256" t="s">
        <v>692</v>
      </c>
      <c r="C122" s="200">
        <v>6694.6</v>
      </c>
      <c r="D122" s="200">
        <v>0</v>
      </c>
      <c r="E122" s="200">
        <v>0</v>
      </c>
      <c r="F122" s="201"/>
      <c r="G122" s="201"/>
      <c r="H122" s="201"/>
    </row>
    <row r="123" spans="1:8" ht="12.75">
      <c r="A123" s="264" t="s">
        <v>695</v>
      </c>
      <c r="B123" s="263" t="s">
        <v>696</v>
      </c>
      <c r="C123" s="200">
        <f>C124</f>
        <v>2863.3</v>
      </c>
      <c r="D123" s="200">
        <f aca="true" t="shared" si="62" ref="D123:E123">D124</f>
        <v>0</v>
      </c>
      <c r="E123" s="200">
        <f t="shared" si="62"/>
        <v>0</v>
      </c>
      <c r="F123" s="201"/>
      <c r="G123" s="201"/>
      <c r="H123" s="201"/>
    </row>
    <row r="124" spans="1:8" ht="31.5">
      <c r="A124" s="264" t="s">
        <v>697</v>
      </c>
      <c r="B124" s="263" t="s">
        <v>698</v>
      </c>
      <c r="C124" s="200">
        <f>2663.3+200</f>
        <v>2863.3</v>
      </c>
      <c r="D124" s="200">
        <v>0</v>
      </c>
      <c r="E124" s="200">
        <v>0</v>
      </c>
      <c r="F124" s="201"/>
      <c r="G124" s="201"/>
      <c r="H124" s="201"/>
    </row>
    <row r="125" spans="1:8" ht="31.5">
      <c r="A125" s="229" t="s">
        <v>612</v>
      </c>
      <c r="B125" s="230" t="s">
        <v>613</v>
      </c>
      <c r="C125" s="200">
        <f aca="true" t="shared" si="63" ref="C125:E125">C126</f>
        <v>15363.7</v>
      </c>
      <c r="D125" s="200">
        <f t="shared" si="63"/>
        <v>0</v>
      </c>
      <c r="E125" s="200">
        <f t="shared" si="63"/>
        <v>0</v>
      </c>
      <c r="F125" s="201"/>
      <c r="G125" s="201"/>
      <c r="H125" s="201"/>
    </row>
    <row r="126" spans="1:8" ht="31.5">
      <c r="A126" s="229" t="s">
        <v>614</v>
      </c>
      <c r="B126" s="230" t="s">
        <v>615</v>
      </c>
      <c r="C126" s="200">
        <v>15363.7</v>
      </c>
      <c r="D126" s="200">
        <v>0</v>
      </c>
      <c r="E126" s="200">
        <v>0</v>
      </c>
      <c r="F126" s="201"/>
      <c r="G126" s="201"/>
      <c r="H126" s="201"/>
    </row>
    <row r="127" spans="1:8" ht="12.75">
      <c r="A127" s="231" t="s">
        <v>616</v>
      </c>
      <c r="B127" s="226" t="s">
        <v>617</v>
      </c>
      <c r="C127" s="200">
        <f>C128+C129+C130+C131+C132+C134+C135+C136+C137+C133</f>
        <v>60403.5</v>
      </c>
      <c r="D127" s="200">
        <f aca="true" t="shared" si="64" ref="D127:E127">D128+D129+D130+D131+D132+D134+D135+D136+D137+D133</f>
        <v>35163.8</v>
      </c>
      <c r="E127" s="200">
        <f t="shared" si="64"/>
        <v>35163.8</v>
      </c>
      <c r="F127" s="201"/>
      <c r="G127" s="201"/>
      <c r="H127" s="201"/>
    </row>
    <row r="128" spans="1:8" ht="31.5">
      <c r="A128" s="227" t="s">
        <v>618</v>
      </c>
      <c r="B128" s="199" t="s">
        <v>619</v>
      </c>
      <c r="C128" s="200">
        <v>130.4</v>
      </c>
      <c r="D128" s="200">
        <v>130.4</v>
      </c>
      <c r="E128" s="200">
        <v>130.4</v>
      </c>
      <c r="F128" s="201"/>
      <c r="G128" s="201"/>
      <c r="H128" s="201"/>
    </row>
    <row r="129" spans="1:8" ht="31.5">
      <c r="A129" s="227" t="s">
        <v>618</v>
      </c>
      <c r="B129" s="199" t="s">
        <v>620</v>
      </c>
      <c r="C129" s="200">
        <v>3051.4</v>
      </c>
      <c r="D129" s="200">
        <v>3051.4</v>
      </c>
      <c r="E129" s="200">
        <v>3051.4</v>
      </c>
      <c r="F129" s="201"/>
      <c r="G129" s="201"/>
      <c r="H129" s="201"/>
    </row>
    <row r="130" spans="1:8" ht="35.25" customHeight="1">
      <c r="A130" s="227" t="s">
        <v>618</v>
      </c>
      <c r="B130" s="199" t="s">
        <v>621</v>
      </c>
      <c r="C130" s="200">
        <v>19234.2</v>
      </c>
      <c r="D130" s="200">
        <v>19234.2</v>
      </c>
      <c r="E130" s="200">
        <v>19234.2</v>
      </c>
      <c r="F130" s="201"/>
      <c r="G130" s="201"/>
      <c r="H130" s="201"/>
    </row>
    <row r="131" spans="1:8" ht="12.75">
      <c r="A131" s="227" t="s">
        <v>622</v>
      </c>
      <c r="B131" s="232" t="s">
        <v>623</v>
      </c>
      <c r="C131" s="200">
        <v>490.7</v>
      </c>
      <c r="D131" s="200">
        <v>490.7</v>
      </c>
      <c r="E131" s="200">
        <v>490.7</v>
      </c>
      <c r="F131" s="201"/>
      <c r="G131" s="201"/>
      <c r="H131" s="201"/>
    </row>
    <row r="132" spans="1:8" ht="47.25">
      <c r="A132" s="227" t="s">
        <v>618</v>
      </c>
      <c r="B132" s="199" t="s">
        <v>624</v>
      </c>
      <c r="C132" s="200">
        <v>12257.1</v>
      </c>
      <c r="D132" s="200">
        <v>12257.1</v>
      </c>
      <c r="E132" s="200">
        <v>12257.1</v>
      </c>
      <c r="F132" s="201"/>
      <c r="G132" s="201"/>
      <c r="H132" s="201"/>
    </row>
    <row r="133" spans="1:8" ht="31.5">
      <c r="A133" s="257" t="s">
        <v>618</v>
      </c>
      <c r="B133" s="258" t="s">
        <v>693</v>
      </c>
      <c r="C133" s="200">
        <v>2733.3</v>
      </c>
      <c r="D133" s="200">
        <v>0</v>
      </c>
      <c r="E133" s="200">
        <v>0</v>
      </c>
      <c r="F133" s="201"/>
      <c r="G133" s="201"/>
      <c r="H133" s="201"/>
    </row>
    <row r="134" spans="1:8" ht="31.5">
      <c r="A134" s="233" t="s">
        <v>618</v>
      </c>
      <c r="B134" s="234" t="s">
        <v>625</v>
      </c>
      <c r="C134" s="235">
        <f>2727.5+15246.5</f>
        <v>17974</v>
      </c>
      <c r="D134" s="235">
        <v>0</v>
      </c>
      <c r="E134" s="235">
        <v>0</v>
      </c>
      <c r="F134" s="236"/>
      <c r="G134" s="236"/>
      <c r="H134" s="236"/>
    </row>
    <row r="135" spans="1:8" ht="31.5">
      <c r="A135" s="233" t="s">
        <v>618</v>
      </c>
      <c r="B135" s="234" t="s">
        <v>626</v>
      </c>
      <c r="C135" s="235">
        <f>1579-326</f>
        <v>1253</v>
      </c>
      <c r="D135" s="235">
        <v>0</v>
      </c>
      <c r="E135" s="235">
        <v>0</v>
      </c>
      <c r="F135" s="236"/>
      <c r="G135" s="236"/>
      <c r="H135" s="236"/>
    </row>
    <row r="136" spans="1:8" ht="78.75">
      <c r="A136" s="233" t="s">
        <v>618</v>
      </c>
      <c r="B136" s="234" t="s">
        <v>627</v>
      </c>
      <c r="C136" s="235">
        <v>818.2</v>
      </c>
      <c r="D136" s="235">
        <v>0</v>
      </c>
      <c r="E136" s="235">
        <v>0</v>
      </c>
      <c r="F136" s="236"/>
      <c r="G136" s="236"/>
      <c r="H136" s="236"/>
    </row>
    <row r="137" spans="1:8" ht="31.5">
      <c r="A137" s="253" t="s">
        <v>622</v>
      </c>
      <c r="B137" s="254" t="s">
        <v>688</v>
      </c>
      <c r="C137" s="235">
        <v>2461.2</v>
      </c>
      <c r="D137" s="235">
        <v>0</v>
      </c>
      <c r="E137" s="235">
        <v>0</v>
      </c>
      <c r="F137" s="236"/>
      <c r="G137" s="236"/>
      <c r="H137" s="236"/>
    </row>
    <row r="138" spans="1:8" ht="31.5">
      <c r="A138" s="191" t="s">
        <v>628</v>
      </c>
      <c r="B138" s="194" t="s">
        <v>629</v>
      </c>
      <c r="C138" s="195">
        <f aca="true" t="shared" si="65" ref="C138:E138">C147+C149+C139+C143+C141+C145</f>
        <v>394339.8</v>
      </c>
      <c r="D138" s="195">
        <f t="shared" si="65"/>
        <v>396031.39999999997</v>
      </c>
      <c r="E138" s="195">
        <f t="shared" si="65"/>
        <v>397642</v>
      </c>
      <c r="F138" s="196"/>
      <c r="G138" s="196"/>
      <c r="H138" s="196"/>
    </row>
    <row r="139" spans="1:8" ht="78.75">
      <c r="A139" s="198" t="s">
        <v>630</v>
      </c>
      <c r="B139" s="199" t="s">
        <v>631</v>
      </c>
      <c r="C139" s="200">
        <f aca="true" t="shared" si="66" ref="C139:E139">C140</f>
        <v>9592.7</v>
      </c>
      <c r="D139" s="200">
        <f t="shared" si="66"/>
        <v>9592.7</v>
      </c>
      <c r="E139" s="200">
        <f t="shared" si="66"/>
        <v>9592.7</v>
      </c>
      <c r="F139" s="201"/>
      <c r="G139" s="201"/>
      <c r="H139" s="201"/>
    </row>
    <row r="140" spans="1:8" ht="78.75">
      <c r="A140" s="214" t="s">
        <v>632</v>
      </c>
      <c r="B140" s="199" t="s">
        <v>633</v>
      </c>
      <c r="C140" s="200">
        <v>9592.7</v>
      </c>
      <c r="D140" s="200">
        <v>9592.7</v>
      </c>
      <c r="E140" s="200">
        <v>9592.7</v>
      </c>
      <c r="F140" s="201"/>
      <c r="G140" s="201"/>
      <c r="H140" s="201"/>
    </row>
    <row r="141" spans="1:8" ht="63">
      <c r="A141" s="214" t="s">
        <v>634</v>
      </c>
      <c r="B141" s="202" t="s">
        <v>635</v>
      </c>
      <c r="C141" s="200">
        <f aca="true" t="shared" si="67" ref="C141:E141">C142</f>
        <v>0</v>
      </c>
      <c r="D141" s="200">
        <f t="shared" si="67"/>
        <v>4803.6</v>
      </c>
      <c r="E141" s="200">
        <f t="shared" si="67"/>
        <v>4803.6</v>
      </c>
      <c r="F141" s="201"/>
      <c r="G141" s="201"/>
      <c r="H141" s="201"/>
    </row>
    <row r="142" spans="1:8" ht="63">
      <c r="A142" s="214" t="s">
        <v>636</v>
      </c>
      <c r="B142" s="202" t="s">
        <v>637</v>
      </c>
      <c r="C142" s="200">
        <v>0</v>
      </c>
      <c r="D142" s="200">
        <v>4803.6</v>
      </c>
      <c r="E142" s="200">
        <v>4803.6</v>
      </c>
      <c r="F142" s="201"/>
      <c r="G142" s="201"/>
      <c r="H142" s="201"/>
    </row>
    <row r="143" spans="1:8" ht="63">
      <c r="A143" s="198" t="s">
        <v>638</v>
      </c>
      <c r="B143" s="199" t="s">
        <v>639</v>
      </c>
      <c r="C143" s="200">
        <f aca="true" t="shared" si="68" ref="C143:E143">C144</f>
        <v>4.6</v>
      </c>
      <c r="D143" s="200">
        <f t="shared" si="68"/>
        <v>4.9</v>
      </c>
      <c r="E143" s="200">
        <f t="shared" si="68"/>
        <v>4.4</v>
      </c>
      <c r="F143" s="201"/>
      <c r="G143" s="201"/>
      <c r="H143" s="201"/>
    </row>
    <row r="144" spans="1:8" ht="63">
      <c r="A144" s="198" t="s">
        <v>640</v>
      </c>
      <c r="B144" s="199" t="s">
        <v>641</v>
      </c>
      <c r="C144" s="200">
        <v>4.6</v>
      </c>
      <c r="D144" s="200">
        <v>4.9</v>
      </c>
      <c r="E144" s="200">
        <v>4.4</v>
      </c>
      <c r="F144" s="201"/>
      <c r="G144" s="201"/>
      <c r="H144" s="201"/>
    </row>
    <row r="145" spans="1:8" ht="63">
      <c r="A145" s="198" t="s">
        <v>642</v>
      </c>
      <c r="B145" s="199" t="s">
        <v>643</v>
      </c>
      <c r="C145" s="200">
        <f aca="true" t="shared" si="69" ref="C145:E145">C146</f>
        <v>14169.6</v>
      </c>
      <c r="D145" s="200">
        <f t="shared" si="69"/>
        <v>14169.6</v>
      </c>
      <c r="E145" s="200">
        <f t="shared" si="69"/>
        <v>14169.6</v>
      </c>
      <c r="F145" s="201"/>
      <c r="G145" s="201"/>
      <c r="H145" s="201"/>
    </row>
    <row r="146" spans="1:8" ht="63">
      <c r="A146" s="198" t="s">
        <v>644</v>
      </c>
      <c r="B146" s="199" t="s">
        <v>645</v>
      </c>
      <c r="C146" s="200">
        <v>14169.6</v>
      </c>
      <c r="D146" s="200">
        <v>14169.6</v>
      </c>
      <c r="E146" s="200">
        <v>14169.6</v>
      </c>
      <c r="F146" s="201"/>
      <c r="G146" s="201"/>
      <c r="H146" s="201"/>
    </row>
    <row r="147" spans="1:8" ht="31.5">
      <c r="A147" s="198" t="s">
        <v>646</v>
      </c>
      <c r="B147" s="199" t="s">
        <v>647</v>
      </c>
      <c r="C147" s="200">
        <f aca="true" t="shared" si="70" ref="C147:E147">C148</f>
        <v>1462.2</v>
      </c>
      <c r="D147" s="200">
        <f t="shared" si="70"/>
        <v>1542.6</v>
      </c>
      <c r="E147" s="200">
        <f t="shared" si="70"/>
        <v>1542.6</v>
      </c>
      <c r="F147" s="201"/>
      <c r="G147" s="201"/>
      <c r="H147" s="201"/>
    </row>
    <row r="148" spans="1:8" ht="31.5">
      <c r="A148" s="198" t="s">
        <v>648</v>
      </c>
      <c r="B148" s="199" t="s">
        <v>649</v>
      </c>
      <c r="C148" s="200">
        <v>1462.2</v>
      </c>
      <c r="D148" s="200">
        <v>1542.6</v>
      </c>
      <c r="E148" s="200">
        <v>1542.6</v>
      </c>
      <c r="F148" s="201"/>
      <c r="G148" s="201"/>
      <c r="H148" s="201"/>
    </row>
    <row r="149" spans="1:8" s="237" customFormat="1" ht="12.75">
      <c r="A149" s="193" t="s">
        <v>650</v>
      </c>
      <c r="B149" s="194" t="s">
        <v>651</v>
      </c>
      <c r="C149" s="195">
        <f aca="true" t="shared" si="71" ref="C149:E149">SUM(C150:C154)</f>
        <v>369110.7</v>
      </c>
      <c r="D149" s="195">
        <f t="shared" si="71"/>
        <v>365918</v>
      </c>
      <c r="E149" s="195">
        <f t="shared" si="71"/>
        <v>367529.10000000003</v>
      </c>
      <c r="F149" s="196"/>
      <c r="G149" s="196"/>
      <c r="H149" s="196"/>
    </row>
    <row r="150" spans="1:8" ht="94.5">
      <c r="A150" s="198" t="s">
        <v>652</v>
      </c>
      <c r="B150" s="199" t="s">
        <v>653</v>
      </c>
      <c r="C150" s="200">
        <v>228627.8</v>
      </c>
      <c r="D150" s="200">
        <v>228627.8</v>
      </c>
      <c r="E150" s="200">
        <v>228627.8</v>
      </c>
      <c r="F150" s="201"/>
      <c r="G150" s="201"/>
      <c r="H150" s="201"/>
    </row>
    <row r="151" spans="1:8" ht="63">
      <c r="A151" s="198" t="s">
        <v>652</v>
      </c>
      <c r="B151" s="199" t="s">
        <v>654</v>
      </c>
      <c r="C151" s="200">
        <v>136227.8</v>
      </c>
      <c r="D151" s="200">
        <v>136227.8</v>
      </c>
      <c r="E151" s="200">
        <v>136227.8</v>
      </c>
      <c r="F151" s="201"/>
      <c r="G151" s="201"/>
      <c r="H151" s="201"/>
    </row>
    <row r="152" spans="1:8" ht="47.25">
      <c r="A152" s="198" t="s">
        <v>652</v>
      </c>
      <c r="B152" s="199" t="s">
        <v>655</v>
      </c>
      <c r="C152" s="200">
        <v>733.2</v>
      </c>
      <c r="D152" s="200">
        <v>740.2</v>
      </c>
      <c r="E152" s="200">
        <v>747.4</v>
      </c>
      <c r="F152" s="201"/>
      <c r="G152" s="201"/>
      <c r="H152" s="201"/>
    </row>
    <row r="153" spans="1:8" s="238" customFormat="1" ht="63">
      <c r="A153" s="198" t="s">
        <v>652</v>
      </c>
      <c r="B153" s="199" t="s">
        <v>656</v>
      </c>
      <c r="C153" s="200">
        <v>319.5</v>
      </c>
      <c r="D153" s="200">
        <v>322.2</v>
      </c>
      <c r="E153" s="200">
        <v>324.9</v>
      </c>
      <c r="F153" s="201"/>
      <c r="G153" s="201"/>
      <c r="H153" s="201"/>
    </row>
    <row r="154" spans="1:8" s="238" customFormat="1" ht="78.75">
      <c r="A154" s="198" t="s">
        <v>652</v>
      </c>
      <c r="B154" s="199" t="s">
        <v>657</v>
      </c>
      <c r="C154" s="200">
        <v>3202.4</v>
      </c>
      <c r="D154" s="200">
        <v>0</v>
      </c>
      <c r="E154" s="200">
        <v>1601.2</v>
      </c>
      <c r="F154" s="201"/>
      <c r="G154" s="201"/>
      <c r="H154" s="201"/>
    </row>
    <row r="155" spans="1:8" s="238" customFormat="1" ht="12.75">
      <c r="A155" s="239" t="s">
        <v>658</v>
      </c>
      <c r="B155" s="240" t="s">
        <v>659</v>
      </c>
      <c r="C155" s="195">
        <f>C156</f>
        <v>1509.8</v>
      </c>
      <c r="D155" s="195">
        <f aca="true" t="shared" si="72" ref="D155:E155">D156</f>
        <v>0</v>
      </c>
      <c r="E155" s="195">
        <f t="shared" si="72"/>
        <v>0</v>
      </c>
      <c r="F155" s="196"/>
      <c r="G155" s="196"/>
      <c r="H155" s="196"/>
    </row>
    <row r="156" spans="1:8" s="238" customFormat="1" ht="31.5">
      <c r="A156" s="239" t="s">
        <v>660</v>
      </c>
      <c r="B156" s="240" t="s">
        <v>661</v>
      </c>
      <c r="C156" s="195">
        <f>C157+C158</f>
        <v>1509.8</v>
      </c>
      <c r="D156" s="195">
        <f aca="true" t="shared" si="73" ref="D156:E156">D157+D158</f>
        <v>0</v>
      </c>
      <c r="E156" s="195">
        <f t="shared" si="73"/>
        <v>0</v>
      </c>
      <c r="F156" s="196"/>
      <c r="G156" s="196"/>
      <c r="H156" s="196"/>
    </row>
    <row r="157" spans="1:8" s="238" customFormat="1" ht="47.25">
      <c r="A157" s="241" t="s">
        <v>662</v>
      </c>
      <c r="B157" s="242" t="s">
        <v>663</v>
      </c>
      <c r="C157" s="200">
        <v>1000</v>
      </c>
      <c r="D157" s="200">
        <v>0</v>
      </c>
      <c r="E157" s="200">
        <v>0</v>
      </c>
      <c r="F157" s="201"/>
      <c r="G157" s="201"/>
      <c r="H157" s="201"/>
    </row>
    <row r="158" spans="1:8" s="238" customFormat="1" ht="78.75">
      <c r="A158" s="262" t="s">
        <v>662</v>
      </c>
      <c r="B158" s="263" t="s">
        <v>694</v>
      </c>
      <c r="C158" s="200">
        <v>509.8</v>
      </c>
      <c r="D158" s="200">
        <v>0</v>
      </c>
      <c r="E158" s="200">
        <v>0</v>
      </c>
      <c r="F158" s="201"/>
      <c r="G158" s="201"/>
      <c r="H158" s="201"/>
    </row>
    <row r="159" spans="1:8" s="238" customFormat="1" ht="12.75">
      <c r="A159" s="193"/>
      <c r="B159" s="243" t="s">
        <v>664</v>
      </c>
      <c r="C159" s="195">
        <f>C10+C107</f>
        <v>1201983.9</v>
      </c>
      <c r="D159" s="195">
        <f>D10+D107</f>
        <v>969069.8</v>
      </c>
      <c r="E159" s="195">
        <f>E10+E107</f>
        <v>953705.8</v>
      </c>
      <c r="F159" s="196"/>
      <c r="G159" s="196"/>
      <c r="H159" s="196"/>
    </row>
    <row r="160" spans="1:8" s="238" customFormat="1" ht="12.75">
      <c r="A160" s="187"/>
      <c r="B160" s="184"/>
      <c r="C160" s="184"/>
      <c r="D160" s="184"/>
      <c r="E160" s="184"/>
      <c r="F160" s="184"/>
      <c r="G160" s="184"/>
      <c r="H160" s="184"/>
    </row>
    <row r="161" spans="1:8" s="238" customFormat="1" ht="12.75">
      <c r="A161" s="187"/>
      <c r="B161" s="184"/>
      <c r="C161" s="184"/>
      <c r="D161" s="184"/>
      <c r="E161" s="184"/>
      <c r="F161" s="184"/>
      <c r="G161" s="184"/>
      <c r="H161" s="184"/>
    </row>
    <row r="162" spans="1:8" s="238" customFormat="1" ht="12.75">
      <c r="A162" s="187"/>
      <c r="B162" s="184"/>
      <c r="C162" s="184"/>
      <c r="D162" s="184"/>
      <c r="E162" s="184"/>
      <c r="F162" s="184"/>
      <c r="G162" s="184"/>
      <c r="H162" s="184"/>
    </row>
    <row r="163" spans="3:8" s="238" customFormat="1" ht="12.75">
      <c r="C163" s="186"/>
      <c r="D163" s="186"/>
      <c r="E163" s="186"/>
      <c r="F163" s="186"/>
      <c r="G163" s="186"/>
      <c r="H163" s="186"/>
    </row>
  </sheetData>
  <mergeCells count="8">
    <mergeCell ref="C1:E1"/>
    <mergeCell ref="B2:E2"/>
    <mergeCell ref="C3:E3"/>
    <mergeCell ref="A6:E6"/>
    <mergeCell ref="A8:A9"/>
    <mergeCell ref="B8:B9"/>
    <mergeCell ref="C8:E8"/>
    <mergeCell ref="B4:E4"/>
  </mergeCells>
  <printOptions/>
  <pageMargins left="0.7874015748031497" right="0.1968503937007874" top="0.1968503937007874" bottom="0.1968503937007874" header="0.31496062992125984" footer="0.31496062992125984"/>
  <pageSetup fitToHeight="5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2.7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293" t="s">
        <v>386</v>
      </c>
      <c r="B1" s="293"/>
      <c r="C1" s="293"/>
      <c r="D1" s="293"/>
      <c r="E1" s="293"/>
    </row>
    <row r="2" spans="1:5" ht="37.15" customHeight="1">
      <c r="A2" s="98"/>
      <c r="B2" s="293" t="s">
        <v>710</v>
      </c>
      <c r="C2" s="293"/>
      <c r="D2" s="293"/>
      <c r="E2" s="293"/>
    </row>
    <row r="3" spans="1:5" ht="12.75">
      <c r="A3" s="176"/>
      <c r="B3" s="176"/>
      <c r="C3" s="176"/>
      <c r="D3" s="176"/>
      <c r="E3" s="176"/>
    </row>
    <row r="4" spans="1:5" ht="51" customHeight="1">
      <c r="A4" s="294" t="s">
        <v>358</v>
      </c>
      <c r="B4" s="294"/>
      <c r="C4" s="294"/>
      <c r="D4" s="294"/>
      <c r="E4" s="294"/>
    </row>
    <row r="5" spans="1:5" ht="12.75">
      <c r="A5" s="290" t="s">
        <v>36</v>
      </c>
      <c r="B5" s="290" t="s">
        <v>18</v>
      </c>
      <c r="C5" s="295" t="s">
        <v>87</v>
      </c>
      <c r="D5" s="296"/>
      <c r="E5" s="297"/>
    </row>
    <row r="6" spans="1:5" ht="15.6" customHeight="1">
      <c r="A6" s="291"/>
      <c r="B6" s="291"/>
      <c r="C6" s="283" t="s">
        <v>279</v>
      </c>
      <c r="D6" s="283" t="s">
        <v>88</v>
      </c>
      <c r="E6" s="283"/>
    </row>
    <row r="7" spans="1:5" ht="12.75">
      <c r="A7" s="292"/>
      <c r="B7" s="292"/>
      <c r="C7" s="283" t="s">
        <v>66</v>
      </c>
      <c r="D7" s="126" t="s">
        <v>327</v>
      </c>
      <c r="E7" s="126" t="s">
        <v>357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>
        <v>5</v>
      </c>
    </row>
    <row r="9" spans="1:5" ht="12.75">
      <c r="A9" s="4" t="s">
        <v>66</v>
      </c>
      <c r="B9" s="23" t="s">
        <v>58</v>
      </c>
      <c r="C9" s="6">
        <f>C10+C19+C22+C25+C29+C36+C38+C42+C45</f>
        <v>1302246.8</v>
      </c>
      <c r="D9" s="6">
        <f aca="true" t="shared" si="0" ref="D9:E9">D10+D19+D22+D25+D29+D36+D38+D42+D45</f>
        <v>957873.1</v>
      </c>
      <c r="E9" s="6">
        <f t="shared" si="0"/>
        <v>932192.9999999999</v>
      </c>
    </row>
    <row r="10" spans="1:5" ht="12.75">
      <c r="A10" s="4" t="s">
        <v>54</v>
      </c>
      <c r="B10" s="19" t="s">
        <v>20</v>
      </c>
      <c r="C10" s="6">
        <f>SUM(C11:C18)</f>
        <v>86201.5</v>
      </c>
      <c r="D10" s="6">
        <f>SUM(D11:D18)</f>
        <v>80533.79999999999</v>
      </c>
      <c r="E10" s="6">
        <f>SUM(E11:E18)</f>
        <v>79528.70000000001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1861.1</v>
      </c>
      <c r="D11" s="7">
        <f>' № 5  рп, кцср, квр'!F11</f>
        <v>1861.1</v>
      </c>
      <c r="E11" s="7">
        <f>' № 5  рп, кцср, квр'!G11</f>
        <v>1861.1</v>
      </c>
    </row>
    <row r="12" spans="1:5" ht="47.25">
      <c r="A12" s="25" t="s">
        <v>44</v>
      </c>
      <c r="B12" s="13" t="s">
        <v>21</v>
      </c>
      <c r="C12" s="7">
        <f>' № 5  рп, кцср, квр'!E17</f>
        <v>3688.2000000000003</v>
      </c>
      <c r="D12" s="7">
        <f>' № 5  рп, кцср, квр'!F17</f>
        <v>3688.2000000000003</v>
      </c>
      <c r="E12" s="7">
        <f>' № 5  рп, кцср, квр'!G17</f>
        <v>3688.2000000000003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26692.4</v>
      </c>
      <c r="D13" s="7">
        <f>' № 5  рп, кцср, квр'!F26</f>
        <v>26699.4</v>
      </c>
      <c r="E13" s="7">
        <f>' № 5  рп, кцср, квр'!G26</f>
        <v>26706.600000000002</v>
      </c>
    </row>
    <row r="14" spans="1:5" ht="15.6" customHeight="1">
      <c r="A14" s="15" t="s">
        <v>155</v>
      </c>
      <c r="B14" s="8" t="s">
        <v>156</v>
      </c>
      <c r="C14" s="7">
        <f>' № 5  рп, кцср, квр'!E38</f>
        <v>4.600000000000001</v>
      </c>
      <c r="D14" s="7">
        <f>' № 5  рп, кцср, квр'!F38</f>
        <v>4.9</v>
      </c>
      <c r="E14" s="7">
        <f>' № 5  рп, кцср, квр'!G38</f>
        <v>4.4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8500.4</v>
      </c>
      <c r="D15" s="7">
        <f>' № 5  рп, кцср, квр'!F44</f>
        <v>8500.4</v>
      </c>
      <c r="E15" s="7">
        <f>' № 5  рп, кцср, квр'!G44</f>
        <v>8500.4</v>
      </c>
      <c r="H15" s="41"/>
    </row>
    <row r="16" spans="1:5" ht="19.15" customHeight="1">
      <c r="A16" s="15" t="s">
        <v>214</v>
      </c>
      <c r="B16" s="55" t="s">
        <v>215</v>
      </c>
      <c r="C16" s="7">
        <f>' № 5  рп, кцср, квр'!E53</f>
        <v>88.6</v>
      </c>
      <c r="D16" s="7">
        <f>' № 5  рп, кцср, квр'!F53</f>
        <v>88.6</v>
      </c>
      <c r="E16" s="7">
        <f>' № 5  рп, кцср, квр'!G53</f>
        <v>88.6</v>
      </c>
    </row>
    <row r="17" spans="1:5" ht="12.75">
      <c r="A17" s="25" t="s">
        <v>47</v>
      </c>
      <c r="B17" s="13" t="s">
        <v>8</v>
      </c>
      <c r="C17" s="7">
        <f>' № 5  рп, кцср, квр'!E60</f>
        <v>3000</v>
      </c>
      <c r="D17" s="7">
        <f>' № 5  рп, кцср, квр'!F60</f>
        <v>1529</v>
      </c>
      <c r="E17" s="7">
        <f>' № 5  рп, кцср, квр'!G60</f>
        <v>514.5</v>
      </c>
    </row>
    <row r="18" spans="1:5" ht="12.75">
      <c r="A18" s="25" t="s">
        <v>60</v>
      </c>
      <c r="B18" s="13" t="s">
        <v>23</v>
      </c>
      <c r="C18" s="7">
        <f>' № 5  рп, кцср, квр'!E66</f>
        <v>42366.2</v>
      </c>
      <c r="D18" s="7">
        <f>' № 5  рп, кцср, квр'!F66</f>
        <v>38162.2</v>
      </c>
      <c r="E18" s="7">
        <f>' № 5  рп, кцср, квр'!G66</f>
        <v>38164.9</v>
      </c>
    </row>
    <row r="19" spans="1:5" ht="16.5" customHeight="1">
      <c r="A19" s="4" t="s">
        <v>55</v>
      </c>
      <c r="B19" s="19" t="s">
        <v>24</v>
      </c>
      <c r="C19" s="6">
        <f>C20+C21</f>
        <v>10560.6</v>
      </c>
      <c r="D19" s="6">
        <f>D20+D21</f>
        <v>10641</v>
      </c>
      <c r="E19" s="6">
        <f>E20+E21</f>
        <v>10641</v>
      </c>
    </row>
    <row r="20" spans="1:5" ht="12.75">
      <c r="A20" s="25" t="s">
        <v>75</v>
      </c>
      <c r="B20" s="13" t="s">
        <v>76</v>
      </c>
      <c r="C20" s="7">
        <f>' № 5  рп, кцср, квр'!E155</f>
        <v>1462.2</v>
      </c>
      <c r="D20" s="7">
        <f>' № 5  рп, кцср, квр'!F155</f>
        <v>1542.6000000000001</v>
      </c>
      <c r="E20" s="7">
        <f>' № 5  рп, кцср, квр'!G155</f>
        <v>1542.6000000000001</v>
      </c>
    </row>
    <row r="21" spans="1:5" ht="31.5">
      <c r="A21" s="15" t="s">
        <v>280</v>
      </c>
      <c r="B21" s="13" t="s">
        <v>281</v>
      </c>
      <c r="C21" s="7">
        <f>' № 5  рп, кцср, квр'!E162</f>
        <v>9098.4</v>
      </c>
      <c r="D21" s="7">
        <f>' № 5  рп, кцср, квр'!F162</f>
        <v>9098.4</v>
      </c>
      <c r="E21" s="7">
        <f>' № 5  рп, кцср, квр'!G162</f>
        <v>9098.4</v>
      </c>
    </row>
    <row r="22" spans="1:5" ht="16.15" customHeight="1">
      <c r="A22" s="4" t="s">
        <v>56</v>
      </c>
      <c r="B22" s="19" t="s">
        <v>25</v>
      </c>
      <c r="C22" s="6">
        <f>C23+C24</f>
        <v>134077.59999999998</v>
      </c>
      <c r="D22" s="6">
        <f>D23+D24</f>
        <v>106915.4</v>
      </c>
      <c r="E22" s="6">
        <f>E23+E24</f>
        <v>92233.5</v>
      </c>
    </row>
    <row r="23" spans="1:5" ht="12.75">
      <c r="A23" s="25" t="s">
        <v>6</v>
      </c>
      <c r="B23" s="13" t="s">
        <v>89</v>
      </c>
      <c r="C23" s="7">
        <f>' № 5  рп, кцср, квр'!E175</f>
        <v>133727.59999999998</v>
      </c>
      <c r="D23" s="7">
        <f>' № 5  рп, кцср, квр'!F175</f>
        <v>106565.4</v>
      </c>
      <c r="E23" s="7">
        <f>' № 5  рп, кцср, квр'!G175</f>
        <v>91883.5</v>
      </c>
    </row>
    <row r="24" spans="1:5" ht="12.75">
      <c r="A24" s="25" t="s">
        <v>48</v>
      </c>
      <c r="B24" s="13" t="s">
        <v>26</v>
      </c>
      <c r="C24" s="7">
        <f>' № 5  рп, кцср, квр'!E218</f>
        <v>350</v>
      </c>
      <c r="D24" s="7">
        <f>' № 5  рп, кцср, квр'!F218</f>
        <v>350</v>
      </c>
      <c r="E24" s="7">
        <f>' № 5  рп, кцср, квр'!G218</f>
        <v>350</v>
      </c>
    </row>
    <row r="25" spans="1:5" ht="12.75">
      <c r="A25" s="4" t="s">
        <v>57</v>
      </c>
      <c r="B25" s="19" t="s">
        <v>27</v>
      </c>
      <c r="C25" s="6">
        <f>C26+C28+C27</f>
        <v>266473.8</v>
      </c>
      <c r="D25" s="6">
        <f>D26+D28+D27</f>
        <v>25386.2</v>
      </c>
      <c r="E25" s="6">
        <f>E26+E28+E27</f>
        <v>14619.900000000001</v>
      </c>
    </row>
    <row r="26" spans="1:5" ht="12.75">
      <c r="A26" s="25" t="s">
        <v>4</v>
      </c>
      <c r="B26" s="13" t="s">
        <v>5</v>
      </c>
      <c r="C26" s="7">
        <f>' № 5  рп, кцср, квр'!E226</f>
        <v>3217.6</v>
      </c>
      <c r="D26" s="7">
        <f>' № 5  рп, кцср, квр'!F226</f>
        <v>1812.1</v>
      </c>
      <c r="E26" s="7">
        <f>' № 5  рп, кцср, квр'!G226</f>
        <v>1753.5</v>
      </c>
    </row>
    <row r="27" spans="1:5" ht="12.75">
      <c r="A27" s="15" t="s">
        <v>236</v>
      </c>
      <c r="B27" s="66" t="s">
        <v>237</v>
      </c>
      <c r="C27" s="7">
        <f>' № 5  рп, кцср, квр'!E233</f>
        <v>184590.8</v>
      </c>
      <c r="D27" s="7">
        <f>' № 5  рп, кцср, квр'!F233</f>
        <v>0</v>
      </c>
      <c r="E27" s="7">
        <f>' № 5  рп, кцср, квр'!G233</f>
        <v>0</v>
      </c>
    </row>
    <row r="28" spans="1:5" ht="12.75">
      <c r="A28" s="25" t="s">
        <v>49</v>
      </c>
      <c r="B28" s="13" t="s">
        <v>28</v>
      </c>
      <c r="C28" s="7">
        <f>' № 5  рп, кцср, квр'!E248</f>
        <v>78665.4</v>
      </c>
      <c r="D28" s="7">
        <f>' № 5  рп, кцср, квр'!F248</f>
        <v>23574.100000000002</v>
      </c>
      <c r="E28" s="7">
        <f>' № 5  рп, кцср, квр'!G248</f>
        <v>12866.400000000001</v>
      </c>
    </row>
    <row r="29" spans="1:5" ht="12.75">
      <c r="A29" s="4" t="s">
        <v>37</v>
      </c>
      <c r="B29" s="5" t="s">
        <v>29</v>
      </c>
      <c r="C29" s="6">
        <f>C30+C31+C32+C34+C35+C33</f>
        <v>685830.9999999999</v>
      </c>
      <c r="D29" s="6">
        <f>D30+D31+D32+D34+D35+D33</f>
        <v>637590.4</v>
      </c>
      <c r="E29" s="6">
        <f>E30+E31+E32+E34+E35+E33</f>
        <v>636762.6</v>
      </c>
    </row>
    <row r="30" spans="1:5" ht="12.75">
      <c r="A30" s="25" t="s">
        <v>50</v>
      </c>
      <c r="B30" s="13" t="s">
        <v>10</v>
      </c>
      <c r="C30" s="7">
        <f>' № 5  рп, кцср, квр'!E312</f>
        <v>263252.6</v>
      </c>
      <c r="D30" s="7">
        <f>' № 5  рп, кцср, квр'!F312</f>
        <v>259713</v>
      </c>
      <c r="E30" s="7">
        <f>' № 5  рп, кцср, квр'!G312</f>
        <v>259713</v>
      </c>
    </row>
    <row r="31" spans="1:5" ht="12.75">
      <c r="A31" s="15" t="s">
        <v>51</v>
      </c>
      <c r="B31" s="13" t="s">
        <v>11</v>
      </c>
      <c r="C31" s="7">
        <f>' № 5  рп, кцср, квр'!E354</f>
        <v>370341.8999999999</v>
      </c>
      <c r="D31" s="7">
        <f>' № 5  рп, кцср, квр'!F354</f>
        <v>328423.49999999994</v>
      </c>
      <c r="E31" s="7">
        <f>' № 5  рп, кцср, квр'!G354</f>
        <v>327595.69999999995</v>
      </c>
    </row>
    <row r="32" spans="1:5" ht="12.75">
      <c r="A32" s="15" t="s">
        <v>90</v>
      </c>
      <c r="B32" s="13" t="s">
        <v>91</v>
      </c>
      <c r="C32" s="7">
        <f>' № 5  рп, кцср, квр'!E421</f>
        <v>41073.200000000004</v>
      </c>
      <c r="D32" s="7">
        <f>' № 5  рп, кцср, квр'!F421</f>
        <v>38290.6</v>
      </c>
      <c r="E32" s="7">
        <f>' № 5  рп, кцср, квр'!G421</f>
        <v>38290.6</v>
      </c>
    </row>
    <row r="33" spans="1:5" ht="32.45" customHeight="1">
      <c r="A33" s="15" t="s">
        <v>197</v>
      </c>
      <c r="B33" s="13" t="s">
        <v>225</v>
      </c>
      <c r="C33" s="7">
        <f>' № 5  рп, кцср, квр'!E465</f>
        <v>150</v>
      </c>
      <c r="D33" s="7">
        <f>' № 5  рп, кцср, квр'!F465</f>
        <v>150</v>
      </c>
      <c r="E33" s="7">
        <f>' № 5  рп, кцср, квр'!G465</f>
        <v>150</v>
      </c>
    </row>
    <row r="34" spans="1:5" ht="12.75">
      <c r="A34" s="15" t="s">
        <v>38</v>
      </c>
      <c r="B34" s="13" t="s">
        <v>99</v>
      </c>
      <c r="C34" s="7">
        <f>' № 5  рп, кцср, квр'!E472</f>
        <v>212.4</v>
      </c>
      <c r="D34" s="7">
        <f>' № 5  рп, кцср, квр'!F472</f>
        <v>212.4</v>
      </c>
      <c r="E34" s="7">
        <f>' № 5  рп, кцср, квр'!G472</f>
        <v>212.4</v>
      </c>
    </row>
    <row r="35" spans="1:5" ht="12.75">
      <c r="A35" s="15" t="s">
        <v>52</v>
      </c>
      <c r="B35" s="13" t="s">
        <v>12</v>
      </c>
      <c r="C35" s="7">
        <f>' № 5  рп, кцср, квр'!E497</f>
        <v>10800.9</v>
      </c>
      <c r="D35" s="7">
        <f>' № 5  рп, кцср, квр'!F497</f>
        <v>10800.9</v>
      </c>
      <c r="E35" s="7">
        <f>' № 5  рп, кцср, квр'!G497</f>
        <v>10800.9</v>
      </c>
    </row>
    <row r="36" spans="1:5" ht="12.75">
      <c r="A36" s="4" t="s">
        <v>41</v>
      </c>
      <c r="B36" s="19" t="s">
        <v>82</v>
      </c>
      <c r="C36" s="6">
        <f>C37</f>
        <v>51056.9</v>
      </c>
      <c r="D36" s="6">
        <f>D37</f>
        <v>45729.700000000004</v>
      </c>
      <c r="E36" s="6">
        <f>E37</f>
        <v>45729.5</v>
      </c>
    </row>
    <row r="37" spans="1:5" ht="12.75">
      <c r="A37" s="25" t="s">
        <v>42</v>
      </c>
      <c r="B37" s="13" t="s">
        <v>13</v>
      </c>
      <c r="C37" s="7">
        <f>' № 5  рп, кцср, квр'!E527</f>
        <v>51056.9</v>
      </c>
      <c r="D37" s="7">
        <f>' № 5  рп, кцср, квр'!F527</f>
        <v>45729.700000000004</v>
      </c>
      <c r="E37" s="7">
        <f>' № 5  рп, кцср, квр'!G527</f>
        <v>45729.5</v>
      </c>
    </row>
    <row r="38" spans="1:5" ht="12.75">
      <c r="A38" s="4" t="s">
        <v>39</v>
      </c>
      <c r="B38" s="19" t="s">
        <v>31</v>
      </c>
      <c r="C38" s="6">
        <f>C39+C40+C41</f>
        <v>26546.100000000006</v>
      </c>
      <c r="D38" s="6">
        <f>D39+D40+D41</f>
        <v>15818.400000000001</v>
      </c>
      <c r="E38" s="6">
        <f>E39+E40+E41</f>
        <v>17419.600000000002</v>
      </c>
    </row>
    <row r="39" spans="1:5" ht="12.75">
      <c r="A39" s="72" t="s">
        <v>53</v>
      </c>
      <c r="B39" s="58" t="s">
        <v>32</v>
      </c>
      <c r="C39" s="7">
        <f>' № 5  рп, кцср, квр'!E604</f>
        <v>698.3</v>
      </c>
      <c r="D39" s="7">
        <f>' № 5  рп, кцср, квр'!F604</f>
        <v>698.3</v>
      </c>
      <c r="E39" s="7">
        <f>' № 5  рп, кцср, квр'!G604</f>
        <v>698.3</v>
      </c>
    </row>
    <row r="40" spans="1:5" ht="12.75">
      <c r="A40" s="73" t="s">
        <v>40</v>
      </c>
      <c r="B40" s="49" t="s">
        <v>34</v>
      </c>
      <c r="C40" s="75">
        <f>' № 5  рп, кцср, квр'!E613</f>
        <v>607.1</v>
      </c>
      <c r="D40" s="7">
        <f>' № 5  рп, кцср, квр'!F613</f>
        <v>107.1</v>
      </c>
      <c r="E40" s="7">
        <f>' № 5  рп, кцср, квр'!G613</f>
        <v>107.1</v>
      </c>
    </row>
    <row r="41" spans="1:5" ht="12.75">
      <c r="A41" s="73" t="s">
        <v>84</v>
      </c>
      <c r="B41" s="77" t="s">
        <v>85</v>
      </c>
      <c r="C41" s="76">
        <f>' № 5  рп, кцср, квр'!E625</f>
        <v>25240.700000000004</v>
      </c>
      <c r="D41" s="59">
        <f>' № 5  рп, кцср, квр'!F625</f>
        <v>15013.000000000002</v>
      </c>
      <c r="E41" s="59">
        <f>' № 5  рп, кцср, квр'!G625</f>
        <v>16614.2</v>
      </c>
    </row>
    <row r="42" spans="1:5" ht="12.75">
      <c r="A42" s="16" t="s">
        <v>61</v>
      </c>
      <c r="B42" s="19" t="s">
        <v>30</v>
      </c>
      <c r="C42" s="60">
        <f>C43+C44</f>
        <v>39716.1</v>
      </c>
      <c r="D42" s="60">
        <f>D43+D44</f>
        <v>33735</v>
      </c>
      <c r="E42" s="60">
        <f>E43+E44</f>
        <v>33735</v>
      </c>
    </row>
    <row r="43" spans="1:5" ht="12.75">
      <c r="A43" s="73" t="s">
        <v>86</v>
      </c>
      <c r="B43" s="49" t="s">
        <v>62</v>
      </c>
      <c r="C43" s="17">
        <f>' № 5  рп, кцср, квр'!E656</f>
        <v>16074</v>
      </c>
      <c r="D43" s="17">
        <f>' № 5  рп, кцср, квр'!F656</f>
        <v>15584</v>
      </c>
      <c r="E43" s="17">
        <f>' № 5  рп, кцср, квр'!G656</f>
        <v>15584</v>
      </c>
    </row>
    <row r="44" spans="1:5" ht="12.75">
      <c r="A44" s="73">
        <v>1103</v>
      </c>
      <c r="B44" s="74" t="s">
        <v>253</v>
      </c>
      <c r="C44" s="17">
        <f>' № 5  рп, кцср, квр'!E700</f>
        <v>23642.1</v>
      </c>
      <c r="D44" s="17">
        <f>' № 5  рп, кцср, квр'!F700</f>
        <v>18151</v>
      </c>
      <c r="E44" s="17">
        <f>' № 5  рп, кцср, квр'!G700</f>
        <v>18151</v>
      </c>
    </row>
    <row r="45" spans="1:5" ht="19.9" customHeight="1">
      <c r="A45" s="16" t="s">
        <v>92</v>
      </c>
      <c r="B45" s="19" t="s">
        <v>63</v>
      </c>
      <c r="C45" s="60">
        <f>C46</f>
        <v>1783.2</v>
      </c>
      <c r="D45" s="60">
        <f>D46</f>
        <v>1523.2</v>
      </c>
      <c r="E45" s="60">
        <f>E46</f>
        <v>1523.2</v>
      </c>
    </row>
    <row r="46" spans="1:5" ht="14.45" customHeight="1">
      <c r="A46" s="57" t="s">
        <v>64</v>
      </c>
      <c r="B46" s="49" t="s">
        <v>65</v>
      </c>
      <c r="C46" s="17">
        <f>' № 5  рп, кцср, квр'!E729</f>
        <v>1783.2</v>
      </c>
      <c r="D46" s="17">
        <f>' № 5  рп, кцср, квр'!F729</f>
        <v>1523.2</v>
      </c>
      <c r="E46" s="17">
        <f>' № 5  рп, кцср, квр'!G729</f>
        <v>1523.2</v>
      </c>
    </row>
  </sheetData>
  <mergeCells count="8">
    <mergeCell ref="B5:B7"/>
    <mergeCell ref="C6:C7"/>
    <mergeCell ref="A1:E1"/>
    <mergeCell ref="A4:E4"/>
    <mergeCell ref="A5:A7"/>
    <mergeCell ref="C5:E5"/>
    <mergeCell ref="D6:E6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5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3.00390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0" t="s">
        <v>66</v>
      </c>
      <c r="B1" s="298" t="s">
        <v>387</v>
      </c>
      <c r="C1" s="298"/>
      <c r="D1" s="298"/>
      <c r="E1" s="298"/>
      <c r="F1" s="298"/>
      <c r="G1" s="298"/>
      <c r="H1" s="298"/>
    </row>
    <row r="2" spans="1:8" ht="38.45" customHeight="1">
      <c r="A2" s="146"/>
      <c r="B2" s="146"/>
      <c r="C2" s="146"/>
      <c r="D2" s="146"/>
      <c r="E2" s="298" t="s">
        <v>710</v>
      </c>
      <c r="F2" s="298"/>
      <c r="G2" s="298"/>
      <c r="H2" s="298"/>
    </row>
    <row r="3" spans="1:8" ht="18" customHeight="1">
      <c r="A3" s="177"/>
      <c r="B3" s="177"/>
      <c r="C3" s="177"/>
      <c r="D3" s="177"/>
      <c r="E3" s="177"/>
      <c r="F3" s="177"/>
      <c r="G3" s="177"/>
      <c r="H3" s="177"/>
    </row>
    <row r="4" spans="1:8" ht="44.45" customHeight="1">
      <c r="A4" s="299" t="s">
        <v>359</v>
      </c>
      <c r="B4" s="299"/>
      <c r="C4" s="299"/>
      <c r="D4" s="299"/>
      <c r="E4" s="299"/>
      <c r="F4" s="299"/>
      <c r="G4" s="299"/>
      <c r="H4" s="299"/>
    </row>
    <row r="5" spans="1:8" ht="12.75">
      <c r="A5" s="300" t="s">
        <v>15</v>
      </c>
      <c r="B5" s="300" t="s">
        <v>36</v>
      </c>
      <c r="C5" s="300" t="s">
        <v>16</v>
      </c>
      <c r="D5" s="300" t="s">
        <v>17</v>
      </c>
      <c r="E5" s="301" t="s">
        <v>18</v>
      </c>
      <c r="F5" s="283" t="s">
        <v>87</v>
      </c>
      <c r="G5" s="283"/>
      <c r="H5" s="283"/>
    </row>
    <row r="6" spans="1:8" ht="12.75">
      <c r="A6" s="300" t="s">
        <v>66</v>
      </c>
      <c r="B6" s="300" t="s">
        <v>66</v>
      </c>
      <c r="C6" s="300" t="s">
        <v>66</v>
      </c>
      <c r="D6" s="300" t="s">
        <v>66</v>
      </c>
      <c r="E6" s="301" t="s">
        <v>66</v>
      </c>
      <c r="F6" s="283" t="s">
        <v>279</v>
      </c>
      <c r="G6" s="283" t="s">
        <v>88</v>
      </c>
      <c r="H6" s="283"/>
    </row>
    <row r="7" spans="1:8" ht="12.75">
      <c r="A7" s="300" t="s">
        <v>66</v>
      </c>
      <c r="B7" s="300" t="s">
        <v>66</v>
      </c>
      <c r="C7" s="300" t="s">
        <v>66</v>
      </c>
      <c r="D7" s="300" t="s">
        <v>66</v>
      </c>
      <c r="E7" s="301" t="s">
        <v>66</v>
      </c>
      <c r="F7" s="283" t="s">
        <v>66</v>
      </c>
      <c r="G7" s="103" t="s">
        <v>327</v>
      </c>
      <c r="H7" s="103" t="s">
        <v>357</v>
      </c>
    </row>
    <row r="8" spans="1:8" ht="12.75">
      <c r="A8" s="101" t="s">
        <v>3</v>
      </c>
      <c r="B8" s="101" t="s">
        <v>77</v>
      </c>
      <c r="C8" s="101" t="s">
        <v>78</v>
      </c>
      <c r="D8" s="101" t="s">
        <v>79</v>
      </c>
      <c r="E8" s="103" t="s">
        <v>80</v>
      </c>
      <c r="F8" s="103" t="s">
        <v>81</v>
      </c>
      <c r="G8" s="103" t="s">
        <v>93</v>
      </c>
      <c r="H8" s="103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F10+F516+F533+F588+F599</f>
        <v>1302246.7999999998</v>
      </c>
      <c r="G9" s="26">
        <f>G10+G516+G533+G588+G599</f>
        <v>957873.0999999999</v>
      </c>
      <c r="H9" s="26">
        <f>H10+H516+H533+H588+H599</f>
        <v>932192.9999999999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273</v>
      </c>
      <c r="F10" s="26">
        <f>F11+F120+F140+F184+F263+F331+F399+F502+F429</f>
        <v>601174.6999999998</v>
      </c>
      <c r="G10" s="26">
        <f>G11+G120+G140+G184+G263+G331+G399+G502+G429</f>
        <v>307639.99999999994</v>
      </c>
      <c r="H10" s="26">
        <f>H11+H120+H140+H184+H263+H331+H399+H502+H429</f>
        <v>282259.6</v>
      </c>
    </row>
    <row r="11" spans="1:8" ht="12.75">
      <c r="A11" s="101" t="s">
        <v>19</v>
      </c>
      <c r="B11" s="101" t="s">
        <v>54</v>
      </c>
      <c r="C11" s="101" t="s">
        <v>66</v>
      </c>
      <c r="D11" s="101" t="s">
        <v>66</v>
      </c>
      <c r="E11" s="46" t="s">
        <v>20</v>
      </c>
      <c r="F11" s="21">
        <f>F12+F18+F30+F43+F36</f>
        <v>61569.7</v>
      </c>
      <c r="G11" s="21">
        <f aca="true" t="shared" si="0" ref="G11:H11">G12+G18+G30+G43+G36</f>
        <v>57391.2</v>
      </c>
      <c r="H11" s="21">
        <f t="shared" si="0"/>
        <v>57400.6</v>
      </c>
    </row>
    <row r="12" spans="1:8" ht="31.5">
      <c r="A12" s="101" t="s">
        <v>19</v>
      </c>
      <c r="B12" s="101" t="s">
        <v>43</v>
      </c>
      <c r="C12" s="101" t="s">
        <v>66</v>
      </c>
      <c r="D12" s="101" t="s">
        <v>66</v>
      </c>
      <c r="E12" s="42" t="s">
        <v>59</v>
      </c>
      <c r="F12" s="21">
        <f>F13</f>
        <v>1861.1</v>
      </c>
      <c r="G12" s="21">
        <f aca="true" t="shared" si="1" ref="G12:H16">G13</f>
        <v>1861.1</v>
      </c>
      <c r="H12" s="21">
        <f t="shared" si="1"/>
        <v>1861.1</v>
      </c>
    </row>
    <row r="13" spans="1:8" ht="12.75">
      <c r="A13" s="101" t="s">
        <v>19</v>
      </c>
      <c r="B13" s="101" t="s">
        <v>43</v>
      </c>
      <c r="C13" s="101">
        <v>9900000000</v>
      </c>
      <c r="D13" s="101"/>
      <c r="E13" s="102" t="s">
        <v>105</v>
      </c>
      <c r="F13" s="21">
        <f>F14</f>
        <v>1861.1</v>
      </c>
      <c r="G13" s="21">
        <f t="shared" si="1"/>
        <v>1861.1</v>
      </c>
      <c r="H13" s="21">
        <f t="shared" si="1"/>
        <v>1861.1</v>
      </c>
    </row>
    <row r="14" spans="1:8" ht="31.5">
      <c r="A14" s="101" t="s">
        <v>19</v>
      </c>
      <c r="B14" s="101" t="s">
        <v>43</v>
      </c>
      <c r="C14" s="101">
        <v>9990000000</v>
      </c>
      <c r="D14" s="101"/>
      <c r="E14" s="102" t="s">
        <v>147</v>
      </c>
      <c r="F14" s="21">
        <f>F15</f>
        <v>1861.1</v>
      </c>
      <c r="G14" s="21">
        <f t="shared" si="1"/>
        <v>1861.1</v>
      </c>
      <c r="H14" s="21">
        <f t="shared" si="1"/>
        <v>1861.1</v>
      </c>
    </row>
    <row r="15" spans="1:8" ht="12.75">
      <c r="A15" s="101" t="s">
        <v>19</v>
      </c>
      <c r="B15" s="101" t="s">
        <v>43</v>
      </c>
      <c r="C15" s="101">
        <v>9990021000</v>
      </c>
      <c r="D15" s="24"/>
      <c r="E15" s="102" t="s">
        <v>148</v>
      </c>
      <c r="F15" s="21">
        <f>F16</f>
        <v>1861.1</v>
      </c>
      <c r="G15" s="21">
        <f t="shared" si="1"/>
        <v>1861.1</v>
      </c>
      <c r="H15" s="21">
        <f t="shared" si="1"/>
        <v>1861.1</v>
      </c>
    </row>
    <row r="16" spans="1:8" ht="63">
      <c r="A16" s="101" t="s">
        <v>19</v>
      </c>
      <c r="B16" s="101" t="s">
        <v>43</v>
      </c>
      <c r="C16" s="101">
        <v>9990021000</v>
      </c>
      <c r="D16" s="101" t="s">
        <v>68</v>
      </c>
      <c r="E16" s="102" t="s">
        <v>1</v>
      </c>
      <c r="F16" s="21">
        <f>F17</f>
        <v>1861.1</v>
      </c>
      <c r="G16" s="21">
        <f t="shared" si="1"/>
        <v>1861.1</v>
      </c>
      <c r="H16" s="21">
        <f t="shared" si="1"/>
        <v>1861.1</v>
      </c>
    </row>
    <row r="17" spans="1:8" ht="31.5">
      <c r="A17" s="101" t="s">
        <v>19</v>
      </c>
      <c r="B17" s="101" t="s">
        <v>43</v>
      </c>
      <c r="C17" s="101">
        <v>9990021000</v>
      </c>
      <c r="D17" s="101">
        <v>120</v>
      </c>
      <c r="E17" s="102" t="s">
        <v>224</v>
      </c>
      <c r="F17" s="21">
        <f>1764.1+97</f>
        <v>1861.1</v>
      </c>
      <c r="G17" s="21">
        <f>1764.1+97</f>
        <v>1861.1</v>
      </c>
      <c r="H17" s="21">
        <f>1764.1+97</f>
        <v>1861.1</v>
      </c>
    </row>
    <row r="18" spans="1:8" ht="47.25">
      <c r="A18" s="101" t="s">
        <v>19</v>
      </c>
      <c r="B18" s="101" t="s">
        <v>45</v>
      </c>
      <c r="C18" s="101" t="s">
        <v>66</v>
      </c>
      <c r="D18" s="101" t="s">
        <v>66</v>
      </c>
      <c r="E18" s="102" t="s">
        <v>22</v>
      </c>
      <c r="F18" s="21">
        <f aca="true" t="shared" si="2" ref="F18:H20">F19</f>
        <v>26692.4</v>
      </c>
      <c r="G18" s="21">
        <f t="shared" si="2"/>
        <v>26699.4</v>
      </c>
      <c r="H18" s="21">
        <f t="shared" si="2"/>
        <v>26706.600000000002</v>
      </c>
    </row>
    <row r="19" spans="1:8" ht="12.75">
      <c r="A19" s="101" t="s">
        <v>19</v>
      </c>
      <c r="B19" s="101" t="s">
        <v>45</v>
      </c>
      <c r="C19" s="101">
        <v>9900000000</v>
      </c>
      <c r="D19" s="101"/>
      <c r="E19" s="102" t="s">
        <v>105</v>
      </c>
      <c r="F19" s="21">
        <f t="shared" si="2"/>
        <v>26692.4</v>
      </c>
      <c r="G19" s="21">
        <f t="shared" si="2"/>
        <v>26699.4</v>
      </c>
      <c r="H19" s="21">
        <f t="shared" si="2"/>
        <v>26706.600000000002</v>
      </c>
    </row>
    <row r="20" spans="1:8" ht="31.5">
      <c r="A20" s="101" t="s">
        <v>19</v>
      </c>
      <c r="B20" s="101" t="s">
        <v>45</v>
      </c>
      <c r="C20" s="101">
        <v>9990000000</v>
      </c>
      <c r="D20" s="101"/>
      <c r="E20" s="102" t="s">
        <v>147</v>
      </c>
      <c r="F20" s="21">
        <f t="shared" si="2"/>
        <v>26692.4</v>
      </c>
      <c r="G20" s="21">
        <f t="shared" si="2"/>
        <v>26699.4</v>
      </c>
      <c r="H20" s="21">
        <f t="shared" si="2"/>
        <v>26706.600000000002</v>
      </c>
    </row>
    <row r="21" spans="1:8" ht="31.5">
      <c r="A21" s="101" t="s">
        <v>19</v>
      </c>
      <c r="B21" s="101" t="s">
        <v>45</v>
      </c>
      <c r="C21" s="101">
        <v>9990200000</v>
      </c>
      <c r="D21" s="24"/>
      <c r="E21" s="102" t="s">
        <v>117</v>
      </c>
      <c r="F21" s="21">
        <f>F25+F22</f>
        <v>26692.4</v>
      </c>
      <c r="G21" s="21">
        <f>G25+G22</f>
        <v>26699.4</v>
      </c>
      <c r="H21" s="21">
        <f>H25+H22</f>
        <v>26706.600000000002</v>
      </c>
    </row>
    <row r="22" spans="1:8" ht="47.25" customHeight="1">
      <c r="A22" s="101" t="s">
        <v>19</v>
      </c>
      <c r="B22" s="101" t="s">
        <v>45</v>
      </c>
      <c r="C22" s="101">
        <v>9990210510</v>
      </c>
      <c r="D22" s="101"/>
      <c r="E22" s="102" t="s">
        <v>149</v>
      </c>
      <c r="F22" s="21">
        <f aca="true" t="shared" si="3" ref="F22:H23">F23</f>
        <v>733.2</v>
      </c>
      <c r="G22" s="21">
        <f t="shared" si="3"/>
        <v>740.2</v>
      </c>
      <c r="H22" s="21">
        <f t="shared" si="3"/>
        <v>747.4</v>
      </c>
    </row>
    <row r="23" spans="1:8" ht="63">
      <c r="A23" s="101" t="s">
        <v>19</v>
      </c>
      <c r="B23" s="101" t="s">
        <v>45</v>
      </c>
      <c r="C23" s="101">
        <v>9990210510</v>
      </c>
      <c r="D23" s="101" t="s">
        <v>68</v>
      </c>
      <c r="E23" s="102" t="s">
        <v>1</v>
      </c>
      <c r="F23" s="21">
        <f t="shared" si="3"/>
        <v>733.2</v>
      </c>
      <c r="G23" s="21">
        <f t="shared" si="3"/>
        <v>740.2</v>
      </c>
      <c r="H23" s="21">
        <f t="shared" si="3"/>
        <v>747.4</v>
      </c>
    </row>
    <row r="24" spans="1:8" ht="31.5">
      <c r="A24" s="101" t="s">
        <v>19</v>
      </c>
      <c r="B24" s="101" t="s">
        <v>45</v>
      </c>
      <c r="C24" s="101">
        <v>9990210510</v>
      </c>
      <c r="D24" s="101">
        <v>120</v>
      </c>
      <c r="E24" s="102" t="s">
        <v>224</v>
      </c>
      <c r="F24" s="21">
        <f>697+36.2</f>
        <v>733.2</v>
      </c>
      <c r="G24" s="21">
        <f>705+35.2</f>
        <v>740.2</v>
      </c>
      <c r="H24" s="21">
        <f>705+42.4</f>
        <v>747.4</v>
      </c>
    </row>
    <row r="25" spans="1:8" ht="47.25">
      <c r="A25" s="101" t="s">
        <v>19</v>
      </c>
      <c r="B25" s="101" t="s">
        <v>45</v>
      </c>
      <c r="C25" s="101">
        <v>9990225000</v>
      </c>
      <c r="D25" s="101"/>
      <c r="E25" s="102" t="s">
        <v>118</v>
      </c>
      <c r="F25" s="21">
        <f>F26+F28</f>
        <v>25959.2</v>
      </c>
      <c r="G25" s="21">
        <f>G26+G28</f>
        <v>25959.2</v>
      </c>
      <c r="H25" s="21">
        <f>H26+H28</f>
        <v>25959.2</v>
      </c>
    </row>
    <row r="26" spans="1:8" ht="63">
      <c r="A26" s="101" t="s">
        <v>19</v>
      </c>
      <c r="B26" s="101" t="s">
        <v>45</v>
      </c>
      <c r="C26" s="101">
        <v>9990225000</v>
      </c>
      <c r="D26" s="101" t="s">
        <v>68</v>
      </c>
      <c r="E26" s="102" t="s">
        <v>1</v>
      </c>
      <c r="F26" s="21">
        <f>F27</f>
        <v>25879.7</v>
      </c>
      <c r="G26" s="21">
        <f>G27</f>
        <v>25879.7</v>
      </c>
      <c r="H26" s="21">
        <f>H27</f>
        <v>25879.7</v>
      </c>
    </row>
    <row r="27" spans="1:8" ht="31.5">
      <c r="A27" s="101" t="s">
        <v>19</v>
      </c>
      <c r="B27" s="101" t="s">
        <v>45</v>
      </c>
      <c r="C27" s="101">
        <v>9990225000</v>
      </c>
      <c r="D27" s="101">
        <v>120</v>
      </c>
      <c r="E27" s="102" t="s">
        <v>224</v>
      </c>
      <c r="F27" s="21">
        <f>24530.5+1349.2</f>
        <v>25879.7</v>
      </c>
      <c r="G27" s="21">
        <f>24530.5+1349.2</f>
        <v>25879.7</v>
      </c>
      <c r="H27" s="21">
        <f>24530.5+1349.2</f>
        <v>25879.7</v>
      </c>
    </row>
    <row r="28" spans="1:8" ht="12.75">
      <c r="A28" s="101" t="s">
        <v>19</v>
      </c>
      <c r="B28" s="101" t="s">
        <v>45</v>
      </c>
      <c r="C28" s="101">
        <v>9990225000</v>
      </c>
      <c r="D28" s="101" t="s">
        <v>70</v>
      </c>
      <c r="E28" s="102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1" t="s">
        <v>19</v>
      </c>
      <c r="B29" s="101" t="s">
        <v>45</v>
      </c>
      <c r="C29" s="101">
        <v>9990225000</v>
      </c>
      <c r="D29" s="101">
        <v>850</v>
      </c>
      <c r="E29" s="102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1" t="s">
        <v>19</v>
      </c>
      <c r="B30" s="9" t="s">
        <v>155</v>
      </c>
      <c r="C30" s="10"/>
      <c r="D30" s="12"/>
      <c r="E30" s="42" t="s">
        <v>156</v>
      </c>
      <c r="F30" s="21">
        <f>F31</f>
        <v>4.600000000000001</v>
      </c>
      <c r="G30" s="21">
        <f>G31</f>
        <v>4.9</v>
      </c>
      <c r="H30" s="21">
        <f>H31</f>
        <v>4.4</v>
      </c>
    </row>
    <row r="31" spans="1:8" ht="12.75">
      <c r="A31" s="101" t="s">
        <v>19</v>
      </c>
      <c r="B31" s="9" t="s">
        <v>155</v>
      </c>
      <c r="C31" s="101">
        <v>9900000000</v>
      </c>
      <c r="D31" s="101"/>
      <c r="E31" s="102" t="s">
        <v>105</v>
      </c>
      <c r="F31" s="21">
        <f>F32</f>
        <v>4.600000000000001</v>
      </c>
      <c r="G31" s="21">
        <f aca="true" t="shared" si="4" ref="G31:H34">G32</f>
        <v>4.9</v>
      </c>
      <c r="H31" s="21">
        <f t="shared" si="4"/>
        <v>4.4</v>
      </c>
    </row>
    <row r="32" spans="1:8" ht="31.5">
      <c r="A32" s="101" t="s">
        <v>19</v>
      </c>
      <c r="B32" s="9" t="s">
        <v>155</v>
      </c>
      <c r="C32" s="101">
        <v>9930000000</v>
      </c>
      <c r="D32" s="101"/>
      <c r="E32" s="102" t="s">
        <v>157</v>
      </c>
      <c r="F32" s="21">
        <f>F33</f>
        <v>4.600000000000001</v>
      </c>
      <c r="G32" s="21">
        <f t="shared" si="4"/>
        <v>4.9</v>
      </c>
      <c r="H32" s="21">
        <f t="shared" si="4"/>
        <v>4.4</v>
      </c>
    </row>
    <row r="33" spans="1:8" ht="47.25">
      <c r="A33" s="101" t="s">
        <v>19</v>
      </c>
      <c r="B33" s="9" t="s">
        <v>155</v>
      </c>
      <c r="C33" s="101">
        <v>9930051200</v>
      </c>
      <c r="D33" s="101"/>
      <c r="E33" s="102" t="s">
        <v>158</v>
      </c>
      <c r="F33" s="21">
        <f>F34</f>
        <v>4.600000000000001</v>
      </c>
      <c r="G33" s="21">
        <f t="shared" si="4"/>
        <v>4.9</v>
      </c>
      <c r="H33" s="21">
        <f t="shared" si="4"/>
        <v>4.4</v>
      </c>
    </row>
    <row r="34" spans="1:8" ht="31.5">
      <c r="A34" s="101" t="s">
        <v>19</v>
      </c>
      <c r="B34" s="9" t="s">
        <v>155</v>
      </c>
      <c r="C34" s="101">
        <v>9930051200</v>
      </c>
      <c r="D34" s="101" t="s">
        <v>69</v>
      </c>
      <c r="E34" s="102" t="s">
        <v>95</v>
      </c>
      <c r="F34" s="21">
        <f>F35</f>
        <v>4.600000000000001</v>
      </c>
      <c r="G34" s="21">
        <f t="shared" si="4"/>
        <v>4.9</v>
      </c>
      <c r="H34" s="21">
        <f t="shared" si="4"/>
        <v>4.4</v>
      </c>
    </row>
    <row r="35" spans="1:8" ht="31.5">
      <c r="A35" s="101" t="s">
        <v>19</v>
      </c>
      <c r="B35" s="9" t="s">
        <v>155</v>
      </c>
      <c r="C35" s="101">
        <v>9930051200</v>
      </c>
      <c r="D35" s="101">
        <v>240</v>
      </c>
      <c r="E35" s="102" t="s">
        <v>223</v>
      </c>
      <c r="F35" s="21">
        <f>14.3-9.7</f>
        <v>4.600000000000001</v>
      </c>
      <c r="G35" s="21">
        <f>12.8-7.9</f>
        <v>4.9</v>
      </c>
      <c r="H35" s="21">
        <f>12.8-8.4</f>
        <v>4.4</v>
      </c>
    </row>
    <row r="36" spans="1:8" ht="12.75">
      <c r="A36" s="101" t="s">
        <v>19</v>
      </c>
      <c r="B36" s="64" t="s">
        <v>214</v>
      </c>
      <c r="C36" s="63"/>
      <c r="D36" s="63"/>
      <c r="E36" s="65" t="s">
        <v>216</v>
      </c>
      <c r="F36" s="21">
        <f aca="true" t="shared" si="5" ref="F36:F41">F37</f>
        <v>88.6</v>
      </c>
      <c r="G36" s="21">
        <f aca="true" t="shared" si="6" ref="G36:H41">G37</f>
        <v>88.6</v>
      </c>
      <c r="H36" s="21">
        <f t="shared" si="6"/>
        <v>88.6</v>
      </c>
    </row>
    <row r="37" spans="1:8" ht="47.25">
      <c r="A37" s="101" t="s">
        <v>19</v>
      </c>
      <c r="B37" s="9" t="s">
        <v>214</v>
      </c>
      <c r="C37" s="103">
        <v>2200000000</v>
      </c>
      <c r="D37" s="101"/>
      <c r="E37" s="102" t="s">
        <v>322</v>
      </c>
      <c r="F37" s="21">
        <f t="shared" si="5"/>
        <v>88.6</v>
      </c>
      <c r="G37" s="21">
        <f t="shared" si="6"/>
        <v>88.6</v>
      </c>
      <c r="H37" s="21">
        <f t="shared" si="6"/>
        <v>88.6</v>
      </c>
    </row>
    <row r="38" spans="1:8" ht="31.5">
      <c r="A38" s="101" t="s">
        <v>19</v>
      </c>
      <c r="B38" s="9" t="s">
        <v>214</v>
      </c>
      <c r="C38" s="101">
        <v>2240000000</v>
      </c>
      <c r="D38" s="101"/>
      <c r="E38" s="102" t="s">
        <v>132</v>
      </c>
      <c r="F38" s="21">
        <f t="shared" si="5"/>
        <v>88.6</v>
      </c>
      <c r="G38" s="21">
        <f t="shared" si="6"/>
        <v>88.6</v>
      </c>
      <c r="H38" s="21">
        <f t="shared" si="6"/>
        <v>88.6</v>
      </c>
    </row>
    <row r="39" spans="1:8" ht="31.5">
      <c r="A39" s="101" t="s">
        <v>19</v>
      </c>
      <c r="B39" s="22" t="s">
        <v>214</v>
      </c>
      <c r="C39" s="101">
        <v>2240500000</v>
      </c>
      <c r="D39" s="101"/>
      <c r="E39" s="102" t="s">
        <v>133</v>
      </c>
      <c r="F39" s="21">
        <f t="shared" si="5"/>
        <v>88.6</v>
      </c>
      <c r="G39" s="21">
        <f t="shared" si="6"/>
        <v>88.6</v>
      </c>
      <c r="H39" s="21">
        <f t="shared" si="6"/>
        <v>88.6</v>
      </c>
    </row>
    <row r="40" spans="1:8" ht="31.5">
      <c r="A40" s="101" t="s">
        <v>19</v>
      </c>
      <c r="B40" s="9" t="s">
        <v>214</v>
      </c>
      <c r="C40" s="101">
        <v>2240520410</v>
      </c>
      <c r="D40" s="101"/>
      <c r="E40" s="102" t="s">
        <v>203</v>
      </c>
      <c r="F40" s="21">
        <f t="shared" si="5"/>
        <v>88.6</v>
      </c>
      <c r="G40" s="21">
        <f t="shared" si="6"/>
        <v>88.6</v>
      </c>
      <c r="H40" s="21">
        <f t="shared" si="6"/>
        <v>88.6</v>
      </c>
    </row>
    <row r="41" spans="1:8" ht="12.75">
      <c r="A41" s="101" t="s">
        <v>19</v>
      </c>
      <c r="B41" s="9" t="s">
        <v>214</v>
      </c>
      <c r="C41" s="101">
        <v>2240520410</v>
      </c>
      <c r="D41" s="101" t="s">
        <v>70</v>
      </c>
      <c r="E41" s="102" t="s">
        <v>71</v>
      </c>
      <c r="F41" s="21">
        <f t="shared" si="5"/>
        <v>88.6</v>
      </c>
      <c r="G41" s="21">
        <f t="shared" si="6"/>
        <v>88.6</v>
      </c>
      <c r="H41" s="21">
        <f t="shared" si="6"/>
        <v>88.6</v>
      </c>
    </row>
    <row r="42" spans="1:8" ht="31.5">
      <c r="A42" s="101" t="s">
        <v>19</v>
      </c>
      <c r="B42" s="9" t="s">
        <v>214</v>
      </c>
      <c r="C42" s="101">
        <v>2240520410</v>
      </c>
      <c r="D42" s="101">
        <v>860</v>
      </c>
      <c r="E42" s="102" t="s">
        <v>226</v>
      </c>
      <c r="F42" s="21">
        <v>88.6</v>
      </c>
      <c r="G42" s="21">
        <v>88.6</v>
      </c>
      <c r="H42" s="21">
        <v>88.6</v>
      </c>
    </row>
    <row r="43" spans="1:8" ht="12.75">
      <c r="A43" s="101" t="s">
        <v>19</v>
      </c>
      <c r="B43" s="101" t="s">
        <v>60</v>
      </c>
      <c r="C43" s="101" t="s">
        <v>66</v>
      </c>
      <c r="D43" s="101" t="s">
        <v>66</v>
      </c>
      <c r="E43" s="102" t="s">
        <v>23</v>
      </c>
      <c r="F43" s="21">
        <f>F44+F62+F103+F85</f>
        <v>32923</v>
      </c>
      <c r="G43" s="21">
        <f>G44+G62+G103+G85</f>
        <v>28737.199999999997</v>
      </c>
      <c r="H43" s="21">
        <f>H44+H62+H103+H85</f>
        <v>28739.899999999998</v>
      </c>
    </row>
    <row r="44" spans="1:8" ht="47.25">
      <c r="A44" s="101" t="s">
        <v>19</v>
      </c>
      <c r="B44" s="101" t="s">
        <v>60</v>
      </c>
      <c r="C44" s="103">
        <v>2200000000</v>
      </c>
      <c r="D44" s="101"/>
      <c r="E44" s="102" t="s">
        <v>322</v>
      </c>
      <c r="F44" s="21">
        <f>F45</f>
        <v>727.9999999999999</v>
      </c>
      <c r="G44" s="21">
        <f>G45</f>
        <v>727.9999999999999</v>
      </c>
      <c r="H44" s="21">
        <f>H45</f>
        <v>727.9999999999999</v>
      </c>
    </row>
    <row r="45" spans="1:8" ht="31.5">
      <c r="A45" s="101" t="s">
        <v>19</v>
      </c>
      <c r="B45" s="101" t="s">
        <v>60</v>
      </c>
      <c r="C45" s="101">
        <v>2240000000</v>
      </c>
      <c r="D45" s="101"/>
      <c r="E45" s="102" t="s">
        <v>132</v>
      </c>
      <c r="F45" s="21">
        <f>F46+F55</f>
        <v>727.9999999999999</v>
      </c>
      <c r="G45" s="21">
        <f>G46+G55</f>
        <v>727.9999999999999</v>
      </c>
      <c r="H45" s="21">
        <f>H46+H55</f>
        <v>727.9999999999999</v>
      </c>
    </row>
    <row r="46" spans="1:8" ht="31.5">
      <c r="A46" s="101" t="s">
        <v>19</v>
      </c>
      <c r="B46" s="101" t="s">
        <v>60</v>
      </c>
      <c r="C46" s="101">
        <v>2240200000</v>
      </c>
      <c r="D46" s="101"/>
      <c r="E46" s="102" t="s">
        <v>145</v>
      </c>
      <c r="F46" s="21">
        <f>F47+F52</f>
        <v>155.79999999999998</v>
      </c>
      <c r="G46" s="21">
        <f>G47+G52</f>
        <v>155.79999999999998</v>
      </c>
      <c r="H46" s="21">
        <f>H47+H52</f>
        <v>155.79999999999998</v>
      </c>
    </row>
    <row r="47" spans="1:8" ht="12.75">
      <c r="A47" s="101" t="s">
        <v>19</v>
      </c>
      <c r="B47" s="101" t="s">
        <v>60</v>
      </c>
      <c r="C47" s="101">
        <v>2240220340</v>
      </c>
      <c r="D47" s="101"/>
      <c r="E47" s="102" t="s">
        <v>150</v>
      </c>
      <c r="F47" s="21">
        <f>F48+F50</f>
        <v>149.2</v>
      </c>
      <c r="G47" s="21">
        <f>G48+G50</f>
        <v>149.2</v>
      </c>
      <c r="H47" s="21">
        <f>H48+H50</f>
        <v>149.2</v>
      </c>
    </row>
    <row r="48" spans="1:8" ht="31.5">
      <c r="A48" s="101" t="s">
        <v>19</v>
      </c>
      <c r="B48" s="101" t="s">
        <v>60</v>
      </c>
      <c r="C48" s="101">
        <v>2240220340</v>
      </c>
      <c r="D48" s="103" t="s">
        <v>69</v>
      </c>
      <c r="E48" s="102" t="s">
        <v>95</v>
      </c>
      <c r="F48" s="21">
        <f>F49</f>
        <v>109.4</v>
      </c>
      <c r="G48" s="21">
        <f>G49</f>
        <v>109.4</v>
      </c>
      <c r="H48" s="21">
        <f>H49</f>
        <v>109.4</v>
      </c>
    </row>
    <row r="49" spans="1:8" ht="31.5">
      <c r="A49" s="101" t="s">
        <v>19</v>
      </c>
      <c r="B49" s="101" t="s">
        <v>60</v>
      </c>
      <c r="C49" s="101">
        <v>2240220340</v>
      </c>
      <c r="D49" s="101">
        <v>240</v>
      </c>
      <c r="E49" s="102" t="s">
        <v>223</v>
      </c>
      <c r="F49" s="21">
        <v>109.4</v>
      </c>
      <c r="G49" s="21">
        <v>109.4</v>
      </c>
      <c r="H49" s="21">
        <v>109.4</v>
      </c>
    </row>
    <row r="50" spans="1:8" ht="12.75">
      <c r="A50" s="101" t="s">
        <v>19</v>
      </c>
      <c r="B50" s="101" t="s">
        <v>60</v>
      </c>
      <c r="C50" s="123">
        <v>2240220340</v>
      </c>
      <c r="D50" s="103" t="s">
        <v>73</v>
      </c>
      <c r="E50" s="102" t="s">
        <v>74</v>
      </c>
      <c r="F50" s="21">
        <f>F51</f>
        <v>39.8</v>
      </c>
      <c r="G50" s="21">
        <f>G51</f>
        <v>39.8</v>
      </c>
      <c r="H50" s="21">
        <f>H51</f>
        <v>39.8</v>
      </c>
    </row>
    <row r="51" spans="1:8" ht="12.75">
      <c r="A51" s="101" t="s">
        <v>19</v>
      </c>
      <c r="B51" s="101" t="s">
        <v>60</v>
      </c>
      <c r="C51" s="123">
        <v>2240220340</v>
      </c>
      <c r="D51" s="101">
        <v>350</v>
      </c>
      <c r="E51" s="47" t="s">
        <v>151</v>
      </c>
      <c r="F51" s="21">
        <v>39.8</v>
      </c>
      <c r="G51" s="21">
        <v>39.8</v>
      </c>
      <c r="H51" s="21">
        <v>39.8</v>
      </c>
    </row>
    <row r="52" spans="1:8" ht="31.5">
      <c r="A52" s="101" t="s">
        <v>19</v>
      </c>
      <c r="B52" s="101" t="s">
        <v>60</v>
      </c>
      <c r="C52" s="101">
        <v>2240220360</v>
      </c>
      <c r="D52" s="101"/>
      <c r="E52" s="47" t="s">
        <v>227</v>
      </c>
      <c r="F52" s="21">
        <f aca="true" t="shared" si="7" ref="F52:H53">F53</f>
        <v>6.6</v>
      </c>
      <c r="G52" s="21">
        <f t="shared" si="7"/>
        <v>6.6</v>
      </c>
      <c r="H52" s="21">
        <f t="shared" si="7"/>
        <v>6.6</v>
      </c>
    </row>
    <row r="53" spans="1:8" ht="12.75">
      <c r="A53" s="101" t="s">
        <v>19</v>
      </c>
      <c r="B53" s="101" t="s">
        <v>60</v>
      </c>
      <c r="C53" s="101">
        <v>2240220360</v>
      </c>
      <c r="D53" s="103" t="s">
        <v>73</v>
      </c>
      <c r="E53" s="102" t="s">
        <v>74</v>
      </c>
      <c r="F53" s="21">
        <f t="shared" si="7"/>
        <v>6.6</v>
      </c>
      <c r="G53" s="21">
        <f t="shared" si="7"/>
        <v>6.6</v>
      </c>
      <c r="H53" s="21">
        <f t="shared" si="7"/>
        <v>6.6</v>
      </c>
    </row>
    <row r="54" spans="1:8" ht="12.75">
      <c r="A54" s="101" t="s">
        <v>19</v>
      </c>
      <c r="B54" s="101" t="s">
        <v>60</v>
      </c>
      <c r="C54" s="101">
        <v>2240220360</v>
      </c>
      <c r="D54" s="101">
        <v>350</v>
      </c>
      <c r="E54" s="47" t="s">
        <v>151</v>
      </c>
      <c r="F54" s="21">
        <v>6.6</v>
      </c>
      <c r="G54" s="21">
        <v>6.6</v>
      </c>
      <c r="H54" s="21">
        <v>6.6</v>
      </c>
    </row>
    <row r="55" spans="1:8" ht="31.5">
      <c r="A55" s="101" t="s">
        <v>19</v>
      </c>
      <c r="B55" s="101" t="s">
        <v>60</v>
      </c>
      <c r="C55" s="101">
        <v>2240500000</v>
      </c>
      <c r="D55" s="101"/>
      <c r="E55" s="102" t="s">
        <v>133</v>
      </c>
      <c r="F55" s="21">
        <f>F56+F59</f>
        <v>572.1999999999999</v>
      </c>
      <c r="G55" s="21">
        <f>G56+G59</f>
        <v>572.1999999999999</v>
      </c>
      <c r="H55" s="21">
        <f>H56+H59</f>
        <v>572.1999999999999</v>
      </c>
    </row>
    <row r="56" spans="1:8" ht="31.5">
      <c r="A56" s="101" t="s">
        <v>19</v>
      </c>
      <c r="B56" s="101" t="s">
        <v>60</v>
      </c>
      <c r="C56" s="101">
        <v>2240520410</v>
      </c>
      <c r="D56" s="101"/>
      <c r="E56" s="102" t="s">
        <v>203</v>
      </c>
      <c r="F56" s="21">
        <f aca="true" t="shared" si="8" ref="F56:H57">F57</f>
        <v>126.8</v>
      </c>
      <c r="G56" s="21">
        <f t="shared" si="8"/>
        <v>126.8</v>
      </c>
      <c r="H56" s="21">
        <f t="shared" si="8"/>
        <v>126.8</v>
      </c>
    </row>
    <row r="57" spans="1:8" ht="12.75">
      <c r="A57" s="101" t="s">
        <v>19</v>
      </c>
      <c r="B57" s="101" t="s">
        <v>60</v>
      </c>
      <c r="C57" s="101">
        <v>2240520410</v>
      </c>
      <c r="D57" s="101" t="s">
        <v>70</v>
      </c>
      <c r="E57" s="102" t="s">
        <v>71</v>
      </c>
      <c r="F57" s="21">
        <f t="shared" si="8"/>
        <v>126.8</v>
      </c>
      <c r="G57" s="21">
        <f t="shared" si="8"/>
        <v>126.8</v>
      </c>
      <c r="H57" s="21">
        <f t="shared" si="8"/>
        <v>126.8</v>
      </c>
    </row>
    <row r="58" spans="1:8" ht="12.75">
      <c r="A58" s="101" t="s">
        <v>19</v>
      </c>
      <c r="B58" s="101" t="s">
        <v>60</v>
      </c>
      <c r="C58" s="101">
        <v>2240520410</v>
      </c>
      <c r="D58" s="101">
        <v>850</v>
      </c>
      <c r="E58" s="102" t="s">
        <v>100</v>
      </c>
      <c r="F58" s="21">
        <f>116.8+10</f>
        <v>126.8</v>
      </c>
      <c r="G58" s="21">
        <f>116.8+10</f>
        <v>126.8</v>
      </c>
      <c r="H58" s="21">
        <f>116.8+10</f>
        <v>126.8</v>
      </c>
    </row>
    <row r="59" spans="1:8" ht="31.5">
      <c r="A59" s="101" t="s">
        <v>19</v>
      </c>
      <c r="B59" s="101" t="s">
        <v>60</v>
      </c>
      <c r="C59" s="101">
        <v>2240520460</v>
      </c>
      <c r="D59" s="101"/>
      <c r="E59" s="102" t="s">
        <v>217</v>
      </c>
      <c r="F59" s="21">
        <f aca="true" t="shared" si="9" ref="F59:H60">F60</f>
        <v>445.4</v>
      </c>
      <c r="G59" s="21">
        <f t="shared" si="9"/>
        <v>445.4</v>
      </c>
      <c r="H59" s="21">
        <f t="shared" si="9"/>
        <v>445.4</v>
      </c>
    </row>
    <row r="60" spans="1:8" ht="31.5">
      <c r="A60" s="101" t="s">
        <v>19</v>
      </c>
      <c r="B60" s="101" t="s">
        <v>60</v>
      </c>
      <c r="C60" s="101">
        <v>2240520460</v>
      </c>
      <c r="D60" s="103" t="s">
        <v>69</v>
      </c>
      <c r="E60" s="102" t="s">
        <v>95</v>
      </c>
      <c r="F60" s="21">
        <f t="shared" si="9"/>
        <v>445.4</v>
      </c>
      <c r="G60" s="21">
        <f t="shared" si="9"/>
        <v>445.4</v>
      </c>
      <c r="H60" s="21">
        <f t="shared" si="9"/>
        <v>445.4</v>
      </c>
    </row>
    <row r="61" spans="1:8" ht="31.5">
      <c r="A61" s="101" t="s">
        <v>19</v>
      </c>
      <c r="B61" s="101" t="s">
        <v>60</v>
      </c>
      <c r="C61" s="101">
        <v>2240520460</v>
      </c>
      <c r="D61" s="101">
        <v>240</v>
      </c>
      <c r="E61" s="102" t="s">
        <v>223</v>
      </c>
      <c r="F61" s="21">
        <v>445.4</v>
      </c>
      <c r="G61" s="21">
        <v>445.4</v>
      </c>
      <c r="H61" s="21">
        <v>445.4</v>
      </c>
    </row>
    <row r="62" spans="1:8" ht="31.5">
      <c r="A62" s="101" t="s">
        <v>19</v>
      </c>
      <c r="B62" s="101" t="s">
        <v>60</v>
      </c>
      <c r="C62" s="103">
        <v>2500000000</v>
      </c>
      <c r="D62" s="101"/>
      <c r="E62" s="102" t="s">
        <v>323</v>
      </c>
      <c r="F62" s="21">
        <f>F63+F68+F77+F81</f>
        <v>1934</v>
      </c>
      <c r="G62" s="21">
        <f>G63+G68+G77+G81</f>
        <v>1476.8</v>
      </c>
      <c r="H62" s="21">
        <f>H63+H68+H77+H81</f>
        <v>1476.8</v>
      </c>
    </row>
    <row r="63" spans="1:8" ht="12.75">
      <c r="A63" s="101" t="s">
        <v>19</v>
      </c>
      <c r="B63" s="101" t="s">
        <v>60</v>
      </c>
      <c r="C63" s="101">
        <v>2510000000</v>
      </c>
      <c r="D63" s="101"/>
      <c r="E63" s="102" t="s">
        <v>153</v>
      </c>
      <c r="F63" s="21">
        <f>F64</f>
        <v>110.5</v>
      </c>
      <c r="G63" s="21">
        <f aca="true" t="shared" si="10" ref="G63:H66">G64</f>
        <v>110.5</v>
      </c>
      <c r="H63" s="21">
        <f t="shared" si="10"/>
        <v>110.5</v>
      </c>
    </row>
    <row r="64" spans="1:8" ht="47.25">
      <c r="A64" s="101" t="s">
        <v>19</v>
      </c>
      <c r="B64" s="101" t="s">
        <v>60</v>
      </c>
      <c r="C64" s="101">
        <v>2510200000</v>
      </c>
      <c r="D64" s="101"/>
      <c r="E64" s="102" t="s">
        <v>175</v>
      </c>
      <c r="F64" s="21">
        <f>F65</f>
        <v>110.5</v>
      </c>
      <c r="G64" s="21">
        <f t="shared" si="10"/>
        <v>110.5</v>
      </c>
      <c r="H64" s="21">
        <f t="shared" si="10"/>
        <v>110.5</v>
      </c>
    </row>
    <row r="65" spans="1:8" ht="31.5">
      <c r="A65" s="101" t="s">
        <v>19</v>
      </c>
      <c r="B65" s="101" t="s">
        <v>60</v>
      </c>
      <c r="C65" s="101">
        <v>2510220170</v>
      </c>
      <c r="D65" s="101"/>
      <c r="E65" s="102" t="s">
        <v>176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63">
      <c r="A66" s="101" t="s">
        <v>19</v>
      </c>
      <c r="B66" s="101" t="s">
        <v>60</v>
      </c>
      <c r="C66" s="101">
        <v>2510220170</v>
      </c>
      <c r="D66" s="101" t="s">
        <v>68</v>
      </c>
      <c r="E66" s="102" t="s">
        <v>1</v>
      </c>
      <c r="F66" s="21">
        <f>F67</f>
        <v>110.5</v>
      </c>
      <c r="G66" s="21">
        <f t="shared" si="10"/>
        <v>110.5</v>
      </c>
      <c r="H66" s="21">
        <f t="shared" si="10"/>
        <v>110.5</v>
      </c>
    </row>
    <row r="67" spans="1:8" ht="31.5">
      <c r="A67" s="101" t="s">
        <v>19</v>
      </c>
      <c r="B67" s="101" t="s">
        <v>60</v>
      </c>
      <c r="C67" s="101">
        <v>2510220170</v>
      </c>
      <c r="D67" s="101">
        <v>120</v>
      </c>
      <c r="E67" s="102" t="s">
        <v>224</v>
      </c>
      <c r="F67" s="21">
        <v>110.5</v>
      </c>
      <c r="G67" s="21">
        <v>110.5</v>
      </c>
      <c r="H67" s="21">
        <v>110.5</v>
      </c>
    </row>
    <row r="68" spans="1:8" ht="31.5">
      <c r="A68" s="149" t="s">
        <v>19</v>
      </c>
      <c r="B68" s="149" t="s">
        <v>60</v>
      </c>
      <c r="C68" s="148">
        <v>2520000000</v>
      </c>
      <c r="D68" s="149"/>
      <c r="E68" s="56" t="s">
        <v>235</v>
      </c>
      <c r="F68" s="21">
        <f>F73+F69</f>
        <v>539.7</v>
      </c>
      <c r="G68" s="21">
        <f aca="true" t="shared" si="11" ref="G68:H68">G73+G69</f>
        <v>82.5</v>
      </c>
      <c r="H68" s="21">
        <f t="shared" si="11"/>
        <v>82.5</v>
      </c>
    </row>
    <row r="69" spans="1:8" ht="63">
      <c r="A69" s="266" t="s">
        <v>19</v>
      </c>
      <c r="B69" s="266" t="s">
        <v>60</v>
      </c>
      <c r="C69" s="266">
        <v>2520100000</v>
      </c>
      <c r="D69" s="266"/>
      <c r="E69" s="56" t="s">
        <v>678</v>
      </c>
      <c r="F69" s="21">
        <f>F70</f>
        <v>457.2</v>
      </c>
      <c r="G69" s="21">
        <f aca="true" t="shared" si="12" ref="G69:H69">G70</f>
        <v>0</v>
      </c>
      <c r="H69" s="21">
        <f t="shared" si="12"/>
        <v>0</v>
      </c>
    </row>
    <row r="70" spans="1:8" ht="31.5">
      <c r="A70" s="266" t="s">
        <v>19</v>
      </c>
      <c r="B70" s="266" t="s">
        <v>60</v>
      </c>
      <c r="C70" s="10" t="s">
        <v>679</v>
      </c>
      <c r="D70" s="266"/>
      <c r="E70" s="56" t="s">
        <v>680</v>
      </c>
      <c r="F70" s="21">
        <f>F71</f>
        <v>457.2</v>
      </c>
      <c r="G70" s="21">
        <f aca="true" t="shared" si="13" ref="G70:H71">G71</f>
        <v>0</v>
      </c>
      <c r="H70" s="21">
        <f t="shared" si="13"/>
        <v>0</v>
      </c>
    </row>
    <row r="71" spans="1:8" ht="31.5">
      <c r="A71" s="266" t="s">
        <v>19</v>
      </c>
      <c r="B71" s="266" t="s">
        <v>60</v>
      </c>
      <c r="C71" s="10" t="s">
        <v>679</v>
      </c>
      <c r="D71" s="265" t="s">
        <v>69</v>
      </c>
      <c r="E71" s="267" t="s">
        <v>95</v>
      </c>
      <c r="F71" s="21">
        <f>F72</f>
        <v>457.2</v>
      </c>
      <c r="G71" s="21">
        <f t="shared" si="13"/>
        <v>0</v>
      </c>
      <c r="H71" s="21">
        <f t="shared" si="13"/>
        <v>0</v>
      </c>
    </row>
    <row r="72" spans="1:8" ht="31.5">
      <c r="A72" s="266" t="s">
        <v>19</v>
      </c>
      <c r="B72" s="266" t="s">
        <v>60</v>
      </c>
      <c r="C72" s="10" t="s">
        <v>679</v>
      </c>
      <c r="D72" s="266">
        <v>240</v>
      </c>
      <c r="E72" s="267" t="s">
        <v>223</v>
      </c>
      <c r="F72" s="21">
        <v>457.2</v>
      </c>
      <c r="G72" s="21">
        <v>0</v>
      </c>
      <c r="H72" s="21">
        <v>0</v>
      </c>
    </row>
    <row r="73" spans="1:8" ht="31.5">
      <c r="A73" s="149" t="s">
        <v>19</v>
      </c>
      <c r="B73" s="149" t="s">
        <v>60</v>
      </c>
      <c r="C73" s="148">
        <v>2520400000</v>
      </c>
      <c r="D73" s="149"/>
      <c r="E73" s="56" t="s">
        <v>346</v>
      </c>
      <c r="F73" s="21">
        <f>F74</f>
        <v>82.5</v>
      </c>
      <c r="G73" s="21">
        <f aca="true" t="shared" si="14" ref="G73:H75">G74</f>
        <v>82.5</v>
      </c>
      <c r="H73" s="21">
        <f t="shared" si="14"/>
        <v>82.5</v>
      </c>
    </row>
    <row r="74" spans="1:8" ht="12.75">
      <c r="A74" s="149" t="s">
        <v>19</v>
      </c>
      <c r="B74" s="149" t="s">
        <v>60</v>
      </c>
      <c r="C74" s="148">
        <v>2520420300</v>
      </c>
      <c r="D74" s="149"/>
      <c r="E74" s="56" t="s">
        <v>347</v>
      </c>
      <c r="F74" s="21">
        <f>F75</f>
        <v>82.5</v>
      </c>
      <c r="G74" s="21">
        <f t="shared" si="14"/>
        <v>82.5</v>
      </c>
      <c r="H74" s="21">
        <f t="shared" si="14"/>
        <v>82.5</v>
      </c>
    </row>
    <row r="75" spans="1:8" ht="31.5">
      <c r="A75" s="149" t="s">
        <v>19</v>
      </c>
      <c r="B75" s="149" t="s">
        <v>60</v>
      </c>
      <c r="C75" s="148">
        <v>2520420300</v>
      </c>
      <c r="D75" s="148" t="s">
        <v>69</v>
      </c>
      <c r="E75" s="150" t="s">
        <v>95</v>
      </c>
      <c r="F75" s="21">
        <f>F76</f>
        <v>82.5</v>
      </c>
      <c r="G75" s="21">
        <f t="shared" si="14"/>
        <v>82.5</v>
      </c>
      <c r="H75" s="21">
        <f t="shared" si="14"/>
        <v>82.5</v>
      </c>
    </row>
    <row r="76" spans="1:8" ht="31.5">
      <c r="A76" s="149" t="s">
        <v>19</v>
      </c>
      <c r="B76" s="149" t="s">
        <v>60</v>
      </c>
      <c r="C76" s="148">
        <v>2520420300</v>
      </c>
      <c r="D76" s="149">
        <v>240</v>
      </c>
      <c r="E76" s="150" t="s">
        <v>223</v>
      </c>
      <c r="F76" s="21">
        <v>82.5</v>
      </c>
      <c r="G76" s="21">
        <v>82.5</v>
      </c>
      <c r="H76" s="21">
        <v>82.5</v>
      </c>
    </row>
    <row r="77" spans="1:8" ht="31.5">
      <c r="A77" s="162" t="s">
        <v>19</v>
      </c>
      <c r="B77" s="162" t="s">
        <v>60</v>
      </c>
      <c r="C77" s="161">
        <v>2520500000</v>
      </c>
      <c r="D77" s="162"/>
      <c r="E77" s="163" t="s">
        <v>363</v>
      </c>
      <c r="F77" s="21">
        <f>F78</f>
        <v>173.8</v>
      </c>
      <c r="G77" s="21">
        <f aca="true" t="shared" si="15" ref="G77:H79">G78</f>
        <v>173.8</v>
      </c>
      <c r="H77" s="21">
        <f t="shared" si="15"/>
        <v>173.8</v>
      </c>
    </row>
    <row r="78" spans="1:8" ht="12.75">
      <c r="A78" s="162" t="s">
        <v>19</v>
      </c>
      <c r="B78" s="162" t="s">
        <v>60</v>
      </c>
      <c r="C78" s="161">
        <v>2520520300</v>
      </c>
      <c r="D78" s="162"/>
      <c r="E78" s="163" t="s">
        <v>364</v>
      </c>
      <c r="F78" s="21">
        <f>F79</f>
        <v>173.8</v>
      </c>
      <c r="G78" s="21">
        <f t="shared" si="15"/>
        <v>173.8</v>
      </c>
      <c r="H78" s="21">
        <f t="shared" si="15"/>
        <v>173.8</v>
      </c>
    </row>
    <row r="79" spans="1:8" ht="31.5">
      <c r="A79" s="162" t="s">
        <v>19</v>
      </c>
      <c r="B79" s="162" t="s">
        <v>60</v>
      </c>
      <c r="C79" s="161">
        <v>2520520300</v>
      </c>
      <c r="D79" s="161" t="s">
        <v>69</v>
      </c>
      <c r="E79" s="163" t="s">
        <v>95</v>
      </c>
      <c r="F79" s="21">
        <f>F80</f>
        <v>173.8</v>
      </c>
      <c r="G79" s="21">
        <f t="shared" si="15"/>
        <v>173.8</v>
      </c>
      <c r="H79" s="21">
        <f t="shared" si="15"/>
        <v>173.8</v>
      </c>
    </row>
    <row r="80" spans="1:8" ht="31.5">
      <c r="A80" s="162" t="s">
        <v>19</v>
      </c>
      <c r="B80" s="162" t="s">
        <v>60</v>
      </c>
      <c r="C80" s="161">
        <v>2520520300</v>
      </c>
      <c r="D80" s="162">
        <v>240</v>
      </c>
      <c r="E80" s="163" t="s">
        <v>223</v>
      </c>
      <c r="F80" s="21">
        <v>173.8</v>
      </c>
      <c r="G80" s="21">
        <v>173.8</v>
      </c>
      <c r="H80" s="21">
        <v>173.8</v>
      </c>
    </row>
    <row r="81" spans="1:8" ht="31.5">
      <c r="A81" s="162" t="s">
        <v>19</v>
      </c>
      <c r="B81" s="162" t="s">
        <v>60</v>
      </c>
      <c r="C81" s="161">
        <v>2520600000</v>
      </c>
      <c r="D81" s="162"/>
      <c r="E81" s="163" t="s">
        <v>362</v>
      </c>
      <c r="F81" s="21">
        <f>F82</f>
        <v>1110</v>
      </c>
      <c r="G81" s="21">
        <f aca="true" t="shared" si="16" ref="G81:H83">G82</f>
        <v>1110</v>
      </c>
      <c r="H81" s="21">
        <f t="shared" si="16"/>
        <v>1110</v>
      </c>
    </row>
    <row r="82" spans="1:8" ht="12.75">
      <c r="A82" s="162" t="s">
        <v>19</v>
      </c>
      <c r="B82" s="162" t="s">
        <v>60</v>
      </c>
      <c r="C82" s="161">
        <v>2520620200</v>
      </c>
      <c r="D82" s="162"/>
      <c r="E82" s="163" t="s">
        <v>284</v>
      </c>
      <c r="F82" s="21">
        <f>F83</f>
        <v>1110</v>
      </c>
      <c r="G82" s="21">
        <f t="shared" si="16"/>
        <v>1110</v>
      </c>
      <c r="H82" s="21">
        <f t="shared" si="16"/>
        <v>1110</v>
      </c>
    </row>
    <row r="83" spans="1:8" ht="31.5">
      <c r="A83" s="162" t="s">
        <v>19</v>
      </c>
      <c r="B83" s="162" t="s">
        <v>60</v>
      </c>
      <c r="C83" s="161">
        <v>2520620200</v>
      </c>
      <c r="D83" s="161" t="s">
        <v>69</v>
      </c>
      <c r="E83" s="163" t="s">
        <v>95</v>
      </c>
      <c r="F83" s="21">
        <f>F84</f>
        <v>1110</v>
      </c>
      <c r="G83" s="21">
        <f t="shared" si="16"/>
        <v>1110</v>
      </c>
      <c r="H83" s="21">
        <f t="shared" si="16"/>
        <v>1110</v>
      </c>
    </row>
    <row r="84" spans="1:8" ht="31.5">
      <c r="A84" s="162" t="s">
        <v>19</v>
      </c>
      <c r="B84" s="162" t="s">
        <v>60</v>
      </c>
      <c r="C84" s="161">
        <v>2520620200</v>
      </c>
      <c r="D84" s="162">
        <v>240</v>
      </c>
      <c r="E84" s="163" t="s">
        <v>223</v>
      </c>
      <c r="F84" s="21">
        <v>1110</v>
      </c>
      <c r="G84" s="21">
        <v>1110</v>
      </c>
      <c r="H84" s="21">
        <v>1110</v>
      </c>
    </row>
    <row r="85" spans="1:8" ht="47.25">
      <c r="A85" s="101" t="s">
        <v>19</v>
      </c>
      <c r="B85" s="101" t="s">
        <v>60</v>
      </c>
      <c r="C85" s="103">
        <v>2600000000</v>
      </c>
      <c r="D85" s="103"/>
      <c r="E85" s="102" t="s">
        <v>328</v>
      </c>
      <c r="F85" s="21">
        <f>F98+F86</f>
        <v>3138</v>
      </c>
      <c r="G85" s="21">
        <f>G98+G86</f>
        <v>1147.1</v>
      </c>
      <c r="H85" s="21">
        <f>H98+H86</f>
        <v>1147.1</v>
      </c>
    </row>
    <row r="86" spans="1:8" ht="47.25">
      <c r="A86" s="101" t="s">
        <v>19</v>
      </c>
      <c r="B86" s="101" t="s">
        <v>60</v>
      </c>
      <c r="C86" s="103">
        <v>2620000000</v>
      </c>
      <c r="D86" s="101"/>
      <c r="E86" s="102" t="s">
        <v>204</v>
      </c>
      <c r="F86" s="21">
        <f>F87+F94</f>
        <v>3111.5</v>
      </c>
      <c r="G86" s="21">
        <f>G87+G94</f>
        <v>1120.6</v>
      </c>
      <c r="H86" s="21">
        <f>H87+H94</f>
        <v>1120.6</v>
      </c>
    </row>
    <row r="87" spans="1:8" ht="47.25">
      <c r="A87" s="101" t="s">
        <v>19</v>
      </c>
      <c r="B87" s="103" t="s">
        <v>60</v>
      </c>
      <c r="C87" s="101">
        <v>2620100000</v>
      </c>
      <c r="D87" s="101"/>
      <c r="E87" s="102" t="s">
        <v>205</v>
      </c>
      <c r="F87" s="21">
        <f>F88+F91</f>
        <v>2901</v>
      </c>
      <c r="G87" s="21">
        <f>G88+G91</f>
        <v>910.1</v>
      </c>
      <c r="H87" s="21">
        <f>H88+H91</f>
        <v>910.1</v>
      </c>
    </row>
    <row r="88" spans="1:8" ht="47.25">
      <c r="A88" s="101" t="s">
        <v>19</v>
      </c>
      <c r="B88" s="101" t="s">
        <v>60</v>
      </c>
      <c r="C88" s="101">
        <v>2620120180</v>
      </c>
      <c r="D88" s="101"/>
      <c r="E88" s="102" t="s">
        <v>206</v>
      </c>
      <c r="F88" s="21">
        <f aca="true" t="shared" si="17" ref="F88:H89">F89</f>
        <v>1990.9</v>
      </c>
      <c r="G88" s="21">
        <f t="shared" si="17"/>
        <v>292.9</v>
      </c>
      <c r="H88" s="21">
        <f t="shared" si="17"/>
        <v>0</v>
      </c>
    </row>
    <row r="89" spans="1:8" ht="31.5">
      <c r="A89" s="101" t="s">
        <v>19</v>
      </c>
      <c r="B89" s="103" t="s">
        <v>60</v>
      </c>
      <c r="C89" s="101">
        <v>2620120180</v>
      </c>
      <c r="D89" s="101" t="s">
        <v>69</v>
      </c>
      <c r="E89" s="102" t="s">
        <v>95</v>
      </c>
      <c r="F89" s="21">
        <f t="shared" si="17"/>
        <v>1990.9</v>
      </c>
      <c r="G89" s="21">
        <f t="shared" si="17"/>
        <v>292.9</v>
      </c>
      <c r="H89" s="21">
        <f t="shared" si="17"/>
        <v>0</v>
      </c>
    </row>
    <row r="90" spans="1:8" ht="31.5">
      <c r="A90" s="101" t="s">
        <v>19</v>
      </c>
      <c r="B90" s="103" t="s">
        <v>60</v>
      </c>
      <c r="C90" s="101">
        <v>2620120180</v>
      </c>
      <c r="D90" s="101">
        <v>240</v>
      </c>
      <c r="E90" s="102" t="s">
        <v>223</v>
      </c>
      <c r="F90" s="21">
        <f>1960.9+30</f>
        <v>1990.9</v>
      </c>
      <c r="G90" s="21">
        <v>292.9</v>
      </c>
      <c r="H90" s="21">
        <v>0</v>
      </c>
    </row>
    <row r="91" spans="1:8" ht="47.25">
      <c r="A91" s="101" t="s">
        <v>19</v>
      </c>
      <c r="B91" s="101" t="s">
        <v>60</v>
      </c>
      <c r="C91" s="101">
        <v>2620120520</v>
      </c>
      <c r="D91" s="101"/>
      <c r="E91" s="102" t="s">
        <v>211</v>
      </c>
      <c r="F91" s="21">
        <f aca="true" t="shared" si="18" ref="F91:H92">F92</f>
        <v>910.1</v>
      </c>
      <c r="G91" s="21">
        <f t="shared" si="18"/>
        <v>617.2</v>
      </c>
      <c r="H91" s="21">
        <f t="shared" si="18"/>
        <v>910.1</v>
      </c>
    </row>
    <row r="92" spans="1:8" ht="31.5">
      <c r="A92" s="101" t="s">
        <v>19</v>
      </c>
      <c r="B92" s="103" t="s">
        <v>60</v>
      </c>
      <c r="C92" s="130">
        <v>2620120520</v>
      </c>
      <c r="D92" s="101" t="s">
        <v>69</v>
      </c>
      <c r="E92" s="102" t="s">
        <v>95</v>
      </c>
      <c r="F92" s="21">
        <f t="shared" si="18"/>
        <v>910.1</v>
      </c>
      <c r="G92" s="21">
        <f t="shared" si="18"/>
        <v>617.2</v>
      </c>
      <c r="H92" s="21">
        <f t="shared" si="18"/>
        <v>910.1</v>
      </c>
    </row>
    <row r="93" spans="1:8" ht="31.5">
      <c r="A93" s="101" t="s">
        <v>19</v>
      </c>
      <c r="B93" s="128" t="s">
        <v>60</v>
      </c>
      <c r="C93" s="130">
        <v>2620120520</v>
      </c>
      <c r="D93" s="101">
        <v>240</v>
      </c>
      <c r="E93" s="102" t="s">
        <v>223</v>
      </c>
      <c r="F93" s="21">
        <v>910.1</v>
      </c>
      <c r="G93" s="21">
        <f>910.1-292.9</f>
        <v>617.2</v>
      </c>
      <c r="H93" s="21">
        <v>910.1</v>
      </c>
    </row>
    <row r="94" spans="1:8" ht="47.25">
      <c r="A94" s="101" t="s">
        <v>19</v>
      </c>
      <c r="B94" s="101" t="s">
        <v>60</v>
      </c>
      <c r="C94" s="101">
        <v>2620200000</v>
      </c>
      <c r="D94" s="101"/>
      <c r="E94" s="102" t="s">
        <v>207</v>
      </c>
      <c r="F94" s="21">
        <f aca="true" t="shared" si="19" ref="F94:H96">F95</f>
        <v>210.5</v>
      </c>
      <c r="G94" s="21">
        <f t="shared" si="19"/>
        <v>210.5</v>
      </c>
      <c r="H94" s="21">
        <f t="shared" si="19"/>
        <v>210.5</v>
      </c>
    </row>
    <row r="95" spans="1:8" ht="17.25" customHeight="1">
      <c r="A95" s="101" t="s">
        <v>19</v>
      </c>
      <c r="B95" s="103" t="s">
        <v>60</v>
      </c>
      <c r="C95" s="101">
        <v>2620220530</v>
      </c>
      <c r="D95" s="101"/>
      <c r="E95" s="102" t="s">
        <v>208</v>
      </c>
      <c r="F95" s="21">
        <f t="shared" si="19"/>
        <v>210.5</v>
      </c>
      <c r="G95" s="21">
        <f t="shared" si="19"/>
        <v>210.5</v>
      </c>
      <c r="H95" s="21">
        <f t="shared" si="19"/>
        <v>210.5</v>
      </c>
    </row>
    <row r="96" spans="1:8" ht="31.5">
      <c r="A96" s="101" t="s">
        <v>19</v>
      </c>
      <c r="B96" s="103" t="s">
        <v>60</v>
      </c>
      <c r="C96" s="130">
        <v>2620220530</v>
      </c>
      <c r="D96" s="101" t="s">
        <v>69</v>
      </c>
      <c r="E96" s="102" t="s">
        <v>95</v>
      </c>
      <c r="F96" s="21">
        <f t="shared" si="19"/>
        <v>210.5</v>
      </c>
      <c r="G96" s="21">
        <f t="shared" si="19"/>
        <v>210.5</v>
      </c>
      <c r="H96" s="21">
        <f t="shared" si="19"/>
        <v>210.5</v>
      </c>
    </row>
    <row r="97" spans="1:8" ht="31.5">
      <c r="A97" s="101" t="s">
        <v>19</v>
      </c>
      <c r="B97" s="101" t="s">
        <v>60</v>
      </c>
      <c r="C97" s="130">
        <v>2620220530</v>
      </c>
      <c r="D97" s="101">
        <v>240</v>
      </c>
      <c r="E97" s="102" t="s">
        <v>223</v>
      </c>
      <c r="F97" s="21">
        <v>210.5</v>
      </c>
      <c r="G97" s="21">
        <v>210.5</v>
      </c>
      <c r="H97" s="21">
        <v>210.5</v>
      </c>
    </row>
    <row r="98" spans="1:8" ht="47.25">
      <c r="A98" s="101" t="s">
        <v>19</v>
      </c>
      <c r="B98" s="101" t="s">
        <v>60</v>
      </c>
      <c r="C98" s="103">
        <v>2630000000</v>
      </c>
      <c r="D98" s="1"/>
      <c r="E98" s="47" t="s">
        <v>198</v>
      </c>
      <c r="F98" s="21">
        <f>F99</f>
        <v>26.5</v>
      </c>
      <c r="G98" s="21">
        <f>G99</f>
        <v>26.5</v>
      </c>
      <c r="H98" s="21">
        <f>H99</f>
        <v>26.5</v>
      </c>
    </row>
    <row r="99" spans="1:8" ht="31.5">
      <c r="A99" s="101" t="s">
        <v>19</v>
      </c>
      <c r="B99" s="101" t="s">
        <v>60</v>
      </c>
      <c r="C99" s="101">
        <v>2630200000</v>
      </c>
      <c r="D99" s="1"/>
      <c r="E99" s="47" t="s">
        <v>201</v>
      </c>
      <c r="F99" s="21">
        <f>F100</f>
        <v>26.5</v>
      </c>
      <c r="G99" s="21">
        <f aca="true" t="shared" si="20" ref="G99:H101">G100</f>
        <v>26.5</v>
      </c>
      <c r="H99" s="21">
        <f t="shared" si="20"/>
        <v>26.5</v>
      </c>
    </row>
    <row r="100" spans="1:8" ht="12.75">
      <c r="A100" s="101" t="s">
        <v>19</v>
      </c>
      <c r="B100" s="101" t="s">
        <v>60</v>
      </c>
      <c r="C100" s="101">
        <v>2630220250</v>
      </c>
      <c r="D100" s="1"/>
      <c r="E100" s="47" t="s">
        <v>199</v>
      </c>
      <c r="F100" s="21">
        <f>F101</f>
        <v>26.5</v>
      </c>
      <c r="G100" s="21">
        <f t="shared" si="20"/>
        <v>26.5</v>
      </c>
      <c r="H100" s="21">
        <f t="shared" si="20"/>
        <v>26.5</v>
      </c>
    </row>
    <row r="101" spans="1:8" ht="31.5">
      <c r="A101" s="101" t="s">
        <v>19</v>
      </c>
      <c r="B101" s="101" t="s">
        <v>60</v>
      </c>
      <c r="C101" s="130">
        <v>2630220250</v>
      </c>
      <c r="D101" s="103" t="s">
        <v>69</v>
      </c>
      <c r="E101" s="102" t="s">
        <v>95</v>
      </c>
      <c r="F101" s="21">
        <f>F102</f>
        <v>26.5</v>
      </c>
      <c r="G101" s="21">
        <f t="shared" si="20"/>
        <v>26.5</v>
      </c>
      <c r="H101" s="21">
        <f t="shared" si="20"/>
        <v>26.5</v>
      </c>
    </row>
    <row r="102" spans="1:8" ht="31.5">
      <c r="A102" s="101" t="s">
        <v>19</v>
      </c>
      <c r="B102" s="101" t="s">
        <v>60</v>
      </c>
      <c r="C102" s="130">
        <v>2630220250</v>
      </c>
      <c r="D102" s="101">
        <v>240</v>
      </c>
      <c r="E102" s="102" t="s">
        <v>223</v>
      </c>
      <c r="F102" s="21">
        <v>26.5</v>
      </c>
      <c r="G102" s="21">
        <v>26.5</v>
      </c>
      <c r="H102" s="21">
        <v>26.5</v>
      </c>
    </row>
    <row r="103" spans="1:8" ht="12.75">
      <c r="A103" s="101" t="s">
        <v>19</v>
      </c>
      <c r="B103" s="101" t="s">
        <v>60</v>
      </c>
      <c r="C103" s="101">
        <v>9900000000</v>
      </c>
      <c r="D103" s="101"/>
      <c r="E103" s="102" t="s">
        <v>105</v>
      </c>
      <c r="F103" s="21">
        <f>F108+F104</f>
        <v>27122.999999999996</v>
      </c>
      <c r="G103" s="21">
        <f aca="true" t="shared" si="21" ref="G103:H103">G108+G104</f>
        <v>25385.3</v>
      </c>
      <c r="H103" s="21">
        <f t="shared" si="21"/>
        <v>25388</v>
      </c>
    </row>
    <row r="104" spans="1:8" ht="31.5">
      <c r="A104" s="245" t="s">
        <v>19</v>
      </c>
      <c r="B104" s="245" t="s">
        <v>60</v>
      </c>
      <c r="C104" s="245">
        <v>9930000000</v>
      </c>
      <c r="D104" s="245"/>
      <c r="E104" s="56" t="s">
        <v>157</v>
      </c>
      <c r="F104" s="21">
        <f>F105</f>
        <v>10.3</v>
      </c>
      <c r="G104" s="21">
        <f aca="true" t="shared" si="22" ref="G104:H106">G105</f>
        <v>0</v>
      </c>
      <c r="H104" s="21">
        <f t="shared" si="22"/>
        <v>0</v>
      </c>
    </row>
    <row r="105" spans="1:8" ht="31.5">
      <c r="A105" s="245" t="s">
        <v>19</v>
      </c>
      <c r="B105" s="245" t="s">
        <v>60</v>
      </c>
      <c r="C105" s="245">
        <v>9930020490</v>
      </c>
      <c r="D105" s="245"/>
      <c r="E105" s="56" t="s">
        <v>675</v>
      </c>
      <c r="F105" s="21">
        <f>F106</f>
        <v>10.3</v>
      </c>
      <c r="G105" s="21">
        <f t="shared" si="22"/>
        <v>0</v>
      </c>
      <c r="H105" s="21">
        <f t="shared" si="22"/>
        <v>0</v>
      </c>
    </row>
    <row r="106" spans="1:8" ht="12.75">
      <c r="A106" s="245" t="s">
        <v>19</v>
      </c>
      <c r="B106" s="245" t="s">
        <v>60</v>
      </c>
      <c r="C106" s="245">
        <v>9930020490</v>
      </c>
      <c r="D106" s="11" t="s">
        <v>70</v>
      </c>
      <c r="E106" s="42" t="s">
        <v>71</v>
      </c>
      <c r="F106" s="21">
        <f>F107</f>
        <v>10.3</v>
      </c>
      <c r="G106" s="21">
        <f t="shared" si="22"/>
        <v>0</v>
      </c>
      <c r="H106" s="21">
        <f t="shared" si="22"/>
        <v>0</v>
      </c>
    </row>
    <row r="107" spans="1:8" ht="12.75">
      <c r="A107" s="245" t="s">
        <v>19</v>
      </c>
      <c r="B107" s="245" t="s">
        <v>60</v>
      </c>
      <c r="C107" s="245">
        <v>9930020490</v>
      </c>
      <c r="D107" s="1" t="s">
        <v>676</v>
      </c>
      <c r="E107" s="151" t="s">
        <v>677</v>
      </c>
      <c r="F107" s="21">
        <v>10.3</v>
      </c>
      <c r="G107" s="21">
        <v>0</v>
      </c>
      <c r="H107" s="21">
        <v>0</v>
      </c>
    </row>
    <row r="108" spans="1:8" ht="31.5">
      <c r="A108" s="101" t="s">
        <v>19</v>
      </c>
      <c r="B108" s="101" t="s">
        <v>60</v>
      </c>
      <c r="C108" s="101">
        <v>9990000000</v>
      </c>
      <c r="D108" s="101"/>
      <c r="E108" s="102" t="s">
        <v>147</v>
      </c>
      <c r="F108" s="21">
        <f>F109+F113</f>
        <v>27112.699999999997</v>
      </c>
      <c r="G108" s="21">
        <f>G109+G113</f>
        <v>25385.3</v>
      </c>
      <c r="H108" s="21">
        <f>H109+H113</f>
        <v>25388</v>
      </c>
    </row>
    <row r="109" spans="1:8" ht="31.5">
      <c r="A109" s="101" t="s">
        <v>19</v>
      </c>
      <c r="B109" s="101" t="s">
        <v>60</v>
      </c>
      <c r="C109" s="101">
        <v>9990200000</v>
      </c>
      <c r="D109" s="24"/>
      <c r="E109" s="102" t="s">
        <v>117</v>
      </c>
      <c r="F109" s="21">
        <f aca="true" t="shared" si="23" ref="F109:H111">F110</f>
        <v>319.5</v>
      </c>
      <c r="G109" s="21">
        <f t="shared" si="23"/>
        <v>322.2</v>
      </c>
      <c r="H109" s="21">
        <f t="shared" si="23"/>
        <v>324.9</v>
      </c>
    </row>
    <row r="110" spans="1:8" ht="66" customHeight="1">
      <c r="A110" s="101" t="s">
        <v>19</v>
      </c>
      <c r="B110" s="101" t="s">
        <v>60</v>
      </c>
      <c r="C110" s="101">
        <v>9990210540</v>
      </c>
      <c r="D110" s="101"/>
      <c r="E110" s="102" t="s">
        <v>154</v>
      </c>
      <c r="F110" s="21">
        <f t="shared" si="23"/>
        <v>319.5</v>
      </c>
      <c r="G110" s="21">
        <f t="shared" si="23"/>
        <v>322.2</v>
      </c>
      <c r="H110" s="21">
        <f t="shared" si="23"/>
        <v>324.9</v>
      </c>
    </row>
    <row r="111" spans="1:8" ht="63">
      <c r="A111" s="101" t="s">
        <v>19</v>
      </c>
      <c r="B111" s="101" t="s">
        <v>60</v>
      </c>
      <c r="C111" s="101">
        <v>9990210540</v>
      </c>
      <c r="D111" s="101" t="s">
        <v>68</v>
      </c>
      <c r="E111" s="102" t="s">
        <v>1</v>
      </c>
      <c r="F111" s="21">
        <f t="shared" si="23"/>
        <v>319.5</v>
      </c>
      <c r="G111" s="21">
        <f t="shared" si="23"/>
        <v>322.2</v>
      </c>
      <c r="H111" s="21">
        <f t="shared" si="23"/>
        <v>324.9</v>
      </c>
    </row>
    <row r="112" spans="1:8" ht="31.5">
      <c r="A112" s="101" t="s">
        <v>19</v>
      </c>
      <c r="B112" s="101" t="s">
        <v>60</v>
      </c>
      <c r="C112" s="101">
        <v>9990210540</v>
      </c>
      <c r="D112" s="101">
        <v>120</v>
      </c>
      <c r="E112" s="102" t="s">
        <v>224</v>
      </c>
      <c r="F112" s="21">
        <f>292+27.5</f>
        <v>319.5</v>
      </c>
      <c r="G112" s="21">
        <f>294.7+27.5</f>
        <v>322.2</v>
      </c>
      <c r="H112" s="21">
        <f>294.7+30.2</f>
        <v>324.9</v>
      </c>
    </row>
    <row r="113" spans="1:8" ht="31.5">
      <c r="A113" s="101" t="s">
        <v>19</v>
      </c>
      <c r="B113" s="101" t="s">
        <v>60</v>
      </c>
      <c r="C113" s="101">
        <v>9990300000</v>
      </c>
      <c r="D113" s="101"/>
      <c r="E113" s="102" t="s">
        <v>159</v>
      </c>
      <c r="F113" s="21">
        <f>F114+F116+F118</f>
        <v>26793.199999999997</v>
      </c>
      <c r="G113" s="21">
        <f>G114+G116+G118</f>
        <v>25063.1</v>
      </c>
      <c r="H113" s="21">
        <f>H114+H116+H118</f>
        <v>25063.1</v>
      </c>
    </row>
    <row r="114" spans="1:8" ht="63">
      <c r="A114" s="101" t="s">
        <v>19</v>
      </c>
      <c r="B114" s="101" t="s">
        <v>60</v>
      </c>
      <c r="C114" s="101">
        <v>9990300000</v>
      </c>
      <c r="D114" s="101" t="s">
        <v>68</v>
      </c>
      <c r="E114" s="102" t="s">
        <v>1</v>
      </c>
      <c r="F114" s="21">
        <f>F115</f>
        <v>18488.4</v>
      </c>
      <c r="G114" s="21">
        <f>G115</f>
        <v>18488.4</v>
      </c>
      <c r="H114" s="21">
        <f>H115</f>
        <v>18488.4</v>
      </c>
    </row>
    <row r="115" spans="1:8" ht="12.75">
      <c r="A115" s="101" t="s">
        <v>19</v>
      </c>
      <c r="B115" s="101" t="s">
        <v>60</v>
      </c>
      <c r="C115" s="101">
        <v>9990300000</v>
      </c>
      <c r="D115" s="101">
        <v>110</v>
      </c>
      <c r="E115" s="47" t="s">
        <v>160</v>
      </c>
      <c r="F115" s="21">
        <f>17771.7+716.7</f>
        <v>18488.4</v>
      </c>
      <c r="G115" s="21">
        <f>17771.7+716.7</f>
        <v>18488.4</v>
      </c>
      <c r="H115" s="21">
        <f>17771.7+716.7</f>
        <v>18488.4</v>
      </c>
    </row>
    <row r="116" spans="1:8" ht="31.5">
      <c r="A116" s="101" t="s">
        <v>19</v>
      </c>
      <c r="B116" s="101" t="s">
        <v>60</v>
      </c>
      <c r="C116" s="101">
        <v>9990300000</v>
      </c>
      <c r="D116" s="101" t="s">
        <v>69</v>
      </c>
      <c r="E116" s="102" t="s">
        <v>95</v>
      </c>
      <c r="F116" s="21">
        <f>F117</f>
        <v>8277.199999999999</v>
      </c>
      <c r="G116" s="21">
        <f>G117</f>
        <v>6547.1</v>
      </c>
      <c r="H116" s="21">
        <f>H117</f>
        <v>6547.1</v>
      </c>
    </row>
    <row r="117" spans="1:8" ht="31.5">
      <c r="A117" s="101" t="s">
        <v>19</v>
      </c>
      <c r="B117" s="101" t="s">
        <v>60</v>
      </c>
      <c r="C117" s="101">
        <v>9990300000</v>
      </c>
      <c r="D117" s="101">
        <v>240</v>
      </c>
      <c r="E117" s="102" t="s">
        <v>223</v>
      </c>
      <c r="F117" s="21">
        <f>6511.3+5470+200.8-5470+1565.1</f>
        <v>8277.199999999999</v>
      </c>
      <c r="G117" s="21">
        <f>6511.3+35.8</f>
        <v>6547.1</v>
      </c>
      <c r="H117" s="21">
        <f>6511.3+35.8</f>
        <v>6547.1</v>
      </c>
    </row>
    <row r="118" spans="1:8" ht="12.75">
      <c r="A118" s="101" t="s">
        <v>19</v>
      </c>
      <c r="B118" s="101" t="s">
        <v>60</v>
      </c>
      <c r="C118" s="101">
        <v>9990300000</v>
      </c>
      <c r="D118" s="101" t="s">
        <v>70</v>
      </c>
      <c r="E118" s="102" t="s">
        <v>71</v>
      </c>
      <c r="F118" s="21">
        <f>F119</f>
        <v>27.6</v>
      </c>
      <c r="G118" s="21">
        <f>G119</f>
        <v>27.6</v>
      </c>
      <c r="H118" s="21">
        <f>H119</f>
        <v>27.6</v>
      </c>
    </row>
    <row r="119" spans="1:8" ht="12.75">
      <c r="A119" s="101" t="s">
        <v>19</v>
      </c>
      <c r="B119" s="101" t="s">
        <v>60</v>
      </c>
      <c r="C119" s="101">
        <v>9990300000</v>
      </c>
      <c r="D119" s="101">
        <v>850</v>
      </c>
      <c r="E119" s="102" t="s">
        <v>100</v>
      </c>
      <c r="F119" s="21">
        <v>27.6</v>
      </c>
      <c r="G119" s="21">
        <v>27.6</v>
      </c>
      <c r="H119" s="21">
        <v>27.6</v>
      </c>
    </row>
    <row r="120" spans="1:8" ht="12.75">
      <c r="A120" s="101" t="s">
        <v>19</v>
      </c>
      <c r="B120" s="101" t="s">
        <v>55</v>
      </c>
      <c r="C120" s="101" t="s">
        <v>66</v>
      </c>
      <c r="D120" s="101" t="s">
        <v>66</v>
      </c>
      <c r="E120" s="42" t="s">
        <v>24</v>
      </c>
      <c r="F120" s="21">
        <f>F121+F128</f>
        <v>10560.6</v>
      </c>
      <c r="G120" s="21">
        <f>G121+G128</f>
        <v>10641</v>
      </c>
      <c r="H120" s="21">
        <f>H121+H128</f>
        <v>10641</v>
      </c>
    </row>
    <row r="121" spans="1:8" ht="12.75">
      <c r="A121" s="101" t="s">
        <v>19</v>
      </c>
      <c r="B121" s="101" t="s">
        <v>75</v>
      </c>
      <c r="C121" s="101" t="s">
        <v>66</v>
      </c>
      <c r="D121" s="101" t="s">
        <v>66</v>
      </c>
      <c r="E121" s="102" t="s">
        <v>76</v>
      </c>
      <c r="F121" s="21">
        <f aca="true" t="shared" si="24" ref="F121:F126">F122</f>
        <v>1462.2</v>
      </c>
      <c r="G121" s="21">
        <f aca="true" t="shared" si="25" ref="G121:H125">G122</f>
        <v>1542.6000000000001</v>
      </c>
      <c r="H121" s="21">
        <f t="shared" si="25"/>
        <v>1542.6000000000001</v>
      </c>
    </row>
    <row r="122" spans="1:8" ht="12.75">
      <c r="A122" s="101" t="s">
        <v>19</v>
      </c>
      <c r="B122" s="101" t="s">
        <v>75</v>
      </c>
      <c r="C122" s="101">
        <v>9900000000</v>
      </c>
      <c r="D122" s="101"/>
      <c r="E122" s="102" t="s">
        <v>105</v>
      </c>
      <c r="F122" s="21">
        <f t="shared" si="24"/>
        <v>1462.2</v>
      </c>
      <c r="G122" s="21">
        <f t="shared" si="25"/>
        <v>1542.6000000000001</v>
      </c>
      <c r="H122" s="21">
        <f t="shared" si="25"/>
        <v>1542.6000000000001</v>
      </c>
    </row>
    <row r="123" spans="1:8" ht="31.5">
      <c r="A123" s="101" t="s">
        <v>19</v>
      </c>
      <c r="B123" s="101" t="s">
        <v>75</v>
      </c>
      <c r="C123" s="101">
        <v>9990000000</v>
      </c>
      <c r="D123" s="101"/>
      <c r="E123" s="102" t="s">
        <v>147</v>
      </c>
      <c r="F123" s="21">
        <f t="shared" si="24"/>
        <v>1462.2</v>
      </c>
      <c r="G123" s="21">
        <f t="shared" si="25"/>
        <v>1542.6000000000001</v>
      </c>
      <c r="H123" s="21">
        <f t="shared" si="25"/>
        <v>1542.6000000000001</v>
      </c>
    </row>
    <row r="124" spans="1:8" ht="31.5">
      <c r="A124" s="101" t="s">
        <v>19</v>
      </c>
      <c r="B124" s="101" t="s">
        <v>75</v>
      </c>
      <c r="C124" s="101">
        <v>9990200000</v>
      </c>
      <c r="D124" s="24"/>
      <c r="E124" s="102" t="s">
        <v>117</v>
      </c>
      <c r="F124" s="21">
        <f t="shared" si="24"/>
        <v>1462.2</v>
      </c>
      <c r="G124" s="21">
        <f t="shared" si="25"/>
        <v>1542.6000000000001</v>
      </c>
      <c r="H124" s="21">
        <f t="shared" si="25"/>
        <v>1542.6000000000001</v>
      </c>
    </row>
    <row r="125" spans="1:8" ht="31.5">
      <c r="A125" s="101" t="s">
        <v>19</v>
      </c>
      <c r="B125" s="101" t="s">
        <v>75</v>
      </c>
      <c r="C125" s="101">
        <v>9990259302</v>
      </c>
      <c r="D125" s="101"/>
      <c r="E125" s="102" t="s">
        <v>161</v>
      </c>
      <c r="F125" s="21">
        <f t="shared" si="24"/>
        <v>1462.2</v>
      </c>
      <c r="G125" s="21">
        <f t="shared" si="25"/>
        <v>1542.6000000000001</v>
      </c>
      <c r="H125" s="21">
        <f t="shared" si="25"/>
        <v>1542.6000000000001</v>
      </c>
    </row>
    <row r="126" spans="1:8" ht="63">
      <c r="A126" s="101" t="s">
        <v>19</v>
      </c>
      <c r="B126" s="101" t="s">
        <v>75</v>
      </c>
      <c r="C126" s="101">
        <v>9990259302</v>
      </c>
      <c r="D126" s="101" t="s">
        <v>68</v>
      </c>
      <c r="E126" s="102" t="s">
        <v>1</v>
      </c>
      <c r="F126" s="21">
        <f t="shared" si="24"/>
        <v>1462.2</v>
      </c>
      <c r="G126" s="21">
        <f>G127</f>
        <v>1542.6000000000001</v>
      </c>
      <c r="H126" s="21">
        <f>H127</f>
        <v>1542.6000000000001</v>
      </c>
    </row>
    <row r="127" spans="1:8" ht="31.5">
      <c r="A127" s="101" t="s">
        <v>19</v>
      </c>
      <c r="B127" s="101" t="s">
        <v>75</v>
      </c>
      <c r="C127" s="101">
        <v>9990259302</v>
      </c>
      <c r="D127" s="101">
        <v>120</v>
      </c>
      <c r="E127" s="102" t="s">
        <v>224</v>
      </c>
      <c r="F127" s="21">
        <f>1392.7+69.5</f>
        <v>1462.2</v>
      </c>
      <c r="G127" s="21">
        <f>1392.7+149.9</f>
        <v>1542.6000000000001</v>
      </c>
      <c r="H127" s="21">
        <f>1392.7+149.9</f>
        <v>1542.6000000000001</v>
      </c>
    </row>
    <row r="128" spans="1:8" ht="31.5">
      <c r="A128" s="101" t="s">
        <v>19</v>
      </c>
      <c r="B128" s="22" t="s">
        <v>280</v>
      </c>
      <c r="C128" s="101"/>
      <c r="D128" s="101"/>
      <c r="E128" s="105" t="s">
        <v>281</v>
      </c>
      <c r="F128" s="21">
        <f aca="true" t="shared" si="26" ref="F128:H133">F129</f>
        <v>9098.4</v>
      </c>
      <c r="G128" s="21">
        <f t="shared" si="26"/>
        <v>9098.4</v>
      </c>
      <c r="H128" s="21">
        <f t="shared" si="26"/>
        <v>9098.4</v>
      </c>
    </row>
    <row r="129" spans="1:8" ht="31.5">
      <c r="A129" s="101" t="s">
        <v>19</v>
      </c>
      <c r="B129" s="22" t="s">
        <v>280</v>
      </c>
      <c r="C129" s="103">
        <v>2500000000</v>
      </c>
      <c r="D129" s="101"/>
      <c r="E129" s="102" t="s">
        <v>323</v>
      </c>
      <c r="F129" s="21">
        <f>F130+F135</f>
        <v>9098.4</v>
      </c>
      <c r="G129" s="21">
        <f aca="true" t="shared" si="27" ref="G129:H129">G130+G135</f>
        <v>9098.4</v>
      </c>
      <c r="H129" s="21">
        <f t="shared" si="27"/>
        <v>9098.4</v>
      </c>
    </row>
    <row r="130" spans="1:8" ht="12.75">
      <c r="A130" s="101" t="s">
        <v>19</v>
      </c>
      <c r="B130" s="22" t="s">
        <v>280</v>
      </c>
      <c r="C130" s="101">
        <v>2510000000</v>
      </c>
      <c r="D130" s="101"/>
      <c r="E130" s="102" t="s">
        <v>153</v>
      </c>
      <c r="F130" s="21">
        <f t="shared" si="26"/>
        <v>8875.3</v>
      </c>
      <c r="G130" s="21">
        <f t="shared" si="26"/>
        <v>8875.3</v>
      </c>
      <c r="H130" s="21">
        <f t="shared" si="26"/>
        <v>8875.3</v>
      </c>
    </row>
    <row r="131" spans="1:8" ht="47.25">
      <c r="A131" s="101" t="s">
        <v>19</v>
      </c>
      <c r="B131" s="22" t="s">
        <v>280</v>
      </c>
      <c r="C131" s="101">
        <v>2510100000</v>
      </c>
      <c r="D131" s="101"/>
      <c r="E131" s="102" t="s">
        <v>177</v>
      </c>
      <c r="F131" s="21">
        <f>F132</f>
        <v>8875.3</v>
      </c>
      <c r="G131" s="21">
        <f t="shared" si="26"/>
        <v>8875.3</v>
      </c>
      <c r="H131" s="21">
        <f t="shared" si="26"/>
        <v>8875.3</v>
      </c>
    </row>
    <row r="132" spans="1:8" ht="31.5">
      <c r="A132" s="101" t="s">
        <v>19</v>
      </c>
      <c r="B132" s="22" t="s">
        <v>280</v>
      </c>
      <c r="C132" s="101">
        <v>2510120010</v>
      </c>
      <c r="D132" s="101"/>
      <c r="E132" s="102" t="s">
        <v>123</v>
      </c>
      <c r="F132" s="21">
        <f t="shared" si="26"/>
        <v>8875.3</v>
      </c>
      <c r="G132" s="21">
        <f t="shared" si="26"/>
        <v>8875.3</v>
      </c>
      <c r="H132" s="21">
        <f t="shared" si="26"/>
        <v>8875.3</v>
      </c>
    </row>
    <row r="133" spans="1:8" ht="31.5">
      <c r="A133" s="101" t="s">
        <v>19</v>
      </c>
      <c r="B133" s="22" t="s">
        <v>280</v>
      </c>
      <c r="C133" s="101">
        <v>2510120010</v>
      </c>
      <c r="D133" s="101">
        <v>600</v>
      </c>
      <c r="E133" s="102" t="s">
        <v>83</v>
      </c>
      <c r="F133" s="21">
        <f t="shared" si="26"/>
        <v>8875.3</v>
      </c>
      <c r="G133" s="21">
        <f t="shared" si="26"/>
        <v>8875.3</v>
      </c>
      <c r="H133" s="21">
        <f t="shared" si="26"/>
        <v>8875.3</v>
      </c>
    </row>
    <row r="134" spans="1:8" ht="12.75">
      <c r="A134" s="101" t="s">
        <v>19</v>
      </c>
      <c r="B134" s="22" t="s">
        <v>280</v>
      </c>
      <c r="C134" s="101">
        <v>2510120010</v>
      </c>
      <c r="D134" s="101">
        <v>610</v>
      </c>
      <c r="E134" s="102" t="s">
        <v>104</v>
      </c>
      <c r="F134" s="21">
        <f>8584.4+1.4+289.5</f>
        <v>8875.3</v>
      </c>
      <c r="G134" s="21">
        <f>8584.4+1.4+289.5</f>
        <v>8875.3</v>
      </c>
      <c r="H134" s="21">
        <f>8584.4+1.4+289.5</f>
        <v>8875.3</v>
      </c>
    </row>
    <row r="135" spans="1:8" ht="31.5">
      <c r="A135" s="162" t="s">
        <v>19</v>
      </c>
      <c r="B135" s="22" t="s">
        <v>280</v>
      </c>
      <c r="C135" s="161">
        <v>2520000000</v>
      </c>
      <c r="D135" s="162"/>
      <c r="E135" s="56" t="s">
        <v>235</v>
      </c>
      <c r="F135" s="21">
        <f>F136</f>
        <v>223.1</v>
      </c>
      <c r="G135" s="21">
        <f aca="true" t="shared" si="28" ref="G135:H135">G136</f>
        <v>223.1</v>
      </c>
      <c r="H135" s="21">
        <f t="shared" si="28"/>
        <v>223.1</v>
      </c>
    </row>
    <row r="136" spans="1:8" ht="31.5">
      <c r="A136" s="162" t="s">
        <v>19</v>
      </c>
      <c r="B136" s="22" t="s">
        <v>280</v>
      </c>
      <c r="C136" s="161">
        <v>2520500000</v>
      </c>
      <c r="D136" s="162"/>
      <c r="E136" s="163" t="s">
        <v>363</v>
      </c>
      <c r="F136" s="21">
        <f>F137</f>
        <v>223.1</v>
      </c>
      <c r="G136" s="21">
        <f aca="true" t="shared" si="29" ref="G136:H138">G137</f>
        <v>223.1</v>
      </c>
      <c r="H136" s="21">
        <f t="shared" si="29"/>
        <v>223.1</v>
      </c>
    </row>
    <row r="137" spans="1:8" ht="12.75">
      <c r="A137" s="162" t="s">
        <v>19</v>
      </c>
      <c r="B137" s="22" t="s">
        <v>280</v>
      </c>
      <c r="C137" s="161">
        <v>2520520300</v>
      </c>
      <c r="D137" s="162"/>
      <c r="E137" s="163" t="s">
        <v>364</v>
      </c>
      <c r="F137" s="21">
        <f>F138</f>
        <v>223.1</v>
      </c>
      <c r="G137" s="21">
        <f t="shared" si="29"/>
        <v>223.1</v>
      </c>
      <c r="H137" s="21">
        <f t="shared" si="29"/>
        <v>223.1</v>
      </c>
    </row>
    <row r="138" spans="1:8" ht="31.5">
      <c r="A138" s="162" t="s">
        <v>19</v>
      </c>
      <c r="B138" s="22" t="s">
        <v>280</v>
      </c>
      <c r="C138" s="161">
        <v>2520520300</v>
      </c>
      <c r="D138" s="162">
        <v>600</v>
      </c>
      <c r="E138" s="163" t="s">
        <v>83</v>
      </c>
      <c r="F138" s="21">
        <f>F139</f>
        <v>223.1</v>
      </c>
      <c r="G138" s="21">
        <f t="shared" si="29"/>
        <v>223.1</v>
      </c>
      <c r="H138" s="21">
        <f t="shared" si="29"/>
        <v>223.1</v>
      </c>
    </row>
    <row r="139" spans="1:8" ht="12.75">
      <c r="A139" s="162" t="s">
        <v>19</v>
      </c>
      <c r="B139" s="22" t="s">
        <v>280</v>
      </c>
      <c r="C139" s="161">
        <v>2520520300</v>
      </c>
      <c r="D139" s="162">
        <v>610</v>
      </c>
      <c r="E139" s="163" t="s">
        <v>104</v>
      </c>
      <c r="F139" s="21">
        <v>223.1</v>
      </c>
      <c r="G139" s="21">
        <v>223.1</v>
      </c>
      <c r="H139" s="21">
        <v>223.1</v>
      </c>
    </row>
    <row r="140" spans="1:8" ht="12.75">
      <c r="A140" s="101" t="s">
        <v>19</v>
      </c>
      <c r="B140" s="101" t="s">
        <v>56</v>
      </c>
      <c r="C140" s="101" t="s">
        <v>66</v>
      </c>
      <c r="D140" s="101" t="s">
        <v>66</v>
      </c>
      <c r="E140" s="42" t="s">
        <v>25</v>
      </c>
      <c r="F140" s="21">
        <f aca="true" t="shared" si="30" ref="F140:H141">F141</f>
        <v>133727.59999999998</v>
      </c>
      <c r="G140" s="21">
        <f t="shared" si="30"/>
        <v>106565.4</v>
      </c>
      <c r="H140" s="21">
        <f t="shared" si="30"/>
        <v>91883.5</v>
      </c>
    </row>
    <row r="141" spans="1:8" ht="12.75">
      <c r="A141" s="101" t="s">
        <v>19</v>
      </c>
      <c r="B141" s="101" t="s">
        <v>6</v>
      </c>
      <c r="C141" s="101" t="s">
        <v>66</v>
      </c>
      <c r="D141" s="101" t="s">
        <v>66</v>
      </c>
      <c r="E141" s="102" t="s">
        <v>89</v>
      </c>
      <c r="F141" s="21">
        <f>F142</f>
        <v>133727.59999999998</v>
      </c>
      <c r="G141" s="21">
        <f t="shared" si="30"/>
        <v>106565.4</v>
      </c>
      <c r="H141" s="21">
        <f t="shared" si="30"/>
        <v>91883.5</v>
      </c>
    </row>
    <row r="142" spans="1:8" ht="47.25">
      <c r="A142" s="101" t="s">
        <v>19</v>
      </c>
      <c r="B142" s="101" t="s">
        <v>6</v>
      </c>
      <c r="C142" s="103">
        <v>2400000000</v>
      </c>
      <c r="D142" s="101"/>
      <c r="E142" s="102" t="s">
        <v>325</v>
      </c>
      <c r="F142" s="21">
        <f>F143+F168</f>
        <v>133727.59999999998</v>
      </c>
      <c r="G142" s="21">
        <f>G143+G168</f>
        <v>106565.4</v>
      </c>
      <c r="H142" s="21">
        <f>H143+H168</f>
        <v>91883.5</v>
      </c>
    </row>
    <row r="143" spans="1:8" ht="12.75">
      <c r="A143" s="101" t="s">
        <v>19</v>
      </c>
      <c r="B143" s="101" t="s">
        <v>6</v>
      </c>
      <c r="C143" s="103">
        <v>2410000000</v>
      </c>
      <c r="D143" s="101"/>
      <c r="E143" s="102" t="s">
        <v>124</v>
      </c>
      <c r="F143" s="21">
        <f>F144+F148+F158</f>
        <v>128464.09999999999</v>
      </c>
      <c r="G143" s="21">
        <f>G144+G148+G158</f>
        <v>101571</v>
      </c>
      <c r="H143" s="21">
        <f>H144+H148+H158</f>
        <v>86763.4</v>
      </c>
    </row>
    <row r="144" spans="1:8" ht="12.75">
      <c r="A144" s="101" t="s">
        <v>19</v>
      </c>
      <c r="B144" s="101" t="s">
        <v>6</v>
      </c>
      <c r="C144" s="103">
        <v>2410100000</v>
      </c>
      <c r="D144" s="24"/>
      <c r="E144" s="102" t="s">
        <v>178</v>
      </c>
      <c r="F144" s="21">
        <f>F145</f>
        <v>52176.2</v>
      </c>
      <c r="G144" s="21">
        <f aca="true" t="shared" si="31" ref="G144:H146">G145</f>
        <v>29712.6</v>
      </c>
      <c r="H144" s="21">
        <f t="shared" si="31"/>
        <v>13494.2</v>
      </c>
    </row>
    <row r="145" spans="1:8" ht="31.5">
      <c r="A145" s="101" t="s">
        <v>19</v>
      </c>
      <c r="B145" s="101" t="s">
        <v>6</v>
      </c>
      <c r="C145" s="101">
        <v>2410120100</v>
      </c>
      <c r="D145" s="101"/>
      <c r="E145" s="102" t="s">
        <v>125</v>
      </c>
      <c r="F145" s="21">
        <f>F146</f>
        <v>52176.2</v>
      </c>
      <c r="G145" s="21">
        <f t="shared" si="31"/>
        <v>29712.6</v>
      </c>
      <c r="H145" s="21">
        <f t="shared" si="31"/>
        <v>13494.2</v>
      </c>
    </row>
    <row r="146" spans="1:8" ht="31.5">
      <c r="A146" s="101" t="s">
        <v>19</v>
      </c>
      <c r="B146" s="101" t="s">
        <v>6</v>
      </c>
      <c r="C146" s="101">
        <v>2410120100</v>
      </c>
      <c r="D146" s="103" t="s">
        <v>69</v>
      </c>
      <c r="E146" s="102" t="s">
        <v>95</v>
      </c>
      <c r="F146" s="21">
        <f>F147</f>
        <v>52176.2</v>
      </c>
      <c r="G146" s="21">
        <f t="shared" si="31"/>
        <v>29712.6</v>
      </c>
      <c r="H146" s="21">
        <f t="shared" si="31"/>
        <v>13494.2</v>
      </c>
    </row>
    <row r="147" spans="1:8" ht="31.5">
      <c r="A147" s="101" t="s">
        <v>19</v>
      </c>
      <c r="B147" s="101" t="s">
        <v>6</v>
      </c>
      <c r="C147" s="101">
        <v>2410120100</v>
      </c>
      <c r="D147" s="101">
        <v>240</v>
      </c>
      <c r="E147" s="102" t="s">
        <v>223</v>
      </c>
      <c r="F147" s="21">
        <f>27383.1+24793.1</f>
        <v>52176.2</v>
      </c>
      <c r="G147" s="21">
        <f>13926.9+15785.7</f>
        <v>29712.6</v>
      </c>
      <c r="H147" s="21">
        <f>7436.2+6058</f>
        <v>13494.2</v>
      </c>
    </row>
    <row r="148" spans="1:8" ht="47.25">
      <c r="A148" s="101" t="s">
        <v>19</v>
      </c>
      <c r="B148" s="101" t="s">
        <v>6</v>
      </c>
      <c r="C148" s="103">
        <v>2410200000</v>
      </c>
      <c r="D148" s="101"/>
      <c r="E148" s="102" t="s">
        <v>179</v>
      </c>
      <c r="F148" s="21">
        <f>F149+F155+F152</f>
        <v>59552.899999999994</v>
      </c>
      <c r="G148" s="21">
        <f aca="true" t="shared" si="32" ref="G148:H148">G149+G155+G152</f>
        <v>59745.799999999996</v>
      </c>
      <c r="H148" s="21">
        <f t="shared" si="32"/>
        <v>60672.2</v>
      </c>
    </row>
    <row r="149" spans="1:8" ht="31.5">
      <c r="A149" s="101" t="s">
        <v>19</v>
      </c>
      <c r="B149" s="101" t="s">
        <v>6</v>
      </c>
      <c r="C149" s="101">
        <v>2410211050</v>
      </c>
      <c r="D149" s="101"/>
      <c r="E149" s="102" t="s">
        <v>240</v>
      </c>
      <c r="F149" s="21">
        <f aca="true" t="shared" si="33" ref="F149:H150">F150</f>
        <v>51703.1</v>
      </c>
      <c r="G149" s="21">
        <f t="shared" si="33"/>
        <v>53771.2</v>
      </c>
      <c r="H149" s="21">
        <f t="shared" si="33"/>
        <v>54605</v>
      </c>
    </row>
    <row r="150" spans="1:8" ht="31.5">
      <c r="A150" s="101" t="s">
        <v>19</v>
      </c>
      <c r="B150" s="101" t="s">
        <v>6</v>
      </c>
      <c r="C150" s="101">
        <v>2410211050</v>
      </c>
      <c r="D150" s="103" t="s">
        <v>69</v>
      </c>
      <c r="E150" s="102" t="s">
        <v>95</v>
      </c>
      <c r="F150" s="21">
        <f t="shared" si="33"/>
        <v>51703.1</v>
      </c>
      <c r="G150" s="21">
        <f t="shared" si="33"/>
        <v>53771.2</v>
      </c>
      <c r="H150" s="21">
        <f t="shared" si="33"/>
        <v>54605</v>
      </c>
    </row>
    <row r="151" spans="1:8" ht="31.5">
      <c r="A151" s="101" t="s">
        <v>19</v>
      </c>
      <c r="B151" s="101" t="s">
        <v>6</v>
      </c>
      <c r="C151" s="101">
        <v>2410211050</v>
      </c>
      <c r="D151" s="101">
        <v>240</v>
      </c>
      <c r="E151" s="102" t="s">
        <v>223</v>
      </c>
      <c r="F151" s="21">
        <v>51703.1</v>
      </c>
      <c r="G151" s="21">
        <v>53771.2</v>
      </c>
      <c r="H151" s="21">
        <v>54605</v>
      </c>
    </row>
    <row r="152" spans="1:8" ht="12.75">
      <c r="A152" s="245" t="s">
        <v>19</v>
      </c>
      <c r="B152" s="245" t="s">
        <v>6</v>
      </c>
      <c r="C152" s="245">
        <v>2410220110</v>
      </c>
      <c r="D152" s="245"/>
      <c r="E152" s="56" t="s">
        <v>232</v>
      </c>
      <c r="F152" s="21">
        <f>F153</f>
        <v>2105.1</v>
      </c>
      <c r="G152" s="21">
        <f aca="true" t="shared" si="34" ref="G152:H153">G153</f>
        <v>0</v>
      </c>
      <c r="H152" s="21">
        <f t="shared" si="34"/>
        <v>0</v>
      </c>
    </row>
    <row r="153" spans="1:8" ht="31.5">
      <c r="A153" s="245" t="s">
        <v>19</v>
      </c>
      <c r="B153" s="245" t="s">
        <v>6</v>
      </c>
      <c r="C153" s="245">
        <v>2410220110</v>
      </c>
      <c r="D153" s="244" t="s">
        <v>69</v>
      </c>
      <c r="E153" s="56" t="s">
        <v>95</v>
      </c>
      <c r="F153" s="21">
        <f>F154</f>
        <v>2105.1</v>
      </c>
      <c r="G153" s="21">
        <f t="shared" si="34"/>
        <v>0</v>
      </c>
      <c r="H153" s="21">
        <f t="shared" si="34"/>
        <v>0</v>
      </c>
    </row>
    <row r="154" spans="1:8" ht="31.5">
      <c r="A154" s="245" t="s">
        <v>19</v>
      </c>
      <c r="B154" s="245" t="s">
        <v>6</v>
      </c>
      <c r="C154" s="245">
        <v>2410220110</v>
      </c>
      <c r="D154" s="245">
        <v>240</v>
      </c>
      <c r="E154" s="56" t="s">
        <v>223</v>
      </c>
      <c r="F154" s="21">
        <v>2105.1</v>
      </c>
      <c r="G154" s="21">
        <v>0</v>
      </c>
      <c r="H154" s="21">
        <v>0</v>
      </c>
    </row>
    <row r="155" spans="1:8" ht="31.5">
      <c r="A155" s="101" t="s">
        <v>19</v>
      </c>
      <c r="B155" s="101" t="s">
        <v>6</v>
      </c>
      <c r="C155" s="101" t="s">
        <v>298</v>
      </c>
      <c r="D155" s="101"/>
      <c r="E155" s="102" t="s">
        <v>251</v>
      </c>
      <c r="F155" s="21">
        <f aca="true" t="shared" si="35" ref="F155:H156">F156</f>
        <v>5744.699999999999</v>
      </c>
      <c r="G155" s="21">
        <f t="shared" si="35"/>
        <v>5974.599999999999</v>
      </c>
      <c r="H155" s="21">
        <f t="shared" si="35"/>
        <v>6067.199999999999</v>
      </c>
    </row>
    <row r="156" spans="1:8" ht="31.5">
      <c r="A156" s="101" t="s">
        <v>19</v>
      </c>
      <c r="B156" s="101" t="s">
        <v>6</v>
      </c>
      <c r="C156" s="101" t="s">
        <v>298</v>
      </c>
      <c r="D156" s="103" t="s">
        <v>69</v>
      </c>
      <c r="E156" s="102" t="s">
        <v>95</v>
      </c>
      <c r="F156" s="21">
        <f t="shared" si="35"/>
        <v>5744.699999999999</v>
      </c>
      <c r="G156" s="21">
        <f t="shared" si="35"/>
        <v>5974.599999999999</v>
      </c>
      <c r="H156" s="21">
        <f t="shared" si="35"/>
        <v>6067.199999999999</v>
      </c>
    </row>
    <row r="157" spans="1:8" ht="31.5">
      <c r="A157" s="101" t="s">
        <v>19</v>
      </c>
      <c r="B157" s="101" t="s">
        <v>6</v>
      </c>
      <c r="C157" s="101" t="s">
        <v>298</v>
      </c>
      <c r="D157" s="101">
        <v>240</v>
      </c>
      <c r="E157" s="102" t="s">
        <v>223</v>
      </c>
      <c r="F157" s="21">
        <f>12925.8-7181.1</f>
        <v>5744.699999999999</v>
      </c>
      <c r="G157" s="21">
        <f>13442.8-7468.2</f>
        <v>5974.599999999999</v>
      </c>
      <c r="H157" s="21">
        <f>13651.3-7584.1</f>
        <v>6067.199999999999</v>
      </c>
    </row>
    <row r="158" spans="1:8" ht="47.25">
      <c r="A158" s="101" t="s">
        <v>19</v>
      </c>
      <c r="B158" s="101" t="s">
        <v>6</v>
      </c>
      <c r="C158" s="101">
        <v>2410300000</v>
      </c>
      <c r="D158" s="101"/>
      <c r="E158" s="102" t="s">
        <v>234</v>
      </c>
      <c r="F158" s="21">
        <f>F159+F165+F162</f>
        <v>16735</v>
      </c>
      <c r="G158" s="21">
        <f>G159+G165+G162</f>
        <v>12112.599999999999</v>
      </c>
      <c r="H158" s="21">
        <f>H159+H165+H162</f>
        <v>12597</v>
      </c>
    </row>
    <row r="159" spans="1:8" ht="47.25">
      <c r="A159" s="101" t="s">
        <v>19</v>
      </c>
      <c r="B159" s="101" t="s">
        <v>6</v>
      </c>
      <c r="C159" s="101">
        <v>2410311020</v>
      </c>
      <c r="D159" s="101"/>
      <c r="E159" s="102" t="s">
        <v>241</v>
      </c>
      <c r="F159" s="21">
        <f aca="true" t="shared" si="36" ref="F159:H160">F160</f>
        <v>10482</v>
      </c>
      <c r="G159" s="21">
        <f t="shared" si="36"/>
        <v>10901.3</v>
      </c>
      <c r="H159" s="21">
        <f t="shared" si="36"/>
        <v>11337.3</v>
      </c>
    </row>
    <row r="160" spans="1:8" ht="31.5">
      <c r="A160" s="101" t="s">
        <v>19</v>
      </c>
      <c r="B160" s="101" t="s">
        <v>6</v>
      </c>
      <c r="C160" s="101">
        <v>2410311020</v>
      </c>
      <c r="D160" s="103" t="s">
        <v>69</v>
      </c>
      <c r="E160" s="102" t="s">
        <v>95</v>
      </c>
      <c r="F160" s="21">
        <f t="shared" si="36"/>
        <v>10482</v>
      </c>
      <c r="G160" s="21">
        <f t="shared" si="36"/>
        <v>10901.3</v>
      </c>
      <c r="H160" s="21">
        <f t="shared" si="36"/>
        <v>11337.3</v>
      </c>
    </row>
    <row r="161" spans="1:8" ht="31.5">
      <c r="A161" s="101" t="s">
        <v>19</v>
      </c>
      <c r="B161" s="101" t="s">
        <v>6</v>
      </c>
      <c r="C161" s="101">
        <v>2410311020</v>
      </c>
      <c r="D161" s="101">
        <v>240</v>
      </c>
      <c r="E161" s="102" t="s">
        <v>223</v>
      </c>
      <c r="F161" s="21">
        <v>10482</v>
      </c>
      <c r="G161" s="21">
        <v>10901.3</v>
      </c>
      <c r="H161" s="21">
        <v>11337.3</v>
      </c>
    </row>
    <row r="162" spans="1:8" ht="12.75">
      <c r="A162" s="101" t="s">
        <v>19</v>
      </c>
      <c r="B162" s="101" t="s">
        <v>6</v>
      </c>
      <c r="C162" s="101">
        <v>2410320110</v>
      </c>
      <c r="D162" s="101"/>
      <c r="E162" s="56" t="s">
        <v>232</v>
      </c>
      <c r="F162" s="21">
        <f aca="true" t="shared" si="37" ref="F162:H163">F163</f>
        <v>5088.3</v>
      </c>
      <c r="G162" s="21">
        <f t="shared" si="37"/>
        <v>0</v>
      </c>
      <c r="H162" s="21">
        <f t="shared" si="37"/>
        <v>0</v>
      </c>
    </row>
    <row r="163" spans="1:8" ht="31.5">
      <c r="A163" s="101" t="s">
        <v>19</v>
      </c>
      <c r="B163" s="101" t="s">
        <v>6</v>
      </c>
      <c r="C163" s="101">
        <v>2410320110</v>
      </c>
      <c r="D163" s="103" t="s">
        <v>69</v>
      </c>
      <c r="E163" s="56" t="s">
        <v>95</v>
      </c>
      <c r="F163" s="21">
        <f t="shared" si="37"/>
        <v>5088.3</v>
      </c>
      <c r="G163" s="21">
        <f t="shared" si="37"/>
        <v>0</v>
      </c>
      <c r="H163" s="21">
        <f t="shared" si="37"/>
        <v>0</v>
      </c>
    </row>
    <row r="164" spans="1:8" ht="31.5">
      <c r="A164" s="101" t="s">
        <v>19</v>
      </c>
      <c r="B164" s="101" t="s">
        <v>6</v>
      </c>
      <c r="C164" s="101">
        <v>2410320110</v>
      </c>
      <c r="D164" s="101">
        <v>240</v>
      </c>
      <c r="E164" s="56" t="s">
        <v>223</v>
      </c>
      <c r="F164" s="21">
        <f>215.6+4872.7</f>
        <v>5088.3</v>
      </c>
      <c r="G164" s="21">
        <v>0</v>
      </c>
      <c r="H164" s="21">
        <v>0</v>
      </c>
    </row>
    <row r="165" spans="1:8" ht="47.25">
      <c r="A165" s="101" t="s">
        <v>19</v>
      </c>
      <c r="B165" s="101" t="s">
        <v>6</v>
      </c>
      <c r="C165" s="101" t="s">
        <v>299</v>
      </c>
      <c r="D165" s="101"/>
      <c r="E165" s="102" t="s">
        <v>252</v>
      </c>
      <c r="F165" s="21">
        <f aca="true" t="shared" si="38" ref="F165:H166">F166</f>
        <v>1164.7</v>
      </c>
      <c r="G165" s="21">
        <f t="shared" si="38"/>
        <v>1211.3000000000002</v>
      </c>
      <c r="H165" s="21">
        <f t="shared" si="38"/>
        <v>1259.7000000000003</v>
      </c>
    </row>
    <row r="166" spans="1:8" ht="31.5">
      <c r="A166" s="101" t="s">
        <v>19</v>
      </c>
      <c r="B166" s="101" t="s">
        <v>6</v>
      </c>
      <c r="C166" s="101" t="s">
        <v>299</v>
      </c>
      <c r="D166" s="103" t="s">
        <v>69</v>
      </c>
      <c r="E166" s="102" t="s">
        <v>95</v>
      </c>
      <c r="F166" s="21">
        <f t="shared" si="38"/>
        <v>1164.7</v>
      </c>
      <c r="G166" s="21">
        <f t="shared" si="38"/>
        <v>1211.3000000000002</v>
      </c>
      <c r="H166" s="21">
        <f t="shared" si="38"/>
        <v>1259.7000000000003</v>
      </c>
    </row>
    <row r="167" spans="1:8" ht="31.5">
      <c r="A167" s="101" t="s">
        <v>19</v>
      </c>
      <c r="B167" s="101" t="s">
        <v>6</v>
      </c>
      <c r="C167" s="101" t="s">
        <v>299</v>
      </c>
      <c r="D167" s="101">
        <v>240</v>
      </c>
      <c r="E167" s="102" t="s">
        <v>223</v>
      </c>
      <c r="F167" s="21">
        <f>2620.5-1455.8</f>
        <v>1164.7</v>
      </c>
      <c r="G167" s="21">
        <f>2725.3-1514</f>
        <v>1211.3000000000002</v>
      </c>
      <c r="H167" s="21">
        <f>2834.3-1574.6</f>
        <v>1259.7000000000003</v>
      </c>
    </row>
    <row r="168" spans="1:8" ht="12.75">
      <c r="A168" s="101" t="s">
        <v>19</v>
      </c>
      <c r="B168" s="101" t="s">
        <v>6</v>
      </c>
      <c r="C168" s="103">
        <v>2420000000</v>
      </c>
      <c r="D168" s="101"/>
      <c r="E168" s="102" t="s">
        <v>126</v>
      </c>
      <c r="F168" s="21">
        <f>F169+F177+F173</f>
        <v>5263.5</v>
      </c>
      <c r="G168" s="21">
        <f>G169+G177+G173</f>
        <v>4994.400000000001</v>
      </c>
      <c r="H168" s="21">
        <f>H169+H177+H173</f>
        <v>5120.1</v>
      </c>
    </row>
    <row r="169" spans="1:8" ht="31.5">
      <c r="A169" s="101" t="s">
        <v>19</v>
      </c>
      <c r="B169" s="101" t="s">
        <v>6</v>
      </c>
      <c r="C169" s="103">
        <v>2420100000</v>
      </c>
      <c r="D169" s="101"/>
      <c r="E169" s="102" t="s">
        <v>180</v>
      </c>
      <c r="F169" s="21">
        <f aca="true" t="shared" si="39" ref="F169:H171">F170</f>
        <v>1850.7</v>
      </c>
      <c r="G169" s="21">
        <f t="shared" si="39"/>
        <v>1850.7</v>
      </c>
      <c r="H169" s="21">
        <f t="shared" si="39"/>
        <v>1850.7</v>
      </c>
    </row>
    <row r="170" spans="1:8" ht="12.75">
      <c r="A170" s="101" t="s">
        <v>19</v>
      </c>
      <c r="B170" s="101" t="s">
        <v>6</v>
      </c>
      <c r="C170" s="101">
        <v>2420120120</v>
      </c>
      <c r="D170" s="101"/>
      <c r="E170" s="102" t="s">
        <v>127</v>
      </c>
      <c r="F170" s="21">
        <f t="shared" si="39"/>
        <v>1850.7</v>
      </c>
      <c r="G170" s="21">
        <f t="shared" si="39"/>
        <v>1850.7</v>
      </c>
      <c r="H170" s="21">
        <f t="shared" si="39"/>
        <v>1850.7</v>
      </c>
    </row>
    <row r="171" spans="1:8" ht="31.5">
      <c r="A171" s="101" t="s">
        <v>19</v>
      </c>
      <c r="B171" s="101" t="s">
        <v>6</v>
      </c>
      <c r="C171" s="101">
        <v>2420120120</v>
      </c>
      <c r="D171" s="103" t="s">
        <v>69</v>
      </c>
      <c r="E171" s="102" t="s">
        <v>95</v>
      </c>
      <c r="F171" s="21">
        <f t="shared" si="39"/>
        <v>1850.7</v>
      </c>
      <c r="G171" s="21">
        <f t="shared" si="39"/>
        <v>1850.7</v>
      </c>
      <c r="H171" s="21">
        <f t="shared" si="39"/>
        <v>1850.7</v>
      </c>
    </row>
    <row r="172" spans="1:8" ht="31.5">
      <c r="A172" s="101" t="s">
        <v>19</v>
      </c>
      <c r="B172" s="101" t="s">
        <v>6</v>
      </c>
      <c r="C172" s="101">
        <v>2420120120</v>
      </c>
      <c r="D172" s="101">
        <v>240</v>
      </c>
      <c r="E172" s="102" t="s">
        <v>223</v>
      </c>
      <c r="F172" s="21">
        <v>1850.7</v>
      </c>
      <c r="G172" s="21">
        <v>1850.7</v>
      </c>
      <c r="H172" s="21">
        <v>1850.7</v>
      </c>
    </row>
    <row r="173" spans="1:8" ht="31.5">
      <c r="A173" s="266" t="s">
        <v>19</v>
      </c>
      <c r="B173" s="266" t="s">
        <v>6</v>
      </c>
      <c r="C173" s="265">
        <v>2420200000</v>
      </c>
      <c r="D173" s="266"/>
      <c r="E173" s="267" t="s">
        <v>702</v>
      </c>
      <c r="F173" s="21">
        <f>F174</f>
        <v>390</v>
      </c>
      <c r="G173" s="21">
        <f aca="true" t="shared" si="40" ref="G173:H175">G174</f>
        <v>0</v>
      </c>
      <c r="H173" s="21">
        <f t="shared" si="40"/>
        <v>0</v>
      </c>
    </row>
    <row r="174" spans="1:8" ht="31.5">
      <c r="A174" s="266" t="s">
        <v>19</v>
      </c>
      <c r="B174" s="266" t="s">
        <v>6</v>
      </c>
      <c r="C174" s="265">
        <v>2420220130</v>
      </c>
      <c r="D174" s="266"/>
      <c r="E174" s="267" t="s">
        <v>703</v>
      </c>
      <c r="F174" s="21">
        <f>F175</f>
        <v>390</v>
      </c>
      <c r="G174" s="21">
        <f t="shared" si="40"/>
        <v>0</v>
      </c>
      <c r="H174" s="21">
        <f t="shared" si="40"/>
        <v>0</v>
      </c>
    </row>
    <row r="175" spans="1:8" ht="31.5">
      <c r="A175" s="266" t="s">
        <v>19</v>
      </c>
      <c r="B175" s="266" t="s">
        <v>6</v>
      </c>
      <c r="C175" s="265">
        <v>2420220130</v>
      </c>
      <c r="D175" s="265" t="s">
        <v>69</v>
      </c>
      <c r="E175" s="267" t="s">
        <v>95</v>
      </c>
      <c r="F175" s="21">
        <f>F176</f>
        <v>390</v>
      </c>
      <c r="G175" s="21">
        <f t="shared" si="40"/>
        <v>0</v>
      </c>
      <c r="H175" s="21">
        <f t="shared" si="40"/>
        <v>0</v>
      </c>
    </row>
    <row r="176" spans="1:8" ht="31.5">
      <c r="A176" s="266" t="s">
        <v>19</v>
      </c>
      <c r="B176" s="266" t="s">
        <v>6</v>
      </c>
      <c r="C176" s="265">
        <v>2420220130</v>
      </c>
      <c r="D176" s="266">
        <v>240</v>
      </c>
      <c r="E176" s="267" t="s">
        <v>223</v>
      </c>
      <c r="F176" s="21">
        <v>390</v>
      </c>
      <c r="G176" s="21">
        <v>0</v>
      </c>
      <c r="H176" s="21">
        <v>0</v>
      </c>
    </row>
    <row r="177" spans="1:8" ht="47.25">
      <c r="A177" s="101" t="s">
        <v>19</v>
      </c>
      <c r="B177" s="101" t="s">
        <v>6</v>
      </c>
      <c r="C177" s="101" t="s">
        <v>300</v>
      </c>
      <c r="D177" s="101"/>
      <c r="E177" s="141" t="s">
        <v>350</v>
      </c>
      <c r="F177" s="21">
        <f>F178+F181</f>
        <v>3022.8</v>
      </c>
      <c r="G177" s="21">
        <f aca="true" t="shared" si="41" ref="G177:H177">G178+G181</f>
        <v>3143.7000000000003</v>
      </c>
      <c r="H177" s="21">
        <f t="shared" si="41"/>
        <v>3269.4</v>
      </c>
    </row>
    <row r="178" spans="1:8" ht="63">
      <c r="A178" s="101" t="s">
        <v>19</v>
      </c>
      <c r="B178" s="101" t="s">
        <v>6</v>
      </c>
      <c r="C178" s="101" t="s">
        <v>301</v>
      </c>
      <c r="D178" s="101"/>
      <c r="E178" s="102" t="s">
        <v>242</v>
      </c>
      <c r="F178" s="21">
        <f aca="true" t="shared" si="42" ref="F178:H179">F179</f>
        <v>2720.5</v>
      </c>
      <c r="G178" s="21">
        <f t="shared" si="42"/>
        <v>2829.3</v>
      </c>
      <c r="H178" s="21">
        <f t="shared" si="42"/>
        <v>2942.5</v>
      </c>
    </row>
    <row r="179" spans="1:8" ht="31.5">
      <c r="A179" s="101" t="s">
        <v>19</v>
      </c>
      <c r="B179" s="101" t="s">
        <v>6</v>
      </c>
      <c r="C179" s="101" t="s">
        <v>301</v>
      </c>
      <c r="D179" s="103" t="s">
        <v>69</v>
      </c>
      <c r="E179" s="102" t="s">
        <v>95</v>
      </c>
      <c r="F179" s="21">
        <f t="shared" si="42"/>
        <v>2720.5</v>
      </c>
      <c r="G179" s="21">
        <f t="shared" si="42"/>
        <v>2829.3</v>
      </c>
      <c r="H179" s="21">
        <f t="shared" si="42"/>
        <v>2942.5</v>
      </c>
    </row>
    <row r="180" spans="1:8" ht="31.5">
      <c r="A180" s="101" t="s">
        <v>19</v>
      </c>
      <c r="B180" s="101" t="s">
        <v>6</v>
      </c>
      <c r="C180" s="101" t="s">
        <v>301</v>
      </c>
      <c r="D180" s="101">
        <v>240</v>
      </c>
      <c r="E180" s="102" t="s">
        <v>223</v>
      </c>
      <c r="F180" s="21">
        <v>2720.5</v>
      </c>
      <c r="G180" s="21">
        <v>2829.3</v>
      </c>
      <c r="H180" s="21">
        <v>2942.5</v>
      </c>
    </row>
    <row r="181" spans="1:8" ht="47.25">
      <c r="A181" s="101" t="s">
        <v>19</v>
      </c>
      <c r="B181" s="101" t="s">
        <v>6</v>
      </c>
      <c r="C181" s="101" t="s">
        <v>302</v>
      </c>
      <c r="D181" s="101"/>
      <c r="E181" s="102" t="s">
        <v>233</v>
      </c>
      <c r="F181" s="21">
        <f aca="true" t="shared" si="43" ref="F181:H182">F182</f>
        <v>302.3</v>
      </c>
      <c r="G181" s="21">
        <f t="shared" si="43"/>
        <v>314.4</v>
      </c>
      <c r="H181" s="21">
        <f t="shared" si="43"/>
        <v>326.90000000000003</v>
      </c>
    </row>
    <row r="182" spans="1:8" ht="31.5">
      <c r="A182" s="101" t="s">
        <v>19</v>
      </c>
      <c r="B182" s="101" t="s">
        <v>6</v>
      </c>
      <c r="C182" s="101" t="s">
        <v>302</v>
      </c>
      <c r="D182" s="103" t="s">
        <v>69</v>
      </c>
      <c r="E182" s="102" t="s">
        <v>95</v>
      </c>
      <c r="F182" s="21">
        <f t="shared" si="43"/>
        <v>302.3</v>
      </c>
      <c r="G182" s="21">
        <f t="shared" si="43"/>
        <v>314.4</v>
      </c>
      <c r="H182" s="21">
        <f t="shared" si="43"/>
        <v>326.90000000000003</v>
      </c>
    </row>
    <row r="183" spans="1:8" ht="31.5">
      <c r="A183" s="101" t="s">
        <v>19</v>
      </c>
      <c r="B183" s="101" t="s">
        <v>6</v>
      </c>
      <c r="C183" s="101" t="s">
        <v>302</v>
      </c>
      <c r="D183" s="101">
        <v>240</v>
      </c>
      <c r="E183" s="102" t="s">
        <v>223</v>
      </c>
      <c r="F183" s="21">
        <f>680.1-377.8</f>
        <v>302.3</v>
      </c>
      <c r="G183" s="21">
        <f>707.3-392.9</f>
        <v>314.4</v>
      </c>
      <c r="H183" s="21">
        <f>735.6-408.7</f>
        <v>326.90000000000003</v>
      </c>
    </row>
    <row r="184" spans="1:8" ht="12.75">
      <c r="A184" s="101" t="s">
        <v>19</v>
      </c>
      <c r="B184" s="101" t="s">
        <v>57</v>
      </c>
      <c r="C184" s="101" t="s">
        <v>66</v>
      </c>
      <c r="D184" s="101" t="s">
        <v>66</v>
      </c>
      <c r="E184" s="42" t="s">
        <v>27</v>
      </c>
      <c r="F184" s="21">
        <f>F200+F185</f>
        <v>263256.19999999995</v>
      </c>
      <c r="G184" s="21">
        <f>G200+G185</f>
        <v>23574.100000000002</v>
      </c>
      <c r="H184" s="21">
        <f>H200+H185</f>
        <v>12866.400000000001</v>
      </c>
    </row>
    <row r="185" spans="1:8" ht="12.75">
      <c r="A185" s="101" t="s">
        <v>19</v>
      </c>
      <c r="B185" s="22" t="s">
        <v>236</v>
      </c>
      <c r="C185" s="101"/>
      <c r="D185" s="101"/>
      <c r="E185" s="105" t="s">
        <v>237</v>
      </c>
      <c r="F185" s="21">
        <f>F186</f>
        <v>184590.8</v>
      </c>
      <c r="G185" s="21">
        <f aca="true" t="shared" si="44" ref="G185:H185">G186</f>
        <v>0</v>
      </c>
      <c r="H185" s="21">
        <f t="shared" si="44"/>
        <v>0</v>
      </c>
    </row>
    <row r="186" spans="1:8" ht="47.25">
      <c r="A186" s="101" t="s">
        <v>19</v>
      </c>
      <c r="B186" s="22" t="s">
        <v>236</v>
      </c>
      <c r="C186" s="103">
        <v>2400000000</v>
      </c>
      <c r="D186" s="101"/>
      <c r="E186" s="56" t="s">
        <v>325</v>
      </c>
      <c r="F186" s="21">
        <f aca="true" t="shared" si="45" ref="F186:H187">F187</f>
        <v>184590.8</v>
      </c>
      <c r="G186" s="21">
        <f t="shared" si="45"/>
        <v>0</v>
      </c>
      <c r="H186" s="21">
        <f t="shared" si="45"/>
        <v>0</v>
      </c>
    </row>
    <row r="187" spans="1:8" ht="31.5">
      <c r="A187" s="101" t="s">
        <v>19</v>
      </c>
      <c r="B187" s="22" t="s">
        <v>236</v>
      </c>
      <c r="C187" s="103">
        <v>2430000000</v>
      </c>
      <c r="D187" s="101"/>
      <c r="E187" s="8" t="s">
        <v>348</v>
      </c>
      <c r="F187" s="21">
        <f t="shared" si="45"/>
        <v>184590.8</v>
      </c>
      <c r="G187" s="21">
        <f t="shared" si="45"/>
        <v>0</v>
      </c>
      <c r="H187" s="21">
        <f t="shared" si="45"/>
        <v>0</v>
      </c>
    </row>
    <row r="188" spans="1:8" ht="31.5">
      <c r="A188" s="101" t="s">
        <v>19</v>
      </c>
      <c r="B188" s="22" t="s">
        <v>236</v>
      </c>
      <c r="C188" s="101">
        <v>2430100000</v>
      </c>
      <c r="D188" s="101"/>
      <c r="E188" s="8" t="s">
        <v>349</v>
      </c>
      <c r="F188" s="21">
        <f>F197+F192+F189</f>
        <v>184590.8</v>
      </c>
      <c r="G188" s="21">
        <f aca="true" t="shared" si="46" ref="G188:H188">G197+G192+G189</f>
        <v>0</v>
      </c>
      <c r="H188" s="21">
        <f t="shared" si="46"/>
        <v>0</v>
      </c>
    </row>
    <row r="189" spans="1:8" ht="31.5">
      <c r="A189" s="245" t="s">
        <v>19</v>
      </c>
      <c r="B189" s="22" t="s">
        <v>236</v>
      </c>
      <c r="C189" s="245">
        <v>2430110110</v>
      </c>
      <c r="D189" s="245"/>
      <c r="E189" s="42" t="s">
        <v>666</v>
      </c>
      <c r="F189" s="21">
        <f>F190</f>
        <v>143776</v>
      </c>
      <c r="G189" s="21">
        <f aca="true" t="shared" si="47" ref="G189:H190">G190</f>
        <v>0</v>
      </c>
      <c r="H189" s="21">
        <f t="shared" si="47"/>
        <v>0</v>
      </c>
    </row>
    <row r="190" spans="1:8" ht="31.5">
      <c r="A190" s="245" t="s">
        <v>19</v>
      </c>
      <c r="B190" s="22" t="s">
        <v>236</v>
      </c>
      <c r="C190" s="245">
        <v>2430110110</v>
      </c>
      <c r="D190" s="244" t="s">
        <v>72</v>
      </c>
      <c r="E190" s="56" t="s">
        <v>96</v>
      </c>
      <c r="F190" s="21">
        <f>F191</f>
        <v>143776</v>
      </c>
      <c r="G190" s="21">
        <f t="shared" si="47"/>
        <v>0</v>
      </c>
      <c r="H190" s="21">
        <f t="shared" si="47"/>
        <v>0</v>
      </c>
    </row>
    <row r="191" spans="1:8" ht="12.75">
      <c r="A191" s="245" t="s">
        <v>19</v>
      </c>
      <c r="B191" s="22" t="s">
        <v>236</v>
      </c>
      <c r="C191" s="245">
        <v>2430110110</v>
      </c>
      <c r="D191" s="244" t="s">
        <v>119</v>
      </c>
      <c r="E191" s="56" t="s">
        <v>120</v>
      </c>
      <c r="F191" s="21">
        <v>143776</v>
      </c>
      <c r="G191" s="21">
        <v>0</v>
      </c>
      <c r="H191" s="21">
        <v>0</v>
      </c>
    </row>
    <row r="192" spans="1:8" ht="12.75">
      <c r="A192" s="101" t="s">
        <v>19</v>
      </c>
      <c r="B192" s="22" t="s">
        <v>236</v>
      </c>
      <c r="C192" s="101">
        <v>2430120100</v>
      </c>
      <c r="D192" s="101"/>
      <c r="E192" s="42" t="s">
        <v>295</v>
      </c>
      <c r="F192" s="21">
        <f>F195+F193</f>
        <v>4870.8</v>
      </c>
      <c r="G192" s="21">
        <f aca="true" t="shared" si="48" ref="G192:H192">G195+G193</f>
        <v>0</v>
      </c>
      <c r="H192" s="21">
        <f t="shared" si="48"/>
        <v>0</v>
      </c>
    </row>
    <row r="193" spans="1:8" ht="31.5">
      <c r="A193" s="245" t="s">
        <v>19</v>
      </c>
      <c r="B193" s="22" t="s">
        <v>236</v>
      </c>
      <c r="C193" s="245">
        <v>2430120100</v>
      </c>
      <c r="D193" s="244" t="s">
        <v>69</v>
      </c>
      <c r="E193" s="246" t="s">
        <v>95</v>
      </c>
      <c r="F193" s="21">
        <f>F194</f>
        <v>2151.4</v>
      </c>
      <c r="G193" s="21">
        <f aca="true" t="shared" si="49" ref="G193:H193">G194</f>
        <v>0</v>
      </c>
      <c r="H193" s="21">
        <f t="shared" si="49"/>
        <v>0</v>
      </c>
    </row>
    <row r="194" spans="1:8" ht="31.5">
      <c r="A194" s="245" t="s">
        <v>19</v>
      </c>
      <c r="B194" s="22" t="s">
        <v>236</v>
      </c>
      <c r="C194" s="245">
        <v>2430120100</v>
      </c>
      <c r="D194" s="245">
        <v>240</v>
      </c>
      <c r="E194" s="246" t="s">
        <v>223</v>
      </c>
      <c r="F194" s="21">
        <f>2000+420-268.6</f>
        <v>2151.4</v>
      </c>
      <c r="G194" s="21">
        <v>0</v>
      </c>
      <c r="H194" s="21">
        <v>0</v>
      </c>
    </row>
    <row r="195" spans="1:8" ht="31.5">
      <c r="A195" s="101" t="s">
        <v>19</v>
      </c>
      <c r="B195" s="22" t="s">
        <v>236</v>
      </c>
      <c r="C195" s="123">
        <v>2430120100</v>
      </c>
      <c r="D195" s="103" t="s">
        <v>72</v>
      </c>
      <c r="E195" s="56" t="s">
        <v>96</v>
      </c>
      <c r="F195" s="21">
        <f aca="true" t="shared" si="50" ref="F195:H195">F196</f>
        <v>2719.4</v>
      </c>
      <c r="G195" s="21">
        <f t="shared" si="50"/>
        <v>0</v>
      </c>
      <c r="H195" s="21">
        <f t="shared" si="50"/>
        <v>0</v>
      </c>
    </row>
    <row r="196" spans="1:8" ht="12.75">
      <c r="A196" s="101" t="s">
        <v>19</v>
      </c>
      <c r="B196" s="22" t="s">
        <v>236</v>
      </c>
      <c r="C196" s="123">
        <v>2430120100</v>
      </c>
      <c r="D196" s="103" t="s">
        <v>119</v>
      </c>
      <c r="E196" s="56" t="s">
        <v>120</v>
      </c>
      <c r="F196" s="21">
        <f>2719.4</f>
        <v>2719.4</v>
      </c>
      <c r="G196" s="21">
        <v>0</v>
      </c>
      <c r="H196" s="21">
        <v>0</v>
      </c>
    </row>
    <row r="197" spans="1:8" ht="31.5">
      <c r="A197" s="101" t="s">
        <v>19</v>
      </c>
      <c r="B197" s="22" t="s">
        <v>236</v>
      </c>
      <c r="C197" s="101" t="s">
        <v>303</v>
      </c>
      <c r="D197" s="101"/>
      <c r="E197" s="42" t="s">
        <v>283</v>
      </c>
      <c r="F197" s="21">
        <f aca="true" t="shared" si="51" ref="F197:H198">F198</f>
        <v>35944</v>
      </c>
      <c r="G197" s="21">
        <f t="shared" si="51"/>
        <v>0</v>
      </c>
      <c r="H197" s="21">
        <f t="shared" si="51"/>
        <v>0</v>
      </c>
    </row>
    <row r="198" spans="1:8" ht="31.5">
      <c r="A198" s="101" t="s">
        <v>19</v>
      </c>
      <c r="B198" s="22" t="s">
        <v>236</v>
      </c>
      <c r="C198" s="123" t="s">
        <v>303</v>
      </c>
      <c r="D198" s="103" t="s">
        <v>72</v>
      </c>
      <c r="E198" s="56" t="s">
        <v>96</v>
      </c>
      <c r="F198" s="21">
        <f t="shared" si="51"/>
        <v>35944</v>
      </c>
      <c r="G198" s="21">
        <f t="shared" si="51"/>
        <v>0</v>
      </c>
      <c r="H198" s="21">
        <f t="shared" si="51"/>
        <v>0</v>
      </c>
    </row>
    <row r="199" spans="1:8" ht="12.75">
      <c r="A199" s="101" t="s">
        <v>19</v>
      </c>
      <c r="B199" s="22" t="s">
        <v>236</v>
      </c>
      <c r="C199" s="123" t="s">
        <v>303</v>
      </c>
      <c r="D199" s="103" t="s">
        <v>119</v>
      </c>
      <c r="E199" s="56" t="s">
        <v>120</v>
      </c>
      <c r="F199" s="21">
        <f>32410.4+3533.6</f>
        <v>35944</v>
      </c>
      <c r="G199" s="21">
        <v>0</v>
      </c>
      <c r="H199" s="21">
        <v>0</v>
      </c>
    </row>
    <row r="200" spans="1:8" ht="12.75">
      <c r="A200" s="101" t="s">
        <v>19</v>
      </c>
      <c r="B200" s="101" t="s">
        <v>49</v>
      </c>
      <c r="C200" s="101" t="s">
        <v>66</v>
      </c>
      <c r="D200" s="101" t="s">
        <v>66</v>
      </c>
      <c r="E200" s="102" t="s">
        <v>28</v>
      </c>
      <c r="F200" s="21">
        <f>F201</f>
        <v>78665.4</v>
      </c>
      <c r="G200" s="21">
        <f aca="true" t="shared" si="52" ref="G200:H200">G201</f>
        <v>23574.100000000002</v>
      </c>
      <c r="H200" s="21">
        <f t="shared" si="52"/>
        <v>12866.400000000001</v>
      </c>
    </row>
    <row r="201" spans="1:8" ht="47.25">
      <c r="A201" s="101" t="s">
        <v>19</v>
      </c>
      <c r="B201" s="101" t="s">
        <v>49</v>
      </c>
      <c r="C201" s="103">
        <v>2300000000</v>
      </c>
      <c r="D201" s="101"/>
      <c r="E201" s="102" t="s">
        <v>326</v>
      </c>
      <c r="F201" s="21">
        <f>F202+F217+F255</f>
        <v>78665.4</v>
      </c>
      <c r="G201" s="21">
        <f>G202+G217+G255</f>
        <v>23574.100000000002</v>
      </c>
      <c r="H201" s="21">
        <f>H202+H217+H255</f>
        <v>12866.400000000001</v>
      </c>
    </row>
    <row r="202" spans="1:8" ht="47.25">
      <c r="A202" s="101" t="s">
        <v>19</v>
      </c>
      <c r="B202" s="101" t="s">
        <v>49</v>
      </c>
      <c r="C202" s="103">
        <v>2310000000</v>
      </c>
      <c r="D202" s="101"/>
      <c r="E202" s="163" t="s">
        <v>212</v>
      </c>
      <c r="F202" s="21">
        <f>F203+F210</f>
        <v>18005.9</v>
      </c>
      <c r="G202" s="21">
        <f aca="true" t="shared" si="53" ref="G202:H202">G203+G210</f>
        <v>155.1</v>
      </c>
      <c r="H202" s="21">
        <f t="shared" si="53"/>
        <v>155.1</v>
      </c>
    </row>
    <row r="203" spans="1:8" ht="46.9" customHeight="1">
      <c r="A203" s="101" t="s">
        <v>19</v>
      </c>
      <c r="B203" s="101" t="s">
        <v>49</v>
      </c>
      <c r="C203" s="103" t="s">
        <v>304</v>
      </c>
      <c r="D203" s="24"/>
      <c r="E203" s="163" t="s">
        <v>229</v>
      </c>
      <c r="F203" s="21">
        <f>F207+F204</f>
        <v>16312.2</v>
      </c>
      <c r="G203" s="21">
        <f>G207+G204</f>
        <v>155.1</v>
      </c>
      <c r="H203" s="21">
        <f>H207+H204</f>
        <v>155.1</v>
      </c>
    </row>
    <row r="204" spans="1:8" ht="12.75">
      <c r="A204" s="101" t="s">
        <v>19</v>
      </c>
      <c r="B204" s="101" t="s">
        <v>49</v>
      </c>
      <c r="C204" s="101" t="s">
        <v>305</v>
      </c>
      <c r="D204" s="101"/>
      <c r="E204" s="62" t="s">
        <v>231</v>
      </c>
      <c r="F204" s="21">
        <f aca="true" t="shared" si="54" ref="F204:H205">F205</f>
        <v>793.3</v>
      </c>
      <c r="G204" s="21">
        <f t="shared" si="54"/>
        <v>0</v>
      </c>
      <c r="H204" s="21">
        <f t="shared" si="54"/>
        <v>0</v>
      </c>
    </row>
    <row r="205" spans="1:8" ht="31.5">
      <c r="A205" s="101" t="s">
        <v>19</v>
      </c>
      <c r="B205" s="101" t="s">
        <v>49</v>
      </c>
      <c r="C205" s="101" t="s">
        <v>305</v>
      </c>
      <c r="D205" s="103" t="s">
        <v>69</v>
      </c>
      <c r="E205" s="56" t="s">
        <v>95</v>
      </c>
      <c r="F205" s="21">
        <f t="shared" si="54"/>
        <v>793.3</v>
      </c>
      <c r="G205" s="21">
        <f t="shared" si="54"/>
        <v>0</v>
      </c>
      <c r="H205" s="21">
        <f t="shared" si="54"/>
        <v>0</v>
      </c>
    </row>
    <row r="206" spans="1:8" ht="31.5">
      <c r="A206" s="101" t="s">
        <v>19</v>
      </c>
      <c r="B206" s="101" t="s">
        <v>49</v>
      </c>
      <c r="C206" s="101" t="s">
        <v>305</v>
      </c>
      <c r="D206" s="101">
        <v>240</v>
      </c>
      <c r="E206" s="56" t="s">
        <v>223</v>
      </c>
      <c r="F206" s="21">
        <v>793.3</v>
      </c>
      <c r="G206" s="21">
        <v>0</v>
      </c>
      <c r="H206" s="21">
        <v>0</v>
      </c>
    </row>
    <row r="207" spans="1:8" ht="25.9" customHeight="1">
      <c r="A207" s="101" t="s">
        <v>19</v>
      </c>
      <c r="B207" s="101" t="s">
        <v>49</v>
      </c>
      <c r="C207" s="103" t="s">
        <v>306</v>
      </c>
      <c r="D207" s="101"/>
      <c r="E207" s="97" t="s">
        <v>221</v>
      </c>
      <c r="F207" s="21">
        <f aca="true" t="shared" si="55" ref="F207:H208">F208</f>
        <v>15518.900000000001</v>
      </c>
      <c r="G207" s="21">
        <f t="shared" si="55"/>
        <v>155.1</v>
      </c>
      <c r="H207" s="21">
        <f t="shared" si="55"/>
        <v>155.1</v>
      </c>
    </row>
    <row r="208" spans="1:8" ht="31.5">
      <c r="A208" s="101" t="s">
        <v>19</v>
      </c>
      <c r="B208" s="101" t="s">
        <v>49</v>
      </c>
      <c r="C208" s="103" t="s">
        <v>306</v>
      </c>
      <c r="D208" s="103" t="s">
        <v>69</v>
      </c>
      <c r="E208" s="163" t="s">
        <v>95</v>
      </c>
      <c r="F208" s="21">
        <f t="shared" si="55"/>
        <v>15518.900000000001</v>
      </c>
      <c r="G208" s="21">
        <f t="shared" si="55"/>
        <v>155.1</v>
      </c>
      <c r="H208" s="21">
        <f t="shared" si="55"/>
        <v>155.1</v>
      </c>
    </row>
    <row r="209" spans="1:8" ht="31.5">
      <c r="A209" s="101" t="s">
        <v>19</v>
      </c>
      <c r="B209" s="101" t="s">
        <v>49</v>
      </c>
      <c r="C209" s="103" t="s">
        <v>306</v>
      </c>
      <c r="D209" s="101">
        <v>240</v>
      </c>
      <c r="E209" s="163" t="s">
        <v>223</v>
      </c>
      <c r="F209" s="21">
        <f>155.2+15363.7</f>
        <v>15518.900000000001</v>
      </c>
      <c r="G209" s="21">
        <v>155.1</v>
      </c>
      <c r="H209" s="21">
        <v>155.1</v>
      </c>
    </row>
    <row r="210" spans="1:8" ht="31.5">
      <c r="A210" s="162" t="s">
        <v>19</v>
      </c>
      <c r="B210" s="162" t="s">
        <v>49</v>
      </c>
      <c r="C210" s="161">
        <v>2310100000</v>
      </c>
      <c r="D210" s="162"/>
      <c r="E210" s="118" t="s">
        <v>365</v>
      </c>
      <c r="F210" s="21">
        <f>F211+F214</f>
        <v>1693.7</v>
      </c>
      <c r="G210" s="21">
        <f aca="true" t="shared" si="56" ref="G210:H210">G211+G214</f>
        <v>0</v>
      </c>
      <c r="H210" s="21">
        <f t="shared" si="56"/>
        <v>0</v>
      </c>
    </row>
    <row r="211" spans="1:8" ht="12.75">
      <c r="A211" s="162" t="s">
        <v>19</v>
      </c>
      <c r="B211" s="162" t="s">
        <v>49</v>
      </c>
      <c r="C211" s="161">
        <v>2310111180</v>
      </c>
      <c r="D211" s="162"/>
      <c r="E211" s="71" t="s">
        <v>366</v>
      </c>
      <c r="F211" s="21">
        <f>F212</f>
        <v>1000</v>
      </c>
      <c r="G211" s="21">
        <f aca="true" t="shared" si="57" ref="G211:H212">G212</f>
        <v>0</v>
      </c>
      <c r="H211" s="21">
        <f t="shared" si="57"/>
        <v>0</v>
      </c>
    </row>
    <row r="212" spans="1:8" ht="31.5">
      <c r="A212" s="162" t="s">
        <v>19</v>
      </c>
      <c r="B212" s="162" t="s">
        <v>49</v>
      </c>
      <c r="C212" s="161">
        <v>2310111180</v>
      </c>
      <c r="D212" s="161" t="s">
        <v>69</v>
      </c>
      <c r="E212" s="163" t="s">
        <v>95</v>
      </c>
      <c r="F212" s="21">
        <f>F213</f>
        <v>1000</v>
      </c>
      <c r="G212" s="21">
        <f t="shared" si="57"/>
        <v>0</v>
      </c>
      <c r="H212" s="21">
        <f t="shared" si="57"/>
        <v>0</v>
      </c>
    </row>
    <row r="213" spans="1:8" ht="31.5">
      <c r="A213" s="162" t="s">
        <v>19</v>
      </c>
      <c r="B213" s="162" t="s">
        <v>49</v>
      </c>
      <c r="C213" s="161">
        <v>2310111180</v>
      </c>
      <c r="D213" s="162">
        <v>240</v>
      </c>
      <c r="E213" s="163" t="s">
        <v>223</v>
      </c>
      <c r="F213" s="21">
        <v>1000</v>
      </c>
      <c r="G213" s="21">
        <v>0</v>
      </c>
      <c r="H213" s="21">
        <v>0</v>
      </c>
    </row>
    <row r="214" spans="1:8" ht="12.75">
      <c r="A214" s="162" t="s">
        <v>19</v>
      </c>
      <c r="B214" s="162" t="s">
        <v>49</v>
      </c>
      <c r="C214" s="161">
        <v>2310120100</v>
      </c>
      <c r="D214" s="162"/>
      <c r="E214" s="163" t="s">
        <v>231</v>
      </c>
      <c r="F214" s="21">
        <f>F215</f>
        <v>693.7</v>
      </c>
      <c r="G214" s="21">
        <f aca="true" t="shared" si="58" ref="G214:H215">G215</f>
        <v>0</v>
      </c>
      <c r="H214" s="21">
        <f t="shared" si="58"/>
        <v>0</v>
      </c>
    </row>
    <row r="215" spans="1:8" ht="31.5">
      <c r="A215" s="162" t="s">
        <v>19</v>
      </c>
      <c r="B215" s="162" t="s">
        <v>49</v>
      </c>
      <c r="C215" s="161">
        <v>2310120100</v>
      </c>
      <c r="D215" s="161" t="s">
        <v>69</v>
      </c>
      <c r="E215" s="163" t="s">
        <v>95</v>
      </c>
      <c r="F215" s="21">
        <f>F216</f>
        <v>693.7</v>
      </c>
      <c r="G215" s="21">
        <f t="shared" si="58"/>
        <v>0</v>
      </c>
      <c r="H215" s="21">
        <f t="shared" si="58"/>
        <v>0</v>
      </c>
    </row>
    <row r="216" spans="1:8" ht="31.5">
      <c r="A216" s="162" t="s">
        <v>19</v>
      </c>
      <c r="B216" s="162" t="s">
        <v>49</v>
      </c>
      <c r="C216" s="161">
        <v>2310120100</v>
      </c>
      <c r="D216" s="162">
        <v>240</v>
      </c>
      <c r="E216" s="163" t="s">
        <v>223</v>
      </c>
      <c r="F216" s="21">
        <v>693.7</v>
      </c>
      <c r="G216" s="21">
        <v>0</v>
      </c>
      <c r="H216" s="21">
        <v>0</v>
      </c>
    </row>
    <row r="217" spans="1:8" ht="12.75">
      <c r="A217" s="101" t="s">
        <v>19</v>
      </c>
      <c r="B217" s="101" t="s">
        <v>49</v>
      </c>
      <c r="C217" s="103">
        <v>2320000000</v>
      </c>
      <c r="D217" s="101"/>
      <c r="E217" s="102" t="s">
        <v>181</v>
      </c>
      <c r="F217" s="21">
        <f>F225+F218+F251+F247</f>
        <v>57645</v>
      </c>
      <c r="G217" s="21">
        <f>G225+G218+G251+G247</f>
        <v>23419.000000000004</v>
      </c>
      <c r="H217" s="21">
        <f>H225+H218+H251+H247</f>
        <v>12711.300000000001</v>
      </c>
    </row>
    <row r="218" spans="1:8" ht="31.5">
      <c r="A218" s="155" t="s">
        <v>19</v>
      </c>
      <c r="B218" s="155" t="s">
        <v>49</v>
      </c>
      <c r="C218" s="154">
        <v>2320100000</v>
      </c>
      <c r="D218" s="155"/>
      <c r="E218" s="156" t="s">
        <v>354</v>
      </c>
      <c r="F218" s="21">
        <f>F222+F219</f>
        <v>876.7</v>
      </c>
      <c r="G218" s="21">
        <f aca="true" t="shared" si="59" ref="G218:H218">G222+G219</f>
        <v>0</v>
      </c>
      <c r="H218" s="21">
        <f t="shared" si="59"/>
        <v>0</v>
      </c>
    </row>
    <row r="219" spans="1:8" ht="78.75">
      <c r="A219" s="245" t="s">
        <v>19</v>
      </c>
      <c r="B219" s="245" t="s">
        <v>49</v>
      </c>
      <c r="C219" s="245">
        <v>2320119020</v>
      </c>
      <c r="D219" s="245"/>
      <c r="E219" s="246" t="s">
        <v>667</v>
      </c>
      <c r="F219" s="21">
        <f>F220</f>
        <v>818.2</v>
      </c>
      <c r="G219" s="21">
        <f aca="true" t="shared" si="60" ref="G219:H220">G220</f>
        <v>0</v>
      </c>
      <c r="H219" s="21">
        <f t="shared" si="60"/>
        <v>0</v>
      </c>
    </row>
    <row r="220" spans="1:8" ht="31.5">
      <c r="A220" s="245" t="s">
        <v>19</v>
      </c>
      <c r="B220" s="245" t="s">
        <v>49</v>
      </c>
      <c r="C220" s="245">
        <v>2320119020</v>
      </c>
      <c r="D220" s="244" t="s">
        <v>69</v>
      </c>
      <c r="E220" s="246" t="s">
        <v>95</v>
      </c>
      <c r="F220" s="21">
        <f>F221</f>
        <v>818.2</v>
      </c>
      <c r="G220" s="21">
        <f t="shared" si="60"/>
        <v>0</v>
      </c>
      <c r="H220" s="21">
        <f t="shared" si="60"/>
        <v>0</v>
      </c>
    </row>
    <row r="221" spans="1:8" ht="31.5">
      <c r="A221" s="245" t="s">
        <v>19</v>
      </c>
      <c r="B221" s="245" t="s">
        <v>49</v>
      </c>
      <c r="C221" s="245">
        <v>2320119020</v>
      </c>
      <c r="D221" s="245">
        <v>240</v>
      </c>
      <c r="E221" s="246" t="s">
        <v>223</v>
      </c>
      <c r="F221" s="21">
        <v>818.2</v>
      </c>
      <c r="G221" s="21">
        <v>0</v>
      </c>
      <c r="H221" s="21">
        <v>0</v>
      </c>
    </row>
    <row r="222" spans="1:8" ht="78.75">
      <c r="A222" s="101" t="s">
        <v>19</v>
      </c>
      <c r="B222" s="101" t="s">
        <v>49</v>
      </c>
      <c r="C222" s="130" t="s">
        <v>331</v>
      </c>
      <c r="D222" s="101"/>
      <c r="E222" s="131" t="s">
        <v>390</v>
      </c>
      <c r="F222" s="21">
        <f aca="true" t="shared" si="61" ref="F222:H223">F223</f>
        <v>58.5</v>
      </c>
      <c r="G222" s="21">
        <f t="shared" si="61"/>
        <v>0</v>
      </c>
      <c r="H222" s="21">
        <f t="shared" si="61"/>
        <v>0</v>
      </c>
    </row>
    <row r="223" spans="1:8" ht="31.5">
      <c r="A223" s="101" t="s">
        <v>19</v>
      </c>
      <c r="B223" s="101" t="s">
        <v>49</v>
      </c>
      <c r="C223" s="130" t="s">
        <v>331</v>
      </c>
      <c r="D223" s="103" t="s">
        <v>69</v>
      </c>
      <c r="E223" s="131" t="s">
        <v>95</v>
      </c>
      <c r="F223" s="21">
        <f t="shared" si="61"/>
        <v>58.5</v>
      </c>
      <c r="G223" s="21">
        <f t="shared" si="61"/>
        <v>0</v>
      </c>
      <c r="H223" s="21">
        <f t="shared" si="61"/>
        <v>0</v>
      </c>
    </row>
    <row r="224" spans="1:8" ht="31.5">
      <c r="A224" s="101" t="s">
        <v>19</v>
      </c>
      <c r="B224" s="101" t="s">
        <v>49</v>
      </c>
      <c r="C224" s="130" t="s">
        <v>331</v>
      </c>
      <c r="D224" s="101">
        <v>240</v>
      </c>
      <c r="E224" s="131" t="s">
        <v>223</v>
      </c>
      <c r="F224" s="21">
        <v>58.5</v>
      </c>
      <c r="G224" s="21">
        <v>0</v>
      </c>
      <c r="H224" s="21">
        <v>0</v>
      </c>
    </row>
    <row r="225" spans="1:8" ht="12.75">
      <c r="A225" s="101" t="s">
        <v>19</v>
      </c>
      <c r="B225" s="101" t="s">
        <v>49</v>
      </c>
      <c r="C225" s="103">
        <v>2320200000</v>
      </c>
      <c r="D225" s="101"/>
      <c r="E225" s="102" t="s">
        <v>128</v>
      </c>
      <c r="F225" s="21">
        <f>F226+F229+F232+F238+F241+F244+F235</f>
        <v>55600.2</v>
      </c>
      <c r="G225" s="21">
        <f aca="true" t="shared" si="62" ref="G225:H225">G226+G229+G232+G238+G241+G244+G235</f>
        <v>23419.000000000004</v>
      </c>
      <c r="H225" s="21">
        <f t="shared" si="62"/>
        <v>12711.300000000001</v>
      </c>
    </row>
    <row r="226" spans="1:8" ht="12.75">
      <c r="A226" s="101" t="s">
        <v>19</v>
      </c>
      <c r="B226" s="101" t="s">
        <v>49</v>
      </c>
      <c r="C226" s="101">
        <v>2320220050</v>
      </c>
      <c r="D226" s="101"/>
      <c r="E226" s="102" t="s">
        <v>129</v>
      </c>
      <c r="F226" s="21">
        <f aca="true" t="shared" si="63" ref="F226:H227">F227</f>
        <v>19828.600000000002</v>
      </c>
      <c r="G226" s="21">
        <f t="shared" si="63"/>
        <v>20304.9</v>
      </c>
      <c r="H226" s="21">
        <f t="shared" si="63"/>
        <v>10497.2</v>
      </c>
    </row>
    <row r="227" spans="1:8" ht="31.5">
      <c r="A227" s="101" t="s">
        <v>19</v>
      </c>
      <c r="B227" s="101" t="s">
        <v>49</v>
      </c>
      <c r="C227" s="101">
        <v>2320220050</v>
      </c>
      <c r="D227" s="103" t="s">
        <v>69</v>
      </c>
      <c r="E227" s="102" t="s">
        <v>95</v>
      </c>
      <c r="F227" s="21">
        <f t="shared" si="63"/>
        <v>19828.600000000002</v>
      </c>
      <c r="G227" s="21">
        <f t="shared" si="63"/>
        <v>20304.9</v>
      </c>
      <c r="H227" s="21">
        <f t="shared" si="63"/>
        <v>10497.2</v>
      </c>
    </row>
    <row r="228" spans="1:8" ht="31.5">
      <c r="A228" s="101" t="s">
        <v>19</v>
      </c>
      <c r="B228" s="101" t="s">
        <v>49</v>
      </c>
      <c r="C228" s="101">
        <v>2320220050</v>
      </c>
      <c r="D228" s="101">
        <v>240</v>
      </c>
      <c r="E228" s="102" t="s">
        <v>223</v>
      </c>
      <c r="F228" s="21">
        <f>18990.4+2450.2-1612</f>
        <v>19828.600000000002</v>
      </c>
      <c r="G228" s="21">
        <f>7959.1+12345.8</f>
        <v>20304.9</v>
      </c>
      <c r="H228" s="21">
        <f>5604.3+4892.9</f>
        <v>10497.2</v>
      </c>
    </row>
    <row r="229" spans="1:8" ht="12.75">
      <c r="A229" s="101" t="s">
        <v>19</v>
      </c>
      <c r="B229" s="101" t="s">
        <v>49</v>
      </c>
      <c r="C229" s="101">
        <v>2320220070</v>
      </c>
      <c r="D229" s="101"/>
      <c r="E229" s="102" t="s">
        <v>130</v>
      </c>
      <c r="F229" s="21">
        <f aca="true" t="shared" si="64" ref="F229:H230">F230</f>
        <v>6811.1</v>
      </c>
      <c r="G229" s="21">
        <f t="shared" si="64"/>
        <v>2068.2</v>
      </c>
      <c r="H229" s="21">
        <f t="shared" si="64"/>
        <v>2068.2</v>
      </c>
    </row>
    <row r="230" spans="1:8" ht="31.5">
      <c r="A230" s="101" t="s">
        <v>19</v>
      </c>
      <c r="B230" s="101" t="s">
        <v>49</v>
      </c>
      <c r="C230" s="101">
        <v>2320220070</v>
      </c>
      <c r="D230" s="103" t="s">
        <v>69</v>
      </c>
      <c r="E230" s="102" t="s">
        <v>95</v>
      </c>
      <c r="F230" s="21">
        <f t="shared" si="64"/>
        <v>6811.1</v>
      </c>
      <c r="G230" s="21">
        <f t="shared" si="64"/>
        <v>2068.2</v>
      </c>
      <c r="H230" s="21">
        <f t="shared" si="64"/>
        <v>2068.2</v>
      </c>
    </row>
    <row r="231" spans="1:8" ht="31.5">
      <c r="A231" s="101" t="s">
        <v>19</v>
      </c>
      <c r="B231" s="101" t="s">
        <v>49</v>
      </c>
      <c r="C231" s="101">
        <v>2320220070</v>
      </c>
      <c r="D231" s="101">
        <v>240</v>
      </c>
      <c r="E231" s="102" t="s">
        <v>223</v>
      </c>
      <c r="F231" s="21">
        <f>5199.1+2868.2-2868.2+1612</f>
        <v>6811.1</v>
      </c>
      <c r="G231" s="21">
        <v>2068.2</v>
      </c>
      <c r="H231" s="21">
        <v>2068.2</v>
      </c>
    </row>
    <row r="232" spans="1:8" ht="12.75">
      <c r="A232" s="101" t="s">
        <v>19</v>
      </c>
      <c r="B232" s="101" t="s">
        <v>49</v>
      </c>
      <c r="C232" s="101">
        <v>2320220080</v>
      </c>
      <c r="D232" s="101"/>
      <c r="E232" s="102" t="s">
        <v>131</v>
      </c>
      <c r="F232" s="21">
        <f aca="true" t="shared" si="65" ref="F232:H233">F233</f>
        <v>1356.6</v>
      </c>
      <c r="G232" s="21">
        <f t="shared" si="65"/>
        <v>1045.9</v>
      </c>
      <c r="H232" s="21">
        <f t="shared" si="65"/>
        <v>145.9</v>
      </c>
    </row>
    <row r="233" spans="1:8" ht="31.5">
      <c r="A233" s="101" t="s">
        <v>19</v>
      </c>
      <c r="B233" s="101" t="s">
        <v>49</v>
      </c>
      <c r="C233" s="101">
        <v>2320220080</v>
      </c>
      <c r="D233" s="103" t="s">
        <v>69</v>
      </c>
      <c r="E233" s="102" t="s">
        <v>95</v>
      </c>
      <c r="F233" s="21">
        <f t="shared" si="65"/>
        <v>1356.6</v>
      </c>
      <c r="G233" s="21">
        <f t="shared" si="65"/>
        <v>1045.9</v>
      </c>
      <c r="H233" s="21">
        <f t="shared" si="65"/>
        <v>145.9</v>
      </c>
    </row>
    <row r="234" spans="1:8" ht="31.5">
      <c r="A234" s="101" t="s">
        <v>19</v>
      </c>
      <c r="B234" s="101" t="s">
        <v>49</v>
      </c>
      <c r="C234" s="101">
        <v>2320220080</v>
      </c>
      <c r="D234" s="101">
        <v>240</v>
      </c>
      <c r="E234" s="102" t="s">
        <v>223</v>
      </c>
      <c r="F234" s="21">
        <v>1356.6</v>
      </c>
      <c r="G234" s="21">
        <v>1045.9</v>
      </c>
      <c r="H234" s="21">
        <v>145.9</v>
      </c>
    </row>
    <row r="235" spans="1:8" ht="12.75">
      <c r="A235" s="266" t="s">
        <v>19</v>
      </c>
      <c r="B235" s="266" t="s">
        <v>49</v>
      </c>
      <c r="C235" s="266">
        <v>2320220090</v>
      </c>
      <c r="D235" s="266"/>
      <c r="E235" s="8" t="s">
        <v>701</v>
      </c>
      <c r="F235" s="21">
        <f>F236</f>
        <v>722.2</v>
      </c>
      <c r="G235" s="21">
        <f aca="true" t="shared" si="66" ref="G235:H236">G236</f>
        <v>0</v>
      </c>
      <c r="H235" s="21">
        <f t="shared" si="66"/>
        <v>0</v>
      </c>
    </row>
    <row r="236" spans="1:8" ht="31.5">
      <c r="A236" s="266" t="s">
        <v>19</v>
      </c>
      <c r="B236" s="266" t="s">
        <v>49</v>
      </c>
      <c r="C236" s="266">
        <v>2320220090</v>
      </c>
      <c r="D236" s="265" t="s">
        <v>69</v>
      </c>
      <c r="E236" s="267" t="s">
        <v>95</v>
      </c>
      <c r="F236" s="21">
        <f>F237</f>
        <v>722.2</v>
      </c>
      <c r="G236" s="21">
        <f t="shared" si="66"/>
        <v>0</v>
      </c>
      <c r="H236" s="21">
        <f t="shared" si="66"/>
        <v>0</v>
      </c>
    </row>
    <row r="237" spans="1:8" ht="31.5">
      <c r="A237" s="266" t="s">
        <v>19</v>
      </c>
      <c r="B237" s="266" t="s">
        <v>49</v>
      </c>
      <c r="C237" s="266">
        <v>2320220090</v>
      </c>
      <c r="D237" s="266">
        <v>240</v>
      </c>
      <c r="E237" s="267" t="s">
        <v>223</v>
      </c>
      <c r="F237" s="21">
        <v>722.2</v>
      </c>
      <c r="G237" s="21">
        <v>0</v>
      </c>
      <c r="H237" s="21">
        <v>0</v>
      </c>
    </row>
    <row r="238" spans="1:8" ht="12.75">
      <c r="A238" s="160" t="s">
        <v>19</v>
      </c>
      <c r="B238" s="162" t="s">
        <v>49</v>
      </c>
      <c r="C238" s="162">
        <v>2320220110</v>
      </c>
      <c r="D238" s="162"/>
      <c r="E238" s="163" t="s">
        <v>367</v>
      </c>
      <c r="F238" s="21">
        <f>F239</f>
        <v>25822.8</v>
      </c>
      <c r="G238" s="21">
        <f aca="true" t="shared" si="67" ref="G238:H239">G239</f>
        <v>0</v>
      </c>
      <c r="H238" s="21">
        <f t="shared" si="67"/>
        <v>0</v>
      </c>
    </row>
    <row r="239" spans="1:8" ht="31.5">
      <c r="A239" s="160" t="s">
        <v>19</v>
      </c>
      <c r="B239" s="162" t="s">
        <v>49</v>
      </c>
      <c r="C239" s="162">
        <v>2320220110</v>
      </c>
      <c r="D239" s="161" t="s">
        <v>69</v>
      </c>
      <c r="E239" s="163" t="s">
        <v>95</v>
      </c>
      <c r="F239" s="21">
        <f>F240</f>
        <v>25822.8</v>
      </c>
      <c r="G239" s="21">
        <f t="shared" si="67"/>
        <v>0</v>
      </c>
      <c r="H239" s="21">
        <f t="shared" si="67"/>
        <v>0</v>
      </c>
    </row>
    <row r="240" spans="1:8" ht="31.5">
      <c r="A240" s="160" t="s">
        <v>19</v>
      </c>
      <c r="B240" s="162" t="s">
        <v>49</v>
      </c>
      <c r="C240" s="162">
        <v>2320220110</v>
      </c>
      <c r="D240" s="162">
        <v>240</v>
      </c>
      <c r="E240" s="163" t="s">
        <v>223</v>
      </c>
      <c r="F240" s="21">
        <f>1371+24451.8</f>
        <v>25822.8</v>
      </c>
      <c r="G240" s="21">
        <v>0</v>
      </c>
      <c r="H240" s="21">
        <v>0</v>
      </c>
    </row>
    <row r="241" spans="1:8" ht="31.5">
      <c r="A241" s="162" t="s">
        <v>19</v>
      </c>
      <c r="B241" s="162" t="s">
        <v>49</v>
      </c>
      <c r="C241" s="162" t="s">
        <v>371</v>
      </c>
      <c r="D241" s="162"/>
      <c r="E241" s="163" t="s">
        <v>370</v>
      </c>
      <c r="F241" s="21">
        <f>F242</f>
        <v>93.7</v>
      </c>
      <c r="G241" s="21">
        <f aca="true" t="shared" si="68" ref="G241:H242">G242</f>
        <v>0</v>
      </c>
      <c r="H241" s="21">
        <f t="shared" si="68"/>
        <v>0</v>
      </c>
    </row>
    <row r="242" spans="1:8" ht="31.5">
      <c r="A242" s="162" t="s">
        <v>19</v>
      </c>
      <c r="B242" s="162" t="s">
        <v>49</v>
      </c>
      <c r="C242" s="162" t="s">
        <v>371</v>
      </c>
      <c r="D242" s="161" t="s">
        <v>69</v>
      </c>
      <c r="E242" s="163" t="s">
        <v>95</v>
      </c>
      <c r="F242" s="21">
        <f>F243</f>
        <v>93.7</v>
      </c>
      <c r="G242" s="21">
        <f t="shared" si="68"/>
        <v>0</v>
      </c>
      <c r="H242" s="21">
        <f t="shared" si="68"/>
        <v>0</v>
      </c>
    </row>
    <row r="243" spans="1:8" ht="31.5">
      <c r="A243" s="162" t="s">
        <v>19</v>
      </c>
      <c r="B243" s="162" t="s">
        <v>49</v>
      </c>
      <c r="C243" s="162" t="s">
        <v>371</v>
      </c>
      <c r="D243" s="162">
        <v>240</v>
      </c>
      <c r="E243" s="163" t="s">
        <v>223</v>
      </c>
      <c r="F243" s="21">
        <v>93.7</v>
      </c>
      <c r="G243" s="21">
        <v>0</v>
      </c>
      <c r="H243" s="21">
        <v>0</v>
      </c>
    </row>
    <row r="244" spans="1:8" ht="47.25">
      <c r="A244" s="162" t="s">
        <v>19</v>
      </c>
      <c r="B244" s="162" t="s">
        <v>49</v>
      </c>
      <c r="C244" s="162" t="s">
        <v>369</v>
      </c>
      <c r="D244" s="162"/>
      <c r="E244" s="163" t="s">
        <v>368</v>
      </c>
      <c r="F244" s="21">
        <f>F245</f>
        <v>965.2</v>
      </c>
      <c r="G244" s="21">
        <f aca="true" t="shared" si="69" ref="G244:H245">G245</f>
        <v>0</v>
      </c>
      <c r="H244" s="21">
        <f t="shared" si="69"/>
        <v>0</v>
      </c>
    </row>
    <row r="245" spans="1:8" ht="31.5">
      <c r="A245" s="162" t="s">
        <v>19</v>
      </c>
      <c r="B245" s="162" t="s">
        <v>49</v>
      </c>
      <c r="C245" s="162" t="s">
        <v>369</v>
      </c>
      <c r="D245" s="161" t="s">
        <v>69</v>
      </c>
      <c r="E245" s="163" t="s">
        <v>95</v>
      </c>
      <c r="F245" s="21">
        <f>F246</f>
        <v>965.2</v>
      </c>
      <c r="G245" s="21">
        <f t="shared" si="69"/>
        <v>0</v>
      </c>
      <c r="H245" s="21">
        <f t="shared" si="69"/>
        <v>0</v>
      </c>
    </row>
    <row r="246" spans="1:8" ht="31.5">
      <c r="A246" s="162" t="s">
        <v>19</v>
      </c>
      <c r="B246" s="162" t="s">
        <v>49</v>
      </c>
      <c r="C246" s="162" t="s">
        <v>369</v>
      </c>
      <c r="D246" s="162">
        <v>240</v>
      </c>
      <c r="E246" s="163" t="s">
        <v>223</v>
      </c>
      <c r="F246" s="21">
        <v>965.2</v>
      </c>
      <c r="G246" s="21">
        <v>0</v>
      </c>
      <c r="H246" s="21">
        <v>0</v>
      </c>
    </row>
    <row r="247" spans="1:8" ht="12.75">
      <c r="A247" s="245" t="s">
        <v>19</v>
      </c>
      <c r="B247" s="245" t="s">
        <v>49</v>
      </c>
      <c r="C247" s="244">
        <v>2320300000</v>
      </c>
      <c r="D247" s="245"/>
      <c r="E247" s="246" t="s">
        <v>673</v>
      </c>
      <c r="F247" s="21">
        <f>F248</f>
        <v>969.8</v>
      </c>
      <c r="G247" s="21">
        <f aca="true" t="shared" si="70" ref="G247:H249">G248</f>
        <v>0</v>
      </c>
      <c r="H247" s="21">
        <f t="shared" si="70"/>
        <v>0</v>
      </c>
    </row>
    <row r="248" spans="1:8" ht="12.75">
      <c r="A248" s="245" t="s">
        <v>19</v>
      </c>
      <c r="B248" s="245" t="s">
        <v>49</v>
      </c>
      <c r="C248" s="245">
        <v>2320320060</v>
      </c>
      <c r="D248" s="245"/>
      <c r="E248" s="246" t="s">
        <v>674</v>
      </c>
      <c r="F248" s="21">
        <f>F249</f>
        <v>969.8</v>
      </c>
      <c r="G248" s="21">
        <f t="shared" si="70"/>
        <v>0</v>
      </c>
      <c r="H248" s="21">
        <f t="shared" si="70"/>
        <v>0</v>
      </c>
    </row>
    <row r="249" spans="1:8" ht="31.5">
      <c r="A249" s="245" t="s">
        <v>19</v>
      </c>
      <c r="B249" s="245" t="s">
        <v>49</v>
      </c>
      <c r="C249" s="245">
        <v>2320320060</v>
      </c>
      <c r="D249" s="244" t="s">
        <v>72</v>
      </c>
      <c r="E249" s="56" t="s">
        <v>96</v>
      </c>
      <c r="F249" s="21">
        <f>F250</f>
        <v>969.8</v>
      </c>
      <c r="G249" s="21">
        <f t="shared" si="70"/>
        <v>0</v>
      </c>
      <c r="H249" s="21">
        <f t="shared" si="70"/>
        <v>0</v>
      </c>
    </row>
    <row r="250" spans="1:8" ht="12.75">
      <c r="A250" s="245" t="s">
        <v>19</v>
      </c>
      <c r="B250" s="245" t="s">
        <v>49</v>
      </c>
      <c r="C250" s="245">
        <v>2320320060</v>
      </c>
      <c r="D250" s="244" t="s">
        <v>119</v>
      </c>
      <c r="E250" s="56" t="s">
        <v>120</v>
      </c>
      <c r="F250" s="21">
        <v>969.8</v>
      </c>
      <c r="G250" s="21">
        <v>0</v>
      </c>
      <c r="H250" s="21">
        <v>0</v>
      </c>
    </row>
    <row r="251" spans="1:8" ht="31.5">
      <c r="A251" s="245" t="s">
        <v>19</v>
      </c>
      <c r="B251" s="245" t="s">
        <v>49</v>
      </c>
      <c r="C251" s="244">
        <v>2320500000</v>
      </c>
      <c r="D251" s="244"/>
      <c r="E251" s="246" t="s">
        <v>672</v>
      </c>
      <c r="F251" s="21">
        <f>F252</f>
        <v>198.3</v>
      </c>
      <c r="G251" s="21">
        <f aca="true" t="shared" si="71" ref="G251:H253">G252</f>
        <v>0</v>
      </c>
      <c r="H251" s="21">
        <f t="shared" si="71"/>
        <v>0</v>
      </c>
    </row>
    <row r="252" spans="1:8" ht="12.75">
      <c r="A252" s="245" t="s">
        <v>19</v>
      </c>
      <c r="B252" s="245" t="s">
        <v>49</v>
      </c>
      <c r="C252" s="244">
        <v>2320520100</v>
      </c>
      <c r="D252" s="244"/>
      <c r="E252" s="56" t="s">
        <v>231</v>
      </c>
      <c r="F252" s="21">
        <f>F253</f>
        <v>198.3</v>
      </c>
      <c r="G252" s="21">
        <f t="shared" si="71"/>
        <v>0</v>
      </c>
      <c r="H252" s="21">
        <f t="shared" si="71"/>
        <v>0</v>
      </c>
    </row>
    <row r="253" spans="1:8" ht="31.5">
      <c r="A253" s="245" t="s">
        <v>19</v>
      </c>
      <c r="B253" s="245" t="s">
        <v>49</v>
      </c>
      <c r="C253" s="244">
        <v>2320520100</v>
      </c>
      <c r="D253" s="244" t="s">
        <v>69</v>
      </c>
      <c r="E253" s="246" t="s">
        <v>95</v>
      </c>
      <c r="F253" s="21">
        <f>F254</f>
        <v>198.3</v>
      </c>
      <c r="G253" s="21">
        <f t="shared" si="71"/>
        <v>0</v>
      </c>
      <c r="H253" s="21">
        <f t="shared" si="71"/>
        <v>0</v>
      </c>
    </row>
    <row r="254" spans="1:8" ht="31.5">
      <c r="A254" s="245" t="s">
        <v>19</v>
      </c>
      <c r="B254" s="245" t="s">
        <v>49</v>
      </c>
      <c r="C254" s="244">
        <v>2320520100</v>
      </c>
      <c r="D254" s="245">
        <v>240</v>
      </c>
      <c r="E254" s="246" t="s">
        <v>223</v>
      </c>
      <c r="F254" s="21">
        <v>198.3</v>
      </c>
      <c r="G254" s="21">
        <v>0</v>
      </c>
      <c r="H254" s="21">
        <v>0</v>
      </c>
    </row>
    <row r="255" spans="1:8" ht="31.5">
      <c r="A255" s="101" t="s">
        <v>19</v>
      </c>
      <c r="B255" s="101" t="s">
        <v>49</v>
      </c>
      <c r="C255" s="103">
        <v>2330000000</v>
      </c>
      <c r="D255" s="101"/>
      <c r="E255" s="140" t="s">
        <v>345</v>
      </c>
      <c r="F255" s="21">
        <f>F256</f>
        <v>3014.5</v>
      </c>
      <c r="G255" s="21">
        <f aca="true" t="shared" si="72" ref="G255:H258">G256</f>
        <v>0</v>
      </c>
      <c r="H255" s="21">
        <f t="shared" si="72"/>
        <v>0</v>
      </c>
    </row>
    <row r="256" spans="1:8" ht="47.25">
      <c r="A256" s="101" t="s">
        <v>19</v>
      </c>
      <c r="B256" s="101" t="s">
        <v>49</v>
      </c>
      <c r="C256" s="103">
        <v>2330100000</v>
      </c>
      <c r="D256" s="101"/>
      <c r="E256" s="102" t="s">
        <v>213</v>
      </c>
      <c r="F256" s="21">
        <f>F257+F260</f>
        <v>3014.5</v>
      </c>
      <c r="G256" s="21">
        <f>G257+G260</f>
        <v>0</v>
      </c>
      <c r="H256" s="21">
        <f>H257+H260</f>
        <v>0</v>
      </c>
    </row>
    <row r="257" spans="1:8" ht="31.5">
      <c r="A257" s="101" t="s">
        <v>19</v>
      </c>
      <c r="B257" s="101" t="s">
        <v>49</v>
      </c>
      <c r="C257" s="103">
        <v>2330120090</v>
      </c>
      <c r="D257" s="101"/>
      <c r="E257" s="102" t="s">
        <v>329</v>
      </c>
      <c r="F257" s="21">
        <f>F258</f>
        <v>1238.4</v>
      </c>
      <c r="G257" s="21">
        <f t="shared" si="72"/>
        <v>0</v>
      </c>
      <c r="H257" s="21">
        <f t="shared" si="72"/>
        <v>0</v>
      </c>
    </row>
    <row r="258" spans="1:8" ht="31.5">
      <c r="A258" s="101" t="s">
        <v>19</v>
      </c>
      <c r="B258" s="101" t="s">
        <v>49</v>
      </c>
      <c r="C258" s="128">
        <v>2330120090</v>
      </c>
      <c r="D258" s="103" t="s">
        <v>69</v>
      </c>
      <c r="E258" s="102" t="s">
        <v>95</v>
      </c>
      <c r="F258" s="21">
        <f>F259</f>
        <v>1238.4</v>
      </c>
      <c r="G258" s="21">
        <f t="shared" si="72"/>
        <v>0</v>
      </c>
      <c r="H258" s="21">
        <f t="shared" si="72"/>
        <v>0</v>
      </c>
    </row>
    <row r="259" spans="1:8" ht="31.5">
      <c r="A259" s="101" t="s">
        <v>19</v>
      </c>
      <c r="B259" s="101" t="s">
        <v>49</v>
      </c>
      <c r="C259" s="128">
        <v>2330120090</v>
      </c>
      <c r="D259" s="101">
        <v>240</v>
      </c>
      <c r="E259" s="102" t="s">
        <v>223</v>
      </c>
      <c r="F259" s="21">
        <v>1238.4</v>
      </c>
      <c r="G259" s="21">
        <v>0</v>
      </c>
      <c r="H259" s="21">
        <v>0</v>
      </c>
    </row>
    <row r="260" spans="1:8" ht="12.75">
      <c r="A260" s="110" t="s">
        <v>19</v>
      </c>
      <c r="B260" s="110" t="s">
        <v>49</v>
      </c>
      <c r="C260" s="112">
        <v>2330120100</v>
      </c>
      <c r="D260" s="78"/>
      <c r="E260" s="42" t="s">
        <v>330</v>
      </c>
      <c r="F260" s="21">
        <f aca="true" t="shared" si="73" ref="F260:H261">F261</f>
        <v>1776.1</v>
      </c>
      <c r="G260" s="21">
        <f t="shared" si="73"/>
        <v>0</v>
      </c>
      <c r="H260" s="21">
        <f t="shared" si="73"/>
        <v>0</v>
      </c>
    </row>
    <row r="261" spans="1:8" ht="31.5">
      <c r="A261" s="110" t="s">
        <v>19</v>
      </c>
      <c r="B261" s="110" t="s">
        <v>49</v>
      </c>
      <c r="C261" s="128">
        <v>2330120100</v>
      </c>
      <c r="D261" s="113" t="s">
        <v>69</v>
      </c>
      <c r="E261" s="111" t="s">
        <v>95</v>
      </c>
      <c r="F261" s="21">
        <f t="shared" si="73"/>
        <v>1776.1</v>
      </c>
      <c r="G261" s="21">
        <f t="shared" si="73"/>
        <v>0</v>
      </c>
      <c r="H261" s="21">
        <f t="shared" si="73"/>
        <v>0</v>
      </c>
    </row>
    <row r="262" spans="1:8" ht="31.5">
      <c r="A262" s="110" t="s">
        <v>19</v>
      </c>
      <c r="B262" s="110" t="s">
        <v>49</v>
      </c>
      <c r="C262" s="128">
        <v>2330120100</v>
      </c>
      <c r="D262" s="78">
        <v>240</v>
      </c>
      <c r="E262" s="111" t="s">
        <v>223</v>
      </c>
      <c r="F262" s="21">
        <v>1776.1</v>
      </c>
      <c r="G262" s="21">
        <v>0</v>
      </c>
      <c r="H262" s="21">
        <v>0</v>
      </c>
    </row>
    <row r="263" spans="1:8" ht="12.75">
      <c r="A263" s="101" t="s">
        <v>19</v>
      </c>
      <c r="B263" s="101" t="s">
        <v>37</v>
      </c>
      <c r="C263" s="101" t="s">
        <v>66</v>
      </c>
      <c r="D263" s="101" t="s">
        <v>66</v>
      </c>
      <c r="E263" s="102" t="s">
        <v>29</v>
      </c>
      <c r="F263" s="21">
        <f>F264+F305+F298</f>
        <v>29830.7</v>
      </c>
      <c r="G263" s="21">
        <f>G264+G305+G298</f>
        <v>27058.3</v>
      </c>
      <c r="H263" s="21">
        <f>H264+H305+H298</f>
        <v>27058.3</v>
      </c>
    </row>
    <row r="264" spans="1:8" ht="12.75">
      <c r="A264" s="9" t="s">
        <v>19</v>
      </c>
      <c r="B264" s="9" t="s">
        <v>90</v>
      </c>
      <c r="C264" s="10"/>
      <c r="D264" s="10"/>
      <c r="E264" s="102" t="s">
        <v>91</v>
      </c>
      <c r="F264" s="21">
        <f>F265+F284</f>
        <v>29468.3</v>
      </c>
      <c r="G264" s="21">
        <f aca="true" t="shared" si="74" ref="G264:H264">G265+G284</f>
        <v>26695.899999999998</v>
      </c>
      <c r="H264" s="21">
        <f t="shared" si="74"/>
        <v>26695.899999999998</v>
      </c>
    </row>
    <row r="265" spans="1:8" ht="33.75" customHeight="1">
      <c r="A265" s="9" t="s">
        <v>19</v>
      </c>
      <c r="B265" s="101" t="s">
        <v>90</v>
      </c>
      <c r="C265" s="103">
        <v>2100000000</v>
      </c>
      <c r="D265" s="101"/>
      <c r="E265" s="102" t="s">
        <v>324</v>
      </c>
      <c r="F265" s="21">
        <f>F266</f>
        <v>28708.8</v>
      </c>
      <c r="G265" s="21">
        <f>G266</f>
        <v>25936.399999999998</v>
      </c>
      <c r="H265" s="21">
        <f>H266</f>
        <v>25936.399999999998</v>
      </c>
    </row>
    <row r="266" spans="1:8" ht="12.75">
      <c r="A266" s="9" t="s">
        <v>19</v>
      </c>
      <c r="B266" s="101" t="s">
        <v>90</v>
      </c>
      <c r="C266" s="103">
        <v>2120000000</v>
      </c>
      <c r="D266" s="101"/>
      <c r="E266" s="102" t="s">
        <v>121</v>
      </c>
      <c r="F266" s="21">
        <f>F267+F277</f>
        <v>28708.8</v>
      </c>
      <c r="G266" s="21">
        <f>G267+G277</f>
        <v>25936.399999999998</v>
      </c>
      <c r="H266" s="21">
        <f>H267+H277</f>
        <v>25936.399999999998</v>
      </c>
    </row>
    <row r="267" spans="1:8" ht="47.25">
      <c r="A267" s="9" t="s">
        <v>19</v>
      </c>
      <c r="B267" s="101" t="s">
        <v>90</v>
      </c>
      <c r="C267" s="103">
        <v>2120100000</v>
      </c>
      <c r="D267" s="101"/>
      <c r="E267" s="102" t="s">
        <v>122</v>
      </c>
      <c r="F267" s="21">
        <f>F271+F268+F274</f>
        <v>25936.399999999998</v>
      </c>
      <c r="G267" s="21">
        <f>G271+G268+G274</f>
        <v>25936.399999999998</v>
      </c>
      <c r="H267" s="21">
        <f>H271+H268+H274</f>
        <v>25936.399999999998</v>
      </c>
    </row>
    <row r="268" spans="1:8" ht="47.25">
      <c r="A268" s="9" t="s">
        <v>19</v>
      </c>
      <c r="B268" s="101" t="s">
        <v>90</v>
      </c>
      <c r="C268" s="101">
        <v>2120110690</v>
      </c>
      <c r="D268" s="101"/>
      <c r="E268" s="56" t="s">
        <v>238</v>
      </c>
      <c r="F268" s="21">
        <f aca="true" t="shared" si="75" ref="F268:H269">F269</f>
        <v>9314.2</v>
      </c>
      <c r="G268" s="21">
        <f t="shared" si="75"/>
        <v>9314.2</v>
      </c>
      <c r="H268" s="21">
        <f t="shared" si="75"/>
        <v>9314.2</v>
      </c>
    </row>
    <row r="269" spans="1:8" ht="31.5">
      <c r="A269" s="9" t="s">
        <v>19</v>
      </c>
      <c r="B269" s="101" t="s">
        <v>90</v>
      </c>
      <c r="C269" s="101">
        <v>2120110690</v>
      </c>
      <c r="D269" s="103" t="s">
        <v>97</v>
      </c>
      <c r="E269" s="56" t="s">
        <v>98</v>
      </c>
      <c r="F269" s="21">
        <f t="shared" si="75"/>
        <v>9314.2</v>
      </c>
      <c r="G269" s="21">
        <f t="shared" si="75"/>
        <v>9314.2</v>
      </c>
      <c r="H269" s="21">
        <f t="shared" si="75"/>
        <v>9314.2</v>
      </c>
    </row>
    <row r="270" spans="1:8" ht="12.75">
      <c r="A270" s="9" t="s">
        <v>19</v>
      </c>
      <c r="B270" s="101" t="s">
        <v>90</v>
      </c>
      <c r="C270" s="123">
        <v>2120110690</v>
      </c>
      <c r="D270" s="101">
        <v>610</v>
      </c>
      <c r="E270" s="56" t="s">
        <v>104</v>
      </c>
      <c r="F270" s="21">
        <f>6319.2+2995</f>
        <v>9314.2</v>
      </c>
      <c r="G270" s="21">
        <f>6319.2+2995</f>
        <v>9314.2</v>
      </c>
      <c r="H270" s="21">
        <f>6319.2+2995</f>
        <v>9314.2</v>
      </c>
    </row>
    <row r="271" spans="1:8" ht="31.5">
      <c r="A271" s="9" t="s">
        <v>19</v>
      </c>
      <c r="B271" s="101" t="s">
        <v>90</v>
      </c>
      <c r="C271" s="103">
        <v>2120120010</v>
      </c>
      <c r="D271" s="101"/>
      <c r="E271" s="102" t="s">
        <v>123</v>
      </c>
      <c r="F271" s="21">
        <f aca="true" t="shared" si="76" ref="F271:H272">F272</f>
        <v>16528.1</v>
      </c>
      <c r="G271" s="21">
        <f t="shared" si="76"/>
        <v>16528.1</v>
      </c>
      <c r="H271" s="21">
        <f t="shared" si="76"/>
        <v>16528.1</v>
      </c>
    </row>
    <row r="272" spans="1:8" ht="31.5">
      <c r="A272" s="9" t="s">
        <v>19</v>
      </c>
      <c r="B272" s="101" t="s">
        <v>90</v>
      </c>
      <c r="C272" s="124">
        <v>2120120010</v>
      </c>
      <c r="D272" s="103" t="s">
        <v>97</v>
      </c>
      <c r="E272" s="102" t="s">
        <v>98</v>
      </c>
      <c r="F272" s="21">
        <f t="shared" si="76"/>
        <v>16528.1</v>
      </c>
      <c r="G272" s="21">
        <f t="shared" si="76"/>
        <v>16528.1</v>
      </c>
      <c r="H272" s="21">
        <f t="shared" si="76"/>
        <v>16528.1</v>
      </c>
    </row>
    <row r="273" spans="1:8" ht="12.75">
      <c r="A273" s="9" t="s">
        <v>19</v>
      </c>
      <c r="B273" s="101" t="s">
        <v>90</v>
      </c>
      <c r="C273" s="124">
        <v>2120120010</v>
      </c>
      <c r="D273" s="101">
        <v>610</v>
      </c>
      <c r="E273" s="102" t="s">
        <v>104</v>
      </c>
      <c r="F273" s="21">
        <f>16369.4-30.3+171.9+17.1</f>
        <v>16528.1</v>
      </c>
      <c r="G273" s="21">
        <f>16369.4-30.3+171.9+17.1</f>
        <v>16528.1</v>
      </c>
      <c r="H273" s="21">
        <f>16369.4-30.3+171.9+17.1</f>
        <v>16528.1</v>
      </c>
    </row>
    <row r="274" spans="1:8" ht="47.25">
      <c r="A274" s="9" t="s">
        <v>19</v>
      </c>
      <c r="B274" s="101" t="s">
        <v>90</v>
      </c>
      <c r="C274" s="101" t="s">
        <v>307</v>
      </c>
      <c r="D274" s="101"/>
      <c r="E274" s="56" t="s">
        <v>247</v>
      </c>
      <c r="F274" s="21">
        <f aca="true" t="shared" si="77" ref="F274:H275">F275</f>
        <v>94.1</v>
      </c>
      <c r="G274" s="21">
        <f t="shared" si="77"/>
        <v>94.1</v>
      </c>
      <c r="H274" s="21">
        <f t="shared" si="77"/>
        <v>94.1</v>
      </c>
    </row>
    <row r="275" spans="1:8" ht="31.5">
      <c r="A275" s="9" t="s">
        <v>19</v>
      </c>
      <c r="B275" s="101" t="s">
        <v>90</v>
      </c>
      <c r="C275" s="101" t="s">
        <v>307</v>
      </c>
      <c r="D275" s="103" t="s">
        <v>97</v>
      </c>
      <c r="E275" s="56" t="s">
        <v>98</v>
      </c>
      <c r="F275" s="21">
        <f t="shared" si="77"/>
        <v>94.1</v>
      </c>
      <c r="G275" s="21">
        <f t="shared" si="77"/>
        <v>94.1</v>
      </c>
      <c r="H275" s="21">
        <f t="shared" si="77"/>
        <v>94.1</v>
      </c>
    </row>
    <row r="276" spans="1:8" ht="12.75">
      <c r="A276" s="9" t="s">
        <v>19</v>
      </c>
      <c r="B276" s="101" t="s">
        <v>90</v>
      </c>
      <c r="C276" s="101" t="s">
        <v>307</v>
      </c>
      <c r="D276" s="101">
        <v>610</v>
      </c>
      <c r="E276" s="56" t="s">
        <v>104</v>
      </c>
      <c r="F276" s="21">
        <f>63.8+30.3</f>
        <v>94.1</v>
      </c>
      <c r="G276" s="21">
        <f>63.8+30.3</f>
        <v>94.1</v>
      </c>
      <c r="H276" s="21">
        <f>63.8+30.3</f>
        <v>94.1</v>
      </c>
    </row>
    <row r="277" spans="1:8" ht="31.5">
      <c r="A277" s="9" t="s">
        <v>19</v>
      </c>
      <c r="B277" s="130" t="s">
        <v>90</v>
      </c>
      <c r="C277" s="130" t="s">
        <v>333</v>
      </c>
      <c r="D277" s="130"/>
      <c r="E277" s="56" t="s">
        <v>334</v>
      </c>
      <c r="F277" s="21">
        <f>F278+F281</f>
        <v>2772.4</v>
      </c>
      <c r="G277" s="21">
        <f aca="true" t="shared" si="78" ref="G277:H277">G278+G281</f>
        <v>0</v>
      </c>
      <c r="H277" s="21">
        <f t="shared" si="78"/>
        <v>0</v>
      </c>
    </row>
    <row r="278" spans="1:8" ht="63">
      <c r="A278" s="9" t="s">
        <v>19</v>
      </c>
      <c r="B278" s="130" t="s">
        <v>90</v>
      </c>
      <c r="C278" s="130" t="s">
        <v>332</v>
      </c>
      <c r="D278" s="130"/>
      <c r="E278" s="56" t="s">
        <v>335</v>
      </c>
      <c r="F278" s="21">
        <f>F279</f>
        <v>82.2</v>
      </c>
      <c r="G278" s="21">
        <f aca="true" t="shared" si="79" ref="G278:H279">G279</f>
        <v>0</v>
      </c>
      <c r="H278" s="21">
        <f t="shared" si="79"/>
        <v>0</v>
      </c>
    </row>
    <row r="279" spans="1:8" ht="31.5">
      <c r="A279" s="9" t="s">
        <v>19</v>
      </c>
      <c r="B279" s="130" t="s">
        <v>90</v>
      </c>
      <c r="C279" s="130" t="s">
        <v>332</v>
      </c>
      <c r="D279" s="128" t="s">
        <v>97</v>
      </c>
      <c r="E279" s="56" t="s">
        <v>98</v>
      </c>
      <c r="F279" s="21">
        <f>F280</f>
        <v>82.2</v>
      </c>
      <c r="G279" s="21">
        <f t="shared" si="79"/>
        <v>0</v>
      </c>
      <c r="H279" s="21">
        <f t="shared" si="79"/>
        <v>0</v>
      </c>
    </row>
    <row r="280" spans="1:8" ht="12.75">
      <c r="A280" s="9" t="s">
        <v>19</v>
      </c>
      <c r="B280" s="130" t="s">
        <v>90</v>
      </c>
      <c r="C280" s="130" t="s">
        <v>332</v>
      </c>
      <c r="D280" s="130">
        <v>610</v>
      </c>
      <c r="E280" s="56" t="s">
        <v>104</v>
      </c>
      <c r="F280" s="21">
        <v>82.2</v>
      </c>
      <c r="G280" s="21">
        <v>0</v>
      </c>
      <c r="H280" s="21">
        <v>0</v>
      </c>
    </row>
    <row r="281" spans="1:8" ht="47.25">
      <c r="A281" s="9" t="s">
        <v>19</v>
      </c>
      <c r="B281" s="162" t="s">
        <v>90</v>
      </c>
      <c r="C281" s="162" t="s">
        <v>372</v>
      </c>
      <c r="D281" s="162"/>
      <c r="E281" s="56" t="s">
        <v>373</v>
      </c>
      <c r="F281" s="21">
        <f>F282</f>
        <v>2690.2000000000003</v>
      </c>
      <c r="G281" s="21">
        <f aca="true" t="shared" si="80" ref="G281:H282">G282</f>
        <v>0</v>
      </c>
      <c r="H281" s="21">
        <f t="shared" si="80"/>
        <v>0</v>
      </c>
    </row>
    <row r="282" spans="1:8" ht="31.5">
      <c r="A282" s="9" t="s">
        <v>19</v>
      </c>
      <c r="B282" s="162" t="s">
        <v>90</v>
      </c>
      <c r="C282" s="162" t="s">
        <v>372</v>
      </c>
      <c r="D282" s="161" t="s">
        <v>97</v>
      </c>
      <c r="E282" s="56" t="s">
        <v>98</v>
      </c>
      <c r="F282" s="21">
        <f>F283</f>
        <v>2690.2000000000003</v>
      </c>
      <c r="G282" s="21">
        <f t="shared" si="80"/>
        <v>0</v>
      </c>
      <c r="H282" s="21">
        <f t="shared" si="80"/>
        <v>0</v>
      </c>
    </row>
    <row r="283" spans="1:8" ht="12.75">
      <c r="A283" s="9" t="s">
        <v>19</v>
      </c>
      <c r="B283" s="162" t="s">
        <v>90</v>
      </c>
      <c r="C283" s="162" t="s">
        <v>372</v>
      </c>
      <c r="D283" s="162">
        <v>610</v>
      </c>
      <c r="E283" s="56" t="s">
        <v>104</v>
      </c>
      <c r="F283" s="21">
        <f>26.9+2663.3</f>
        <v>2690.2000000000003</v>
      </c>
      <c r="G283" s="21">
        <v>0</v>
      </c>
      <c r="H283" s="21">
        <v>0</v>
      </c>
    </row>
    <row r="284" spans="1:8" ht="31.5">
      <c r="A284" s="9" t="s">
        <v>19</v>
      </c>
      <c r="B284" s="101" t="s">
        <v>90</v>
      </c>
      <c r="C284" s="103">
        <v>2500000000</v>
      </c>
      <c r="D284" s="101"/>
      <c r="E284" s="102" t="s">
        <v>323</v>
      </c>
      <c r="F284" s="21">
        <f>F285</f>
        <v>759.5</v>
      </c>
      <c r="G284" s="21">
        <f aca="true" t="shared" si="81" ref="G284:H284">G285</f>
        <v>759.5</v>
      </c>
      <c r="H284" s="21">
        <f t="shared" si="81"/>
        <v>759.5</v>
      </c>
    </row>
    <row r="285" spans="1:8" ht="31.5">
      <c r="A285" s="9" t="s">
        <v>19</v>
      </c>
      <c r="B285" s="101" t="s">
        <v>90</v>
      </c>
      <c r="C285" s="103">
        <v>2520000000</v>
      </c>
      <c r="D285" s="101"/>
      <c r="E285" s="102" t="s">
        <v>249</v>
      </c>
      <c r="F285" s="21">
        <f>F286+F290+F294</f>
        <v>759.5</v>
      </c>
      <c r="G285" s="21">
        <f aca="true" t="shared" si="82" ref="G285:H285">G286+G290+G294</f>
        <v>759.5</v>
      </c>
      <c r="H285" s="21">
        <f t="shared" si="82"/>
        <v>759.5</v>
      </c>
    </row>
    <row r="286" spans="1:8" ht="31.5">
      <c r="A286" s="9" t="s">
        <v>19</v>
      </c>
      <c r="B286" s="130" t="s">
        <v>90</v>
      </c>
      <c r="C286" s="128">
        <v>2520400000</v>
      </c>
      <c r="D286" s="130"/>
      <c r="E286" s="56" t="s">
        <v>346</v>
      </c>
      <c r="F286" s="21">
        <f>F287</f>
        <v>87.6</v>
      </c>
      <c r="G286" s="21">
        <f aca="true" t="shared" si="83" ref="G286:H288">G287</f>
        <v>87.6</v>
      </c>
      <c r="H286" s="21">
        <f t="shared" si="83"/>
        <v>87.6</v>
      </c>
    </row>
    <row r="287" spans="1:8" ht="12.75">
      <c r="A287" s="9" t="s">
        <v>19</v>
      </c>
      <c r="B287" s="130" t="s">
        <v>90</v>
      </c>
      <c r="C287" s="128">
        <v>2520420300</v>
      </c>
      <c r="D287" s="130"/>
      <c r="E287" s="56" t="s">
        <v>347</v>
      </c>
      <c r="F287" s="21">
        <f>F288</f>
        <v>87.6</v>
      </c>
      <c r="G287" s="21">
        <f t="shared" si="83"/>
        <v>87.6</v>
      </c>
      <c r="H287" s="21">
        <f t="shared" si="83"/>
        <v>87.6</v>
      </c>
    </row>
    <row r="288" spans="1:8" ht="31.5">
      <c r="A288" s="9" t="s">
        <v>19</v>
      </c>
      <c r="B288" s="130" t="s">
        <v>90</v>
      </c>
      <c r="C288" s="128">
        <v>2520420300</v>
      </c>
      <c r="D288" s="128" t="s">
        <v>97</v>
      </c>
      <c r="E288" s="56" t="s">
        <v>98</v>
      </c>
      <c r="F288" s="21">
        <f>F289</f>
        <v>87.6</v>
      </c>
      <c r="G288" s="21">
        <f t="shared" si="83"/>
        <v>87.6</v>
      </c>
      <c r="H288" s="21">
        <f t="shared" si="83"/>
        <v>87.6</v>
      </c>
    </row>
    <row r="289" spans="1:8" ht="12.75">
      <c r="A289" s="9" t="s">
        <v>19</v>
      </c>
      <c r="B289" s="130" t="s">
        <v>90</v>
      </c>
      <c r="C289" s="128">
        <v>2520420300</v>
      </c>
      <c r="D289" s="130">
        <v>610</v>
      </c>
      <c r="E289" s="56" t="s">
        <v>104</v>
      </c>
      <c r="F289" s="21">
        <v>87.6</v>
      </c>
      <c r="G289" s="21">
        <v>87.6</v>
      </c>
      <c r="H289" s="21">
        <v>87.6</v>
      </c>
    </row>
    <row r="290" spans="1:8" ht="31.5">
      <c r="A290" s="9" t="s">
        <v>19</v>
      </c>
      <c r="B290" s="162" t="s">
        <v>90</v>
      </c>
      <c r="C290" s="161">
        <v>2520500000</v>
      </c>
      <c r="D290" s="162"/>
      <c r="E290" s="163" t="s">
        <v>363</v>
      </c>
      <c r="F290" s="21">
        <f>F291</f>
        <v>84.6</v>
      </c>
      <c r="G290" s="21">
        <f aca="true" t="shared" si="84" ref="G290:H292">G291</f>
        <v>84.6</v>
      </c>
      <c r="H290" s="21">
        <f t="shared" si="84"/>
        <v>84.6</v>
      </c>
    </row>
    <row r="291" spans="1:8" ht="12.75">
      <c r="A291" s="9" t="s">
        <v>19</v>
      </c>
      <c r="B291" s="162" t="s">
        <v>90</v>
      </c>
      <c r="C291" s="161">
        <v>2520520300</v>
      </c>
      <c r="D291" s="162"/>
      <c r="E291" s="163" t="s">
        <v>364</v>
      </c>
      <c r="F291" s="21">
        <f>F292</f>
        <v>84.6</v>
      </c>
      <c r="G291" s="21">
        <f t="shared" si="84"/>
        <v>84.6</v>
      </c>
      <c r="H291" s="21">
        <f t="shared" si="84"/>
        <v>84.6</v>
      </c>
    </row>
    <row r="292" spans="1:8" ht="31.5">
      <c r="A292" s="9" t="s">
        <v>19</v>
      </c>
      <c r="B292" s="162" t="s">
        <v>90</v>
      </c>
      <c r="C292" s="161">
        <v>2520520300</v>
      </c>
      <c r="D292" s="161" t="s">
        <v>97</v>
      </c>
      <c r="E292" s="56" t="s">
        <v>98</v>
      </c>
      <c r="F292" s="21">
        <f>F293</f>
        <v>84.6</v>
      </c>
      <c r="G292" s="21">
        <f t="shared" si="84"/>
        <v>84.6</v>
      </c>
      <c r="H292" s="21">
        <f t="shared" si="84"/>
        <v>84.6</v>
      </c>
    </row>
    <row r="293" spans="1:8" ht="12.75">
      <c r="A293" s="9" t="s">
        <v>19</v>
      </c>
      <c r="B293" s="162" t="s">
        <v>90</v>
      </c>
      <c r="C293" s="161">
        <v>2520520300</v>
      </c>
      <c r="D293" s="162">
        <v>610</v>
      </c>
      <c r="E293" s="56" t="s">
        <v>104</v>
      </c>
      <c r="F293" s="21">
        <v>84.6</v>
      </c>
      <c r="G293" s="21">
        <v>84.6</v>
      </c>
      <c r="H293" s="21">
        <v>84.6</v>
      </c>
    </row>
    <row r="294" spans="1:8" ht="31.5">
      <c r="A294" s="9" t="s">
        <v>19</v>
      </c>
      <c r="B294" s="162" t="s">
        <v>90</v>
      </c>
      <c r="C294" s="161">
        <v>2520600000</v>
      </c>
      <c r="D294" s="162"/>
      <c r="E294" s="163" t="s">
        <v>362</v>
      </c>
      <c r="F294" s="21">
        <f>F295</f>
        <v>587.3</v>
      </c>
      <c r="G294" s="21">
        <f aca="true" t="shared" si="85" ref="G294:H296">G295</f>
        <v>587.3</v>
      </c>
      <c r="H294" s="21">
        <f t="shared" si="85"/>
        <v>587.3</v>
      </c>
    </row>
    <row r="295" spans="1:8" ht="12.75">
      <c r="A295" s="9" t="s">
        <v>19</v>
      </c>
      <c r="B295" s="162" t="s">
        <v>90</v>
      </c>
      <c r="C295" s="161">
        <v>2520620200</v>
      </c>
      <c r="D295" s="162"/>
      <c r="E295" s="163" t="s">
        <v>284</v>
      </c>
      <c r="F295" s="21">
        <f>F296</f>
        <v>587.3</v>
      </c>
      <c r="G295" s="21">
        <f t="shared" si="85"/>
        <v>587.3</v>
      </c>
      <c r="H295" s="21">
        <f t="shared" si="85"/>
        <v>587.3</v>
      </c>
    </row>
    <row r="296" spans="1:8" ht="31.5">
      <c r="A296" s="9" t="s">
        <v>19</v>
      </c>
      <c r="B296" s="162" t="s">
        <v>90</v>
      </c>
      <c r="C296" s="161">
        <v>2520620200</v>
      </c>
      <c r="D296" s="161" t="s">
        <v>97</v>
      </c>
      <c r="E296" s="56" t="s">
        <v>98</v>
      </c>
      <c r="F296" s="21">
        <f>F297</f>
        <v>587.3</v>
      </c>
      <c r="G296" s="21">
        <f t="shared" si="85"/>
        <v>587.3</v>
      </c>
      <c r="H296" s="21">
        <f t="shared" si="85"/>
        <v>587.3</v>
      </c>
    </row>
    <row r="297" spans="1:8" ht="12.75">
      <c r="A297" s="9" t="s">
        <v>19</v>
      </c>
      <c r="B297" s="162" t="s">
        <v>90</v>
      </c>
      <c r="C297" s="161">
        <v>2520620200</v>
      </c>
      <c r="D297" s="162">
        <v>610</v>
      </c>
      <c r="E297" s="56" t="s">
        <v>104</v>
      </c>
      <c r="F297" s="21">
        <v>587.3</v>
      </c>
      <c r="G297" s="21">
        <v>587.3</v>
      </c>
      <c r="H297" s="21">
        <v>587.3</v>
      </c>
    </row>
    <row r="298" spans="1:8" ht="31.5">
      <c r="A298" s="9" t="s">
        <v>19</v>
      </c>
      <c r="B298" s="22" t="s">
        <v>197</v>
      </c>
      <c r="C298" s="103"/>
      <c r="D298" s="101"/>
      <c r="E298" s="102" t="s">
        <v>225</v>
      </c>
      <c r="F298" s="21">
        <f aca="true" t="shared" si="86" ref="F298:H303">F299</f>
        <v>150</v>
      </c>
      <c r="G298" s="21">
        <f t="shared" si="86"/>
        <v>150</v>
      </c>
      <c r="H298" s="21">
        <f t="shared" si="86"/>
        <v>150</v>
      </c>
    </row>
    <row r="299" spans="1:8" ht="47.25">
      <c r="A299" s="9" t="s">
        <v>19</v>
      </c>
      <c r="B299" s="22" t="s">
        <v>197</v>
      </c>
      <c r="C299" s="103">
        <v>2600000000</v>
      </c>
      <c r="D299" s="103"/>
      <c r="E299" s="131" t="s">
        <v>328</v>
      </c>
      <c r="F299" s="21">
        <f t="shared" si="86"/>
        <v>150</v>
      </c>
      <c r="G299" s="21">
        <f t="shared" si="86"/>
        <v>150</v>
      </c>
      <c r="H299" s="21">
        <f t="shared" si="86"/>
        <v>150</v>
      </c>
    </row>
    <row r="300" spans="1:8" ht="47.25">
      <c r="A300" s="9" t="s">
        <v>19</v>
      </c>
      <c r="B300" s="22" t="s">
        <v>197</v>
      </c>
      <c r="C300" s="128">
        <v>2630000000</v>
      </c>
      <c r="D300" s="1"/>
      <c r="E300" s="47" t="s">
        <v>198</v>
      </c>
      <c r="F300" s="21">
        <f t="shared" si="86"/>
        <v>150</v>
      </c>
      <c r="G300" s="21">
        <f t="shared" si="86"/>
        <v>150</v>
      </c>
      <c r="H300" s="21">
        <f t="shared" si="86"/>
        <v>150</v>
      </c>
    </row>
    <row r="301" spans="1:8" ht="31.5">
      <c r="A301" s="9" t="s">
        <v>19</v>
      </c>
      <c r="B301" s="22" t="s">
        <v>197</v>
      </c>
      <c r="C301" s="103">
        <v>2630100000</v>
      </c>
      <c r="D301" s="101"/>
      <c r="E301" s="102" t="s">
        <v>200</v>
      </c>
      <c r="F301" s="21">
        <f t="shared" si="86"/>
        <v>150</v>
      </c>
      <c r="G301" s="21">
        <f t="shared" si="86"/>
        <v>150</v>
      </c>
      <c r="H301" s="21">
        <f t="shared" si="86"/>
        <v>150</v>
      </c>
    </row>
    <row r="302" spans="1:8" ht="12.75">
      <c r="A302" s="9" t="s">
        <v>19</v>
      </c>
      <c r="B302" s="22" t="s">
        <v>197</v>
      </c>
      <c r="C302" s="103">
        <v>2630120510</v>
      </c>
      <c r="D302" s="101"/>
      <c r="E302" s="102" t="s">
        <v>202</v>
      </c>
      <c r="F302" s="21">
        <f t="shared" si="86"/>
        <v>150</v>
      </c>
      <c r="G302" s="21">
        <f t="shared" si="86"/>
        <v>150</v>
      </c>
      <c r="H302" s="21">
        <f t="shared" si="86"/>
        <v>150</v>
      </c>
    </row>
    <row r="303" spans="1:8" ht="31.5">
      <c r="A303" s="9" t="s">
        <v>19</v>
      </c>
      <c r="B303" s="22" t="s">
        <v>197</v>
      </c>
      <c r="C303" s="128">
        <v>2630120510</v>
      </c>
      <c r="D303" s="103" t="s">
        <v>69</v>
      </c>
      <c r="E303" s="102" t="s">
        <v>95</v>
      </c>
      <c r="F303" s="21">
        <f t="shared" si="86"/>
        <v>150</v>
      </c>
      <c r="G303" s="21">
        <f t="shared" si="86"/>
        <v>150</v>
      </c>
      <c r="H303" s="21">
        <f t="shared" si="86"/>
        <v>150</v>
      </c>
    </row>
    <row r="304" spans="1:8" ht="31.5">
      <c r="A304" s="9" t="s">
        <v>19</v>
      </c>
      <c r="B304" s="22" t="s">
        <v>197</v>
      </c>
      <c r="C304" s="128">
        <v>2630120510</v>
      </c>
      <c r="D304" s="101">
        <v>240</v>
      </c>
      <c r="E304" s="102" t="s">
        <v>223</v>
      </c>
      <c r="F304" s="21">
        <v>150</v>
      </c>
      <c r="G304" s="21">
        <v>150</v>
      </c>
      <c r="H304" s="21">
        <v>150</v>
      </c>
    </row>
    <row r="305" spans="1:8" ht="12.75">
      <c r="A305" s="9" t="s">
        <v>19</v>
      </c>
      <c r="B305" s="101" t="s">
        <v>38</v>
      </c>
      <c r="C305" s="101" t="s">
        <v>66</v>
      </c>
      <c r="D305" s="101" t="s">
        <v>66</v>
      </c>
      <c r="E305" s="102" t="s">
        <v>99</v>
      </c>
      <c r="F305" s="21">
        <f>F316+F306</f>
        <v>212.39999999999998</v>
      </c>
      <c r="G305" s="21">
        <f>G316+G306</f>
        <v>212.39999999999998</v>
      </c>
      <c r="H305" s="21">
        <f>H316+H306</f>
        <v>212.39999999999998</v>
      </c>
    </row>
    <row r="306" spans="1:8" ht="36" customHeight="1">
      <c r="A306" s="9" t="s">
        <v>19</v>
      </c>
      <c r="B306" s="101" t="s">
        <v>38</v>
      </c>
      <c r="C306" s="103">
        <v>2100000000</v>
      </c>
      <c r="D306" s="101"/>
      <c r="E306" s="102" t="s">
        <v>324</v>
      </c>
      <c r="F306" s="21">
        <f>F307</f>
        <v>85.5</v>
      </c>
      <c r="G306" s="21">
        <f>G307</f>
        <v>85.5</v>
      </c>
      <c r="H306" s="21">
        <f>H307</f>
        <v>85.5</v>
      </c>
    </row>
    <row r="307" spans="1:8" ht="31.5">
      <c r="A307" s="9" t="s">
        <v>19</v>
      </c>
      <c r="B307" s="101" t="s">
        <v>38</v>
      </c>
      <c r="C307" s="103">
        <v>2130000000</v>
      </c>
      <c r="D307" s="101"/>
      <c r="E307" s="102" t="s">
        <v>114</v>
      </c>
      <c r="F307" s="21">
        <f>F312+F308</f>
        <v>85.5</v>
      </c>
      <c r="G307" s="21">
        <f>G312+G308</f>
        <v>85.5</v>
      </c>
      <c r="H307" s="21">
        <f>H312+H308</f>
        <v>85.5</v>
      </c>
    </row>
    <row r="308" spans="1:8" ht="31.5">
      <c r="A308" s="9" t="s">
        <v>19</v>
      </c>
      <c r="B308" s="101" t="s">
        <v>38</v>
      </c>
      <c r="C308" s="101">
        <v>2130200000</v>
      </c>
      <c r="D308" s="101"/>
      <c r="E308" s="102" t="s">
        <v>172</v>
      </c>
      <c r="F308" s="21">
        <f>F309</f>
        <v>15.7</v>
      </c>
      <c r="G308" s="21">
        <f aca="true" t="shared" si="87" ref="G308:H310">G309</f>
        <v>15.7</v>
      </c>
      <c r="H308" s="21">
        <f t="shared" si="87"/>
        <v>15.7</v>
      </c>
    </row>
    <row r="309" spans="1:8" ht="31.5">
      <c r="A309" s="9" t="s">
        <v>19</v>
      </c>
      <c r="B309" s="101" t="s">
        <v>38</v>
      </c>
      <c r="C309" s="101">
        <v>2130220270</v>
      </c>
      <c r="D309" s="101"/>
      <c r="E309" s="102" t="s">
        <v>173</v>
      </c>
      <c r="F309" s="21">
        <f>F310</f>
        <v>15.7</v>
      </c>
      <c r="G309" s="21">
        <f t="shared" si="87"/>
        <v>15.7</v>
      </c>
      <c r="H309" s="21">
        <f t="shared" si="87"/>
        <v>15.7</v>
      </c>
    </row>
    <row r="310" spans="1:8" ht="12.75">
      <c r="A310" s="9" t="s">
        <v>19</v>
      </c>
      <c r="B310" s="101" t="s">
        <v>38</v>
      </c>
      <c r="C310" s="101">
        <v>2130220270</v>
      </c>
      <c r="D310" s="103" t="s">
        <v>73</v>
      </c>
      <c r="E310" s="102" t="s">
        <v>74</v>
      </c>
      <c r="F310" s="21">
        <f>F311</f>
        <v>15.7</v>
      </c>
      <c r="G310" s="21">
        <f t="shared" si="87"/>
        <v>15.7</v>
      </c>
      <c r="H310" s="21">
        <f t="shared" si="87"/>
        <v>15.7</v>
      </c>
    </row>
    <row r="311" spans="1:8" ht="12.75">
      <c r="A311" s="9" t="s">
        <v>19</v>
      </c>
      <c r="B311" s="101" t="s">
        <v>38</v>
      </c>
      <c r="C311" s="101">
        <v>2130220270</v>
      </c>
      <c r="D311" s="101">
        <v>350</v>
      </c>
      <c r="E311" s="102" t="s">
        <v>151</v>
      </c>
      <c r="F311" s="21">
        <v>15.7</v>
      </c>
      <c r="G311" s="21">
        <v>15.7</v>
      </c>
      <c r="H311" s="21">
        <v>15.7</v>
      </c>
    </row>
    <row r="312" spans="1:8" ht="31.5">
      <c r="A312" s="9" t="s">
        <v>19</v>
      </c>
      <c r="B312" s="101" t="s">
        <v>38</v>
      </c>
      <c r="C312" s="101">
        <v>2130400000</v>
      </c>
      <c r="D312" s="101"/>
      <c r="E312" s="102" t="s">
        <v>137</v>
      </c>
      <c r="F312" s="21">
        <f>F313</f>
        <v>69.8</v>
      </c>
      <c r="G312" s="21">
        <f aca="true" t="shared" si="88" ref="G312:H314">G313</f>
        <v>69.8</v>
      </c>
      <c r="H312" s="21">
        <f t="shared" si="88"/>
        <v>69.8</v>
      </c>
    </row>
    <row r="313" spans="1:8" ht="31.5">
      <c r="A313" s="9" t="s">
        <v>19</v>
      </c>
      <c r="B313" s="101" t="s">
        <v>38</v>
      </c>
      <c r="C313" s="101">
        <v>2130420290</v>
      </c>
      <c r="D313" s="101"/>
      <c r="E313" s="102" t="s">
        <v>138</v>
      </c>
      <c r="F313" s="21">
        <f>F314</f>
        <v>69.8</v>
      </c>
      <c r="G313" s="21">
        <f t="shared" si="88"/>
        <v>69.8</v>
      </c>
      <c r="H313" s="21">
        <f t="shared" si="88"/>
        <v>69.8</v>
      </c>
    </row>
    <row r="314" spans="1:8" ht="31.5">
      <c r="A314" s="9" t="s">
        <v>19</v>
      </c>
      <c r="B314" s="101" t="s">
        <v>38</v>
      </c>
      <c r="C314" s="101">
        <v>2130420290</v>
      </c>
      <c r="D314" s="103" t="s">
        <v>69</v>
      </c>
      <c r="E314" s="102" t="s">
        <v>95</v>
      </c>
      <c r="F314" s="21">
        <f>F315</f>
        <v>69.8</v>
      </c>
      <c r="G314" s="21">
        <f t="shared" si="88"/>
        <v>69.8</v>
      </c>
      <c r="H314" s="21">
        <f t="shared" si="88"/>
        <v>69.8</v>
      </c>
    </row>
    <row r="315" spans="1:8" ht="31.5">
      <c r="A315" s="9" t="s">
        <v>19</v>
      </c>
      <c r="B315" s="101" t="s">
        <v>38</v>
      </c>
      <c r="C315" s="101">
        <v>2130420290</v>
      </c>
      <c r="D315" s="103">
        <v>240</v>
      </c>
      <c r="E315" s="102" t="s">
        <v>223</v>
      </c>
      <c r="F315" s="21">
        <v>69.8</v>
      </c>
      <c r="G315" s="21">
        <v>69.8</v>
      </c>
      <c r="H315" s="21">
        <v>69.8</v>
      </c>
    </row>
    <row r="316" spans="1:8" ht="47.25">
      <c r="A316" s="9" t="s">
        <v>19</v>
      </c>
      <c r="B316" s="101" t="s">
        <v>38</v>
      </c>
      <c r="C316" s="103">
        <v>2200000000</v>
      </c>
      <c r="D316" s="101"/>
      <c r="E316" s="102" t="s">
        <v>322</v>
      </c>
      <c r="F316" s="21">
        <f>F317</f>
        <v>126.89999999999999</v>
      </c>
      <c r="G316" s="21">
        <f aca="true" t="shared" si="89" ref="G316:H320">G317</f>
        <v>126.89999999999999</v>
      </c>
      <c r="H316" s="21">
        <f t="shared" si="89"/>
        <v>126.89999999999999</v>
      </c>
    </row>
    <row r="317" spans="1:8" ht="31.5">
      <c r="A317" s="9" t="s">
        <v>19</v>
      </c>
      <c r="B317" s="101" t="s">
        <v>38</v>
      </c>
      <c r="C317" s="103">
        <v>2240000000</v>
      </c>
      <c r="D317" s="10"/>
      <c r="E317" s="102" t="s">
        <v>132</v>
      </c>
      <c r="F317" s="21">
        <f>F318</f>
        <v>126.89999999999999</v>
      </c>
      <c r="G317" s="21">
        <f t="shared" si="89"/>
        <v>126.89999999999999</v>
      </c>
      <c r="H317" s="21">
        <f t="shared" si="89"/>
        <v>126.89999999999999</v>
      </c>
    </row>
    <row r="318" spans="1:8" ht="31.5">
      <c r="A318" s="9" t="s">
        <v>19</v>
      </c>
      <c r="B318" s="101" t="s">
        <v>38</v>
      </c>
      <c r="C318" s="10" t="s">
        <v>308</v>
      </c>
      <c r="D318" s="10"/>
      <c r="E318" s="102" t="s">
        <v>137</v>
      </c>
      <c r="F318" s="21">
        <f>F319+F322+F325+F328</f>
        <v>126.89999999999999</v>
      </c>
      <c r="G318" s="21">
        <f>G319+G322+G325+G328</f>
        <v>126.89999999999999</v>
      </c>
      <c r="H318" s="21">
        <f>H319+H322+H325+H328</f>
        <v>126.89999999999999</v>
      </c>
    </row>
    <row r="319" spans="1:8" ht="12.75">
      <c r="A319" s="9" t="s">
        <v>19</v>
      </c>
      <c r="B319" s="2" t="s">
        <v>38</v>
      </c>
      <c r="C319" s="10" t="s">
        <v>309</v>
      </c>
      <c r="D319" s="11"/>
      <c r="E319" s="102" t="s">
        <v>140</v>
      </c>
      <c r="F319" s="21">
        <f>F320</f>
        <v>54</v>
      </c>
      <c r="G319" s="21">
        <f t="shared" si="89"/>
        <v>54</v>
      </c>
      <c r="H319" s="21">
        <f t="shared" si="89"/>
        <v>54</v>
      </c>
    </row>
    <row r="320" spans="1:8" ht="31.5">
      <c r="A320" s="9" t="s">
        <v>19</v>
      </c>
      <c r="B320" s="2" t="s">
        <v>38</v>
      </c>
      <c r="C320" s="10" t="s">
        <v>309</v>
      </c>
      <c r="D320" s="103" t="s">
        <v>69</v>
      </c>
      <c r="E320" s="102" t="s">
        <v>95</v>
      </c>
      <c r="F320" s="21">
        <f>F321</f>
        <v>54</v>
      </c>
      <c r="G320" s="21">
        <f t="shared" si="89"/>
        <v>54</v>
      </c>
      <c r="H320" s="21">
        <f t="shared" si="89"/>
        <v>54</v>
      </c>
    </row>
    <row r="321" spans="1:8" ht="31.5">
      <c r="A321" s="9" t="s">
        <v>19</v>
      </c>
      <c r="B321" s="2" t="s">
        <v>38</v>
      </c>
      <c r="C321" s="10" t="s">
        <v>309</v>
      </c>
      <c r="D321" s="103">
        <v>240</v>
      </c>
      <c r="E321" s="102" t="s">
        <v>223</v>
      </c>
      <c r="F321" s="21">
        <v>54</v>
      </c>
      <c r="G321" s="21">
        <v>54</v>
      </c>
      <c r="H321" s="21">
        <v>54</v>
      </c>
    </row>
    <row r="322" spans="1:8" ht="31.5">
      <c r="A322" s="9" t="s">
        <v>19</v>
      </c>
      <c r="B322" s="101" t="s">
        <v>38</v>
      </c>
      <c r="C322" s="10" t="s">
        <v>310</v>
      </c>
      <c r="D322" s="10"/>
      <c r="E322" s="102" t="s">
        <v>134</v>
      </c>
      <c r="F322" s="21">
        <f aca="true" t="shared" si="90" ref="F322:H323">F323</f>
        <v>22.8</v>
      </c>
      <c r="G322" s="21">
        <f t="shared" si="90"/>
        <v>22.8</v>
      </c>
      <c r="H322" s="21">
        <f t="shared" si="90"/>
        <v>22.8</v>
      </c>
    </row>
    <row r="323" spans="1:8" ht="31.5">
      <c r="A323" s="9" t="s">
        <v>19</v>
      </c>
      <c r="B323" s="101" t="s">
        <v>38</v>
      </c>
      <c r="C323" s="10" t="s">
        <v>310</v>
      </c>
      <c r="D323" s="103" t="s">
        <v>69</v>
      </c>
      <c r="E323" s="102" t="s">
        <v>95</v>
      </c>
      <c r="F323" s="21">
        <f t="shared" si="90"/>
        <v>22.8</v>
      </c>
      <c r="G323" s="21">
        <f t="shared" si="90"/>
        <v>22.8</v>
      </c>
      <c r="H323" s="21">
        <f t="shared" si="90"/>
        <v>22.8</v>
      </c>
    </row>
    <row r="324" spans="1:8" ht="31.5">
      <c r="A324" s="9" t="s">
        <v>19</v>
      </c>
      <c r="B324" s="101" t="s">
        <v>38</v>
      </c>
      <c r="C324" s="10" t="s">
        <v>310</v>
      </c>
      <c r="D324" s="101">
        <v>240</v>
      </c>
      <c r="E324" s="102" t="s">
        <v>223</v>
      </c>
      <c r="F324" s="21">
        <v>22.8</v>
      </c>
      <c r="G324" s="21">
        <v>22.8</v>
      </c>
      <c r="H324" s="21">
        <v>22.8</v>
      </c>
    </row>
    <row r="325" spans="1:8" ht="31.5">
      <c r="A325" s="9" t="s">
        <v>19</v>
      </c>
      <c r="B325" s="101" t="s">
        <v>38</v>
      </c>
      <c r="C325" s="10" t="s">
        <v>311</v>
      </c>
      <c r="D325" s="10"/>
      <c r="E325" s="102" t="s">
        <v>135</v>
      </c>
      <c r="F325" s="21">
        <f aca="true" t="shared" si="91" ref="F325:H326">F326</f>
        <v>14.1</v>
      </c>
      <c r="G325" s="21">
        <f t="shared" si="91"/>
        <v>14.1</v>
      </c>
      <c r="H325" s="21">
        <f t="shared" si="91"/>
        <v>14.1</v>
      </c>
    </row>
    <row r="326" spans="1:8" ht="31.5">
      <c r="A326" s="9" t="s">
        <v>19</v>
      </c>
      <c r="B326" s="101" t="s">
        <v>38</v>
      </c>
      <c r="C326" s="10" t="s">
        <v>311</v>
      </c>
      <c r="D326" s="103" t="s">
        <v>69</v>
      </c>
      <c r="E326" s="102" t="s">
        <v>95</v>
      </c>
      <c r="F326" s="21">
        <f t="shared" si="91"/>
        <v>14.1</v>
      </c>
      <c r="G326" s="21">
        <f t="shared" si="91"/>
        <v>14.1</v>
      </c>
      <c r="H326" s="21">
        <f t="shared" si="91"/>
        <v>14.1</v>
      </c>
    </row>
    <row r="327" spans="1:8" ht="31.5">
      <c r="A327" s="9" t="s">
        <v>19</v>
      </c>
      <c r="B327" s="101" t="s">
        <v>38</v>
      </c>
      <c r="C327" s="10" t="s">
        <v>311</v>
      </c>
      <c r="D327" s="101">
        <v>240</v>
      </c>
      <c r="E327" s="102" t="s">
        <v>223</v>
      </c>
      <c r="F327" s="21">
        <v>14.1</v>
      </c>
      <c r="G327" s="21">
        <v>14.1</v>
      </c>
      <c r="H327" s="21">
        <v>14.1</v>
      </c>
    </row>
    <row r="328" spans="1:8" ht="12.75">
      <c r="A328" s="9" t="s">
        <v>19</v>
      </c>
      <c r="B328" s="101" t="s">
        <v>38</v>
      </c>
      <c r="C328" s="10" t="s">
        <v>312</v>
      </c>
      <c r="D328" s="10"/>
      <c r="E328" s="102" t="s">
        <v>136</v>
      </c>
      <c r="F328" s="21">
        <f aca="true" t="shared" si="92" ref="F328:H329">F329</f>
        <v>36</v>
      </c>
      <c r="G328" s="21">
        <f t="shared" si="92"/>
        <v>36</v>
      </c>
      <c r="H328" s="21">
        <f t="shared" si="92"/>
        <v>36</v>
      </c>
    </row>
    <row r="329" spans="1:8" ht="12.75">
      <c r="A329" s="9" t="s">
        <v>19</v>
      </c>
      <c r="B329" s="101" t="s">
        <v>38</v>
      </c>
      <c r="C329" s="10" t="s">
        <v>312</v>
      </c>
      <c r="D329" s="103" t="s">
        <v>73</v>
      </c>
      <c r="E329" s="102" t="s">
        <v>74</v>
      </c>
      <c r="F329" s="21">
        <f t="shared" si="92"/>
        <v>36</v>
      </c>
      <c r="G329" s="21">
        <f t="shared" si="92"/>
        <v>36</v>
      </c>
      <c r="H329" s="21">
        <f t="shared" si="92"/>
        <v>36</v>
      </c>
    </row>
    <row r="330" spans="1:8" ht="31.5">
      <c r="A330" s="9" t="s">
        <v>19</v>
      </c>
      <c r="B330" s="101" t="s">
        <v>38</v>
      </c>
      <c r="C330" s="10" t="s">
        <v>312</v>
      </c>
      <c r="D330" s="10" t="s">
        <v>351</v>
      </c>
      <c r="E330" s="102" t="s">
        <v>352</v>
      </c>
      <c r="F330" s="21">
        <v>36</v>
      </c>
      <c r="G330" s="21">
        <v>36</v>
      </c>
      <c r="H330" s="21">
        <v>36</v>
      </c>
    </row>
    <row r="331" spans="1:8" ht="12.75">
      <c r="A331" s="101" t="s">
        <v>19</v>
      </c>
      <c r="B331" s="101" t="s">
        <v>41</v>
      </c>
      <c r="C331" s="101" t="s">
        <v>66</v>
      </c>
      <c r="D331" s="101" t="s">
        <v>66</v>
      </c>
      <c r="E331" s="42" t="s">
        <v>82</v>
      </c>
      <c r="F331" s="21">
        <f>F332</f>
        <v>51056.9</v>
      </c>
      <c r="G331" s="21">
        <f>G332</f>
        <v>45729.700000000004</v>
      </c>
      <c r="H331" s="21">
        <f>H332</f>
        <v>45729.5</v>
      </c>
    </row>
    <row r="332" spans="1:8" ht="12.75">
      <c r="A332" s="101" t="s">
        <v>19</v>
      </c>
      <c r="B332" s="101" t="s">
        <v>42</v>
      </c>
      <c r="C332" s="101" t="s">
        <v>66</v>
      </c>
      <c r="D332" s="101" t="s">
        <v>66</v>
      </c>
      <c r="E332" s="102" t="s">
        <v>13</v>
      </c>
      <c r="F332" s="21">
        <f>F339+F381+F333</f>
        <v>51056.9</v>
      </c>
      <c r="G332" s="21">
        <f>G339+G381+G333</f>
        <v>45729.700000000004</v>
      </c>
      <c r="H332" s="21">
        <f>H339+H381+H333</f>
        <v>45729.5</v>
      </c>
    </row>
    <row r="333" spans="1:8" ht="47.25">
      <c r="A333" s="130" t="s">
        <v>19</v>
      </c>
      <c r="B333" s="130" t="s">
        <v>42</v>
      </c>
      <c r="C333" s="128">
        <v>2100000000</v>
      </c>
      <c r="D333" s="24"/>
      <c r="E333" s="131" t="s">
        <v>324</v>
      </c>
      <c r="F333" s="21">
        <f>F334</f>
        <v>218.9</v>
      </c>
      <c r="G333" s="21">
        <f aca="true" t="shared" si="93" ref="G333:H337">G334</f>
        <v>218.9</v>
      </c>
      <c r="H333" s="21">
        <f t="shared" si="93"/>
        <v>218.9</v>
      </c>
    </row>
    <row r="334" spans="1:8" ht="31.5">
      <c r="A334" s="130" t="s">
        <v>19</v>
      </c>
      <c r="B334" s="130" t="s">
        <v>42</v>
      </c>
      <c r="C334" s="128">
        <v>2130000000</v>
      </c>
      <c r="D334" s="24"/>
      <c r="E334" s="131" t="s">
        <v>114</v>
      </c>
      <c r="F334" s="21">
        <f>F335</f>
        <v>218.9</v>
      </c>
      <c r="G334" s="21">
        <f t="shared" si="93"/>
        <v>218.9</v>
      </c>
      <c r="H334" s="21">
        <f t="shared" si="93"/>
        <v>218.9</v>
      </c>
    </row>
    <row r="335" spans="1:8" ht="47.25">
      <c r="A335" s="130" t="s">
        <v>19</v>
      </c>
      <c r="B335" s="130" t="s">
        <v>42</v>
      </c>
      <c r="C335" s="128">
        <v>2130300000</v>
      </c>
      <c r="D335" s="24"/>
      <c r="E335" s="131" t="s">
        <v>115</v>
      </c>
      <c r="F335" s="21">
        <f>F336</f>
        <v>218.9</v>
      </c>
      <c r="G335" s="21">
        <f t="shared" si="93"/>
        <v>218.9</v>
      </c>
      <c r="H335" s="21">
        <f t="shared" si="93"/>
        <v>218.9</v>
      </c>
    </row>
    <row r="336" spans="1:8" ht="31.5">
      <c r="A336" s="130" t="s">
        <v>19</v>
      </c>
      <c r="B336" s="130" t="s">
        <v>42</v>
      </c>
      <c r="C336" s="128">
        <v>2130320280</v>
      </c>
      <c r="D336" s="24"/>
      <c r="E336" s="131" t="s">
        <v>116</v>
      </c>
      <c r="F336" s="21">
        <f>F337</f>
        <v>218.9</v>
      </c>
      <c r="G336" s="21">
        <f t="shared" si="93"/>
        <v>218.9</v>
      </c>
      <c r="H336" s="21">
        <f t="shared" si="93"/>
        <v>218.9</v>
      </c>
    </row>
    <row r="337" spans="1:8" ht="31.5">
      <c r="A337" s="130" t="s">
        <v>19</v>
      </c>
      <c r="B337" s="130" t="s">
        <v>42</v>
      </c>
      <c r="C337" s="128">
        <v>2130320280</v>
      </c>
      <c r="D337" s="128" t="s">
        <v>97</v>
      </c>
      <c r="E337" s="131" t="s">
        <v>98</v>
      </c>
      <c r="F337" s="21">
        <f>F338</f>
        <v>218.9</v>
      </c>
      <c r="G337" s="21">
        <f t="shared" si="93"/>
        <v>218.9</v>
      </c>
      <c r="H337" s="21">
        <f t="shared" si="93"/>
        <v>218.9</v>
      </c>
    </row>
    <row r="338" spans="1:8" ht="12.75">
      <c r="A338" s="130" t="s">
        <v>19</v>
      </c>
      <c r="B338" s="130" t="s">
        <v>42</v>
      </c>
      <c r="C338" s="128">
        <v>2130320280</v>
      </c>
      <c r="D338" s="130">
        <v>610</v>
      </c>
      <c r="E338" s="131" t="s">
        <v>104</v>
      </c>
      <c r="F338" s="21">
        <v>218.9</v>
      </c>
      <c r="G338" s="21">
        <v>218.9</v>
      </c>
      <c r="H338" s="21">
        <v>218.9</v>
      </c>
    </row>
    <row r="339" spans="1:8" ht="47.25">
      <c r="A339" s="101" t="s">
        <v>19</v>
      </c>
      <c r="B339" s="101" t="s">
        <v>42</v>
      </c>
      <c r="C339" s="103">
        <v>2200000000</v>
      </c>
      <c r="D339" s="101"/>
      <c r="E339" s="102" t="s">
        <v>322</v>
      </c>
      <c r="F339" s="21">
        <f>F340+F358</f>
        <v>48687.4</v>
      </c>
      <c r="G339" s="21">
        <f>G340+G358</f>
        <v>43628.8</v>
      </c>
      <c r="H339" s="21">
        <f>H340+H358</f>
        <v>43628.6</v>
      </c>
    </row>
    <row r="340" spans="1:8" ht="31.5">
      <c r="A340" s="101" t="s">
        <v>19</v>
      </c>
      <c r="B340" s="101" t="s">
        <v>42</v>
      </c>
      <c r="C340" s="103">
        <v>2210000000</v>
      </c>
      <c r="D340" s="101"/>
      <c r="E340" s="102" t="s">
        <v>182</v>
      </c>
      <c r="F340" s="21">
        <f>F341+F351</f>
        <v>14811.5</v>
      </c>
      <c r="G340" s="21">
        <f>G341+G351</f>
        <v>14531.5</v>
      </c>
      <c r="H340" s="21">
        <f>H341+H351</f>
        <v>14531.5</v>
      </c>
    </row>
    <row r="341" spans="1:8" ht="31.5">
      <c r="A341" s="101" t="s">
        <v>19</v>
      </c>
      <c r="B341" s="101" t="s">
        <v>42</v>
      </c>
      <c r="C341" s="103">
        <v>2210100000</v>
      </c>
      <c r="D341" s="101"/>
      <c r="E341" s="102" t="s">
        <v>183</v>
      </c>
      <c r="F341" s="21">
        <f>F345+F342+F348</f>
        <v>14531.5</v>
      </c>
      <c r="G341" s="21">
        <f>G345+G342+G348</f>
        <v>14531.5</v>
      </c>
      <c r="H341" s="21">
        <f>H345+H342+H348</f>
        <v>14531.5</v>
      </c>
    </row>
    <row r="342" spans="1:8" ht="47.25">
      <c r="A342" s="101" t="s">
        <v>19</v>
      </c>
      <c r="B342" s="101" t="s">
        <v>42</v>
      </c>
      <c r="C342" s="103">
        <v>2210110680</v>
      </c>
      <c r="D342" s="101"/>
      <c r="E342" s="62" t="s">
        <v>239</v>
      </c>
      <c r="F342" s="21">
        <f aca="true" t="shared" si="94" ref="F342:H343">F343</f>
        <v>6340.9</v>
      </c>
      <c r="G342" s="21">
        <f t="shared" si="94"/>
        <v>6340.9</v>
      </c>
      <c r="H342" s="21">
        <f t="shared" si="94"/>
        <v>6340.9</v>
      </c>
    </row>
    <row r="343" spans="1:8" ht="31.5">
      <c r="A343" s="101" t="s">
        <v>19</v>
      </c>
      <c r="B343" s="101" t="s">
        <v>42</v>
      </c>
      <c r="C343" s="103">
        <v>2210110680</v>
      </c>
      <c r="D343" s="103" t="s">
        <v>97</v>
      </c>
      <c r="E343" s="56" t="s">
        <v>98</v>
      </c>
      <c r="F343" s="21">
        <f t="shared" si="94"/>
        <v>6340.9</v>
      </c>
      <c r="G343" s="21">
        <f t="shared" si="94"/>
        <v>6340.9</v>
      </c>
      <c r="H343" s="21">
        <f t="shared" si="94"/>
        <v>6340.9</v>
      </c>
    </row>
    <row r="344" spans="1:8" ht="12.75">
      <c r="A344" s="101" t="s">
        <v>19</v>
      </c>
      <c r="B344" s="101" t="s">
        <v>42</v>
      </c>
      <c r="C344" s="103">
        <v>2210110680</v>
      </c>
      <c r="D344" s="101">
        <v>610</v>
      </c>
      <c r="E344" s="56" t="s">
        <v>104</v>
      </c>
      <c r="F344" s="21">
        <f>5601+739.9</f>
        <v>6340.9</v>
      </c>
      <c r="G344" s="21">
        <f>5601+739.9</f>
        <v>6340.9</v>
      </c>
      <c r="H344" s="21">
        <f>5601+739.9</f>
        <v>6340.9</v>
      </c>
    </row>
    <row r="345" spans="1:8" ht="31.5">
      <c r="A345" s="101" t="s">
        <v>19</v>
      </c>
      <c r="B345" s="101" t="s">
        <v>42</v>
      </c>
      <c r="C345" s="103">
        <v>2210120010</v>
      </c>
      <c r="D345" s="101"/>
      <c r="E345" s="102" t="s">
        <v>123</v>
      </c>
      <c r="F345" s="21">
        <f aca="true" t="shared" si="95" ref="F345:H346">F346</f>
        <v>8126.5</v>
      </c>
      <c r="G345" s="21">
        <f t="shared" si="95"/>
        <v>8126.5</v>
      </c>
      <c r="H345" s="21">
        <f t="shared" si="95"/>
        <v>8126.5</v>
      </c>
    </row>
    <row r="346" spans="1:8" ht="31.5">
      <c r="A346" s="101" t="s">
        <v>19</v>
      </c>
      <c r="B346" s="101" t="s">
        <v>42</v>
      </c>
      <c r="C346" s="103">
        <v>2210120010</v>
      </c>
      <c r="D346" s="103" t="s">
        <v>97</v>
      </c>
      <c r="E346" s="102" t="s">
        <v>98</v>
      </c>
      <c r="F346" s="21">
        <f t="shared" si="95"/>
        <v>8126.5</v>
      </c>
      <c r="G346" s="21">
        <f t="shared" si="95"/>
        <v>8126.5</v>
      </c>
      <c r="H346" s="21">
        <f t="shared" si="95"/>
        <v>8126.5</v>
      </c>
    </row>
    <row r="347" spans="1:8" ht="12.75">
      <c r="A347" s="101" t="s">
        <v>19</v>
      </c>
      <c r="B347" s="101" t="s">
        <v>42</v>
      </c>
      <c r="C347" s="103">
        <v>2210120010</v>
      </c>
      <c r="D347" s="101">
        <v>610</v>
      </c>
      <c r="E347" s="102" t="s">
        <v>104</v>
      </c>
      <c r="F347" s="21">
        <f>8080.8-7.5+53.2</f>
        <v>8126.5</v>
      </c>
      <c r="G347" s="21">
        <f>8080.8-7.5+53.2</f>
        <v>8126.5</v>
      </c>
      <c r="H347" s="21">
        <f>8080.8-7.5+53.2</f>
        <v>8126.5</v>
      </c>
    </row>
    <row r="348" spans="1:8" ht="47.25">
      <c r="A348" s="101" t="s">
        <v>19</v>
      </c>
      <c r="B348" s="101" t="s">
        <v>42</v>
      </c>
      <c r="C348" s="103" t="s">
        <v>313</v>
      </c>
      <c r="D348" s="101"/>
      <c r="E348" s="62" t="s">
        <v>248</v>
      </c>
      <c r="F348" s="21">
        <f aca="true" t="shared" si="96" ref="F348:H349">F349</f>
        <v>64.1</v>
      </c>
      <c r="G348" s="21">
        <f t="shared" si="96"/>
        <v>64.1</v>
      </c>
      <c r="H348" s="21">
        <f t="shared" si="96"/>
        <v>64.1</v>
      </c>
    </row>
    <row r="349" spans="1:8" ht="31.5">
      <c r="A349" s="101" t="s">
        <v>19</v>
      </c>
      <c r="B349" s="101" t="s">
        <v>42</v>
      </c>
      <c r="C349" s="103" t="s">
        <v>313</v>
      </c>
      <c r="D349" s="103" t="s">
        <v>97</v>
      </c>
      <c r="E349" s="56" t="s">
        <v>98</v>
      </c>
      <c r="F349" s="21">
        <f t="shared" si="96"/>
        <v>64.1</v>
      </c>
      <c r="G349" s="21">
        <f t="shared" si="96"/>
        <v>64.1</v>
      </c>
      <c r="H349" s="21">
        <f t="shared" si="96"/>
        <v>64.1</v>
      </c>
    </row>
    <row r="350" spans="1:8" ht="12.75">
      <c r="A350" s="101" t="s">
        <v>19</v>
      </c>
      <c r="B350" s="101" t="s">
        <v>42</v>
      </c>
      <c r="C350" s="103" t="s">
        <v>313</v>
      </c>
      <c r="D350" s="101">
        <v>610</v>
      </c>
      <c r="E350" s="56" t="s">
        <v>104</v>
      </c>
      <c r="F350" s="21">
        <f>56.6+7.5</f>
        <v>64.1</v>
      </c>
      <c r="G350" s="21">
        <f>56.6+7.5</f>
        <v>64.1</v>
      </c>
      <c r="H350" s="21">
        <f>56.6+7.5</f>
        <v>64.1</v>
      </c>
    </row>
    <row r="351" spans="1:8" ht="31.5">
      <c r="A351" s="101" t="s">
        <v>19</v>
      </c>
      <c r="B351" s="101" t="s">
        <v>42</v>
      </c>
      <c r="C351" s="136">
        <v>2210200000</v>
      </c>
      <c r="D351" s="101"/>
      <c r="E351" s="102" t="s">
        <v>184</v>
      </c>
      <c r="F351" s="21">
        <f>F352+F355</f>
        <v>280</v>
      </c>
      <c r="G351" s="21">
        <f aca="true" t="shared" si="97" ref="G351:H351">G352+G355</f>
        <v>0</v>
      </c>
      <c r="H351" s="21">
        <f t="shared" si="97"/>
        <v>0</v>
      </c>
    </row>
    <row r="352" spans="1:8" ht="12.75">
      <c r="A352" s="120" t="s">
        <v>19</v>
      </c>
      <c r="B352" s="120" t="s">
        <v>42</v>
      </c>
      <c r="C352" s="161">
        <v>2210220010</v>
      </c>
      <c r="D352" s="120"/>
      <c r="E352" s="163" t="s">
        <v>374</v>
      </c>
      <c r="F352" s="21">
        <f aca="true" t="shared" si="98" ref="F352:H353">F353</f>
        <v>40</v>
      </c>
      <c r="G352" s="21">
        <f t="shared" si="98"/>
        <v>0</v>
      </c>
      <c r="H352" s="21">
        <f t="shared" si="98"/>
        <v>0</v>
      </c>
    </row>
    <row r="353" spans="1:8" ht="31.5">
      <c r="A353" s="120" t="s">
        <v>19</v>
      </c>
      <c r="B353" s="120" t="s">
        <v>42</v>
      </c>
      <c r="C353" s="161">
        <v>2210220010</v>
      </c>
      <c r="D353" s="122" t="s">
        <v>97</v>
      </c>
      <c r="E353" s="121" t="s">
        <v>98</v>
      </c>
      <c r="F353" s="21">
        <f t="shared" si="98"/>
        <v>40</v>
      </c>
      <c r="G353" s="21">
        <f t="shared" si="98"/>
        <v>0</v>
      </c>
      <c r="H353" s="21">
        <f t="shared" si="98"/>
        <v>0</v>
      </c>
    </row>
    <row r="354" spans="1:8" ht="12.75">
      <c r="A354" s="120" t="s">
        <v>19</v>
      </c>
      <c r="B354" s="120" t="s">
        <v>42</v>
      </c>
      <c r="C354" s="161">
        <v>2210220010</v>
      </c>
      <c r="D354" s="120">
        <v>610</v>
      </c>
      <c r="E354" s="121" t="s">
        <v>104</v>
      </c>
      <c r="F354" s="21">
        <f>80-40</f>
        <v>40</v>
      </c>
      <c r="G354" s="21">
        <v>0</v>
      </c>
      <c r="H354" s="21">
        <v>0</v>
      </c>
    </row>
    <row r="355" spans="1:8" ht="63">
      <c r="A355" s="269" t="s">
        <v>19</v>
      </c>
      <c r="B355" s="269" t="s">
        <v>42</v>
      </c>
      <c r="C355" s="268" t="s">
        <v>705</v>
      </c>
      <c r="D355" s="269"/>
      <c r="E355" s="270" t="s">
        <v>704</v>
      </c>
      <c r="F355" s="21">
        <f>F356</f>
        <v>240</v>
      </c>
      <c r="G355" s="21">
        <f aca="true" t="shared" si="99" ref="G355:H356">G356</f>
        <v>0</v>
      </c>
      <c r="H355" s="21">
        <f t="shared" si="99"/>
        <v>0</v>
      </c>
    </row>
    <row r="356" spans="1:8" ht="31.5">
      <c r="A356" s="269" t="s">
        <v>19</v>
      </c>
      <c r="B356" s="269" t="s">
        <v>42</v>
      </c>
      <c r="C356" s="268" t="s">
        <v>705</v>
      </c>
      <c r="D356" s="268" t="s">
        <v>97</v>
      </c>
      <c r="E356" s="270" t="s">
        <v>98</v>
      </c>
      <c r="F356" s="21">
        <f>F357</f>
        <v>240</v>
      </c>
      <c r="G356" s="21">
        <f t="shared" si="99"/>
        <v>0</v>
      </c>
      <c r="H356" s="21">
        <f t="shared" si="99"/>
        <v>0</v>
      </c>
    </row>
    <row r="357" spans="1:8" ht="12.75">
      <c r="A357" s="269" t="s">
        <v>19</v>
      </c>
      <c r="B357" s="269" t="s">
        <v>42</v>
      </c>
      <c r="C357" s="268" t="s">
        <v>705</v>
      </c>
      <c r="D357" s="269">
        <v>610</v>
      </c>
      <c r="E357" s="270" t="s">
        <v>104</v>
      </c>
      <c r="F357" s="21">
        <f>40+200</f>
        <v>240</v>
      </c>
      <c r="G357" s="21">
        <v>0</v>
      </c>
      <c r="H357" s="21">
        <v>0</v>
      </c>
    </row>
    <row r="358" spans="1:8" ht="31.5">
      <c r="A358" s="101" t="s">
        <v>19</v>
      </c>
      <c r="B358" s="101" t="s">
        <v>42</v>
      </c>
      <c r="C358" s="103">
        <v>2220000000</v>
      </c>
      <c r="D358" s="101"/>
      <c r="E358" s="102" t="s">
        <v>139</v>
      </c>
      <c r="F358" s="21">
        <f>F359+F369+F373+F377</f>
        <v>33875.9</v>
      </c>
      <c r="G358" s="21">
        <f>G359+G369+G373+G377</f>
        <v>29097.3</v>
      </c>
      <c r="H358" s="21">
        <f>H359+H369+H373+H377</f>
        <v>29097.1</v>
      </c>
    </row>
    <row r="359" spans="1:8" ht="34.5" customHeight="1">
      <c r="A359" s="101" t="s">
        <v>19</v>
      </c>
      <c r="B359" s="101" t="s">
        <v>42</v>
      </c>
      <c r="C359" s="101">
        <v>2220100000</v>
      </c>
      <c r="D359" s="101"/>
      <c r="E359" s="102" t="s">
        <v>185</v>
      </c>
      <c r="F359" s="21">
        <f>F363+F360+F366</f>
        <v>28196.7</v>
      </c>
      <c r="G359" s="21">
        <f>G363+G360+G366</f>
        <v>28196.7</v>
      </c>
      <c r="H359" s="21">
        <f>H363+H360+H366</f>
        <v>28196.7</v>
      </c>
    </row>
    <row r="360" spans="1:8" ht="47.25">
      <c r="A360" s="101" t="s">
        <v>19</v>
      </c>
      <c r="B360" s="101" t="s">
        <v>42</v>
      </c>
      <c r="C360" s="101">
        <v>2220110680</v>
      </c>
      <c r="D360" s="101"/>
      <c r="E360" s="62" t="s">
        <v>239</v>
      </c>
      <c r="F360" s="21">
        <f aca="true" t="shared" si="100" ref="F360:H361">F361</f>
        <v>12893.3</v>
      </c>
      <c r="G360" s="21">
        <f t="shared" si="100"/>
        <v>12893.3</v>
      </c>
      <c r="H360" s="21">
        <f t="shared" si="100"/>
        <v>12893.3</v>
      </c>
    </row>
    <row r="361" spans="1:8" ht="31.5">
      <c r="A361" s="101" t="s">
        <v>19</v>
      </c>
      <c r="B361" s="101" t="s">
        <v>42</v>
      </c>
      <c r="C361" s="101">
        <v>2220110680</v>
      </c>
      <c r="D361" s="103" t="s">
        <v>97</v>
      </c>
      <c r="E361" s="56" t="s">
        <v>98</v>
      </c>
      <c r="F361" s="21">
        <f t="shared" si="100"/>
        <v>12893.3</v>
      </c>
      <c r="G361" s="21">
        <f t="shared" si="100"/>
        <v>12893.3</v>
      </c>
      <c r="H361" s="21">
        <f t="shared" si="100"/>
        <v>12893.3</v>
      </c>
    </row>
    <row r="362" spans="1:8" ht="12.75">
      <c r="A362" s="101" t="s">
        <v>19</v>
      </c>
      <c r="B362" s="101" t="s">
        <v>42</v>
      </c>
      <c r="C362" s="101">
        <v>2220110680</v>
      </c>
      <c r="D362" s="101">
        <v>610</v>
      </c>
      <c r="E362" s="56" t="s">
        <v>104</v>
      </c>
      <c r="F362" s="21">
        <f>11139.8+1753.5</f>
        <v>12893.3</v>
      </c>
      <c r="G362" s="21">
        <f>11139.8+1753.5</f>
        <v>12893.3</v>
      </c>
      <c r="H362" s="21">
        <f>11139.8+1753.5</f>
        <v>12893.3</v>
      </c>
    </row>
    <row r="363" spans="1:8" ht="31.5">
      <c r="A363" s="101" t="s">
        <v>19</v>
      </c>
      <c r="B363" s="101" t="s">
        <v>42</v>
      </c>
      <c r="C363" s="101">
        <v>2220120010</v>
      </c>
      <c r="D363" s="101"/>
      <c r="E363" s="102" t="s">
        <v>123</v>
      </c>
      <c r="F363" s="21">
        <f aca="true" t="shared" si="101" ref="F363:H364">F364</f>
        <v>15173.199999999999</v>
      </c>
      <c r="G363" s="21">
        <f t="shared" si="101"/>
        <v>15173.199999999999</v>
      </c>
      <c r="H363" s="21">
        <f t="shared" si="101"/>
        <v>15173.199999999999</v>
      </c>
    </row>
    <row r="364" spans="1:8" ht="31.5">
      <c r="A364" s="101" t="s">
        <v>19</v>
      </c>
      <c r="B364" s="101" t="s">
        <v>42</v>
      </c>
      <c r="C364" s="101">
        <v>2220120010</v>
      </c>
      <c r="D364" s="103" t="s">
        <v>97</v>
      </c>
      <c r="E364" s="102" t="s">
        <v>98</v>
      </c>
      <c r="F364" s="21">
        <f t="shared" si="101"/>
        <v>15173.199999999999</v>
      </c>
      <c r="G364" s="21">
        <f t="shared" si="101"/>
        <v>15173.199999999999</v>
      </c>
      <c r="H364" s="21">
        <f t="shared" si="101"/>
        <v>15173.199999999999</v>
      </c>
    </row>
    <row r="365" spans="1:8" ht="12.75">
      <c r="A365" s="101" t="s">
        <v>19</v>
      </c>
      <c r="B365" s="101" t="s">
        <v>42</v>
      </c>
      <c r="C365" s="101">
        <v>2220120010</v>
      </c>
      <c r="D365" s="101">
        <v>610</v>
      </c>
      <c r="E365" s="102" t="s">
        <v>104</v>
      </c>
      <c r="F365" s="21">
        <f>15058.3-17.6+132.5</f>
        <v>15173.199999999999</v>
      </c>
      <c r="G365" s="21">
        <f>15058.3-17.6+132.5</f>
        <v>15173.199999999999</v>
      </c>
      <c r="H365" s="21">
        <f>15058.3-17.6+132.5</f>
        <v>15173.199999999999</v>
      </c>
    </row>
    <row r="366" spans="1:8" ht="47.25">
      <c r="A366" s="101" t="s">
        <v>19</v>
      </c>
      <c r="B366" s="101" t="s">
        <v>42</v>
      </c>
      <c r="C366" s="101" t="s">
        <v>314</v>
      </c>
      <c r="D366" s="101"/>
      <c r="E366" s="62" t="s">
        <v>248</v>
      </c>
      <c r="F366" s="21">
        <f aca="true" t="shared" si="102" ref="F366:H367">F367</f>
        <v>130.2</v>
      </c>
      <c r="G366" s="21">
        <f t="shared" si="102"/>
        <v>130.2</v>
      </c>
      <c r="H366" s="21">
        <f t="shared" si="102"/>
        <v>130.2</v>
      </c>
    </row>
    <row r="367" spans="1:8" ht="31.5">
      <c r="A367" s="101" t="s">
        <v>19</v>
      </c>
      <c r="B367" s="101" t="s">
        <v>42</v>
      </c>
      <c r="C367" s="101" t="s">
        <v>314</v>
      </c>
      <c r="D367" s="103" t="s">
        <v>97</v>
      </c>
      <c r="E367" s="56" t="s">
        <v>98</v>
      </c>
      <c r="F367" s="21">
        <f t="shared" si="102"/>
        <v>130.2</v>
      </c>
      <c r="G367" s="21">
        <f t="shared" si="102"/>
        <v>130.2</v>
      </c>
      <c r="H367" s="21">
        <f t="shared" si="102"/>
        <v>130.2</v>
      </c>
    </row>
    <row r="368" spans="1:8" ht="12.75">
      <c r="A368" s="101" t="s">
        <v>19</v>
      </c>
      <c r="B368" s="101" t="s">
        <v>42</v>
      </c>
      <c r="C368" s="101" t="s">
        <v>314</v>
      </c>
      <c r="D368" s="101">
        <v>610</v>
      </c>
      <c r="E368" s="56" t="s">
        <v>104</v>
      </c>
      <c r="F368" s="21">
        <f>112.6+17.6</f>
        <v>130.2</v>
      </c>
      <c r="G368" s="21">
        <f>112.6+17.6</f>
        <v>130.2</v>
      </c>
      <c r="H368" s="21">
        <f>112.6+17.6</f>
        <v>130.2</v>
      </c>
    </row>
    <row r="369" spans="1:8" ht="31.5">
      <c r="A369" s="101" t="s">
        <v>19</v>
      </c>
      <c r="B369" s="101" t="s">
        <v>42</v>
      </c>
      <c r="C369" s="137">
        <v>2220200000</v>
      </c>
      <c r="D369" s="101"/>
      <c r="E369" s="102" t="s">
        <v>186</v>
      </c>
      <c r="F369" s="21">
        <f>F370</f>
        <v>2677</v>
      </c>
      <c r="G369" s="21">
        <f aca="true" t="shared" si="103" ref="G369:H371">G370</f>
        <v>870.8</v>
      </c>
      <c r="H369" s="21">
        <f t="shared" si="103"/>
        <v>870.8</v>
      </c>
    </row>
    <row r="370" spans="1:8" ht="12.75">
      <c r="A370" s="101" t="s">
        <v>19</v>
      </c>
      <c r="B370" s="101" t="s">
        <v>42</v>
      </c>
      <c r="C370" s="137">
        <v>2220220320</v>
      </c>
      <c r="D370" s="101"/>
      <c r="E370" s="102" t="s">
        <v>140</v>
      </c>
      <c r="F370" s="21">
        <f>F371</f>
        <v>2677</v>
      </c>
      <c r="G370" s="21">
        <f t="shared" si="103"/>
        <v>870.8</v>
      </c>
      <c r="H370" s="21">
        <f t="shared" si="103"/>
        <v>870.8</v>
      </c>
    </row>
    <row r="371" spans="1:8" ht="31.5">
      <c r="A371" s="101" t="s">
        <v>19</v>
      </c>
      <c r="B371" s="101" t="s">
        <v>42</v>
      </c>
      <c r="C371" s="137">
        <v>2220220320</v>
      </c>
      <c r="D371" s="103" t="s">
        <v>97</v>
      </c>
      <c r="E371" s="102" t="s">
        <v>98</v>
      </c>
      <c r="F371" s="21">
        <f>F372</f>
        <v>2677</v>
      </c>
      <c r="G371" s="21">
        <f t="shared" si="103"/>
        <v>870.8</v>
      </c>
      <c r="H371" s="21">
        <f t="shared" si="103"/>
        <v>870.8</v>
      </c>
    </row>
    <row r="372" spans="1:8" ht="12.75">
      <c r="A372" s="101" t="s">
        <v>19</v>
      </c>
      <c r="B372" s="101" t="s">
        <v>42</v>
      </c>
      <c r="C372" s="137">
        <v>2220220320</v>
      </c>
      <c r="D372" s="101">
        <v>610</v>
      </c>
      <c r="E372" s="102" t="s">
        <v>104</v>
      </c>
      <c r="F372" s="21">
        <f>870.8+1806.2</f>
        <v>2677</v>
      </c>
      <c r="G372" s="21">
        <v>870.8</v>
      </c>
      <c r="H372" s="21">
        <v>870.8</v>
      </c>
    </row>
    <row r="373" spans="1:8" ht="47.25">
      <c r="A373" s="130" t="s">
        <v>19</v>
      </c>
      <c r="B373" s="130" t="s">
        <v>42</v>
      </c>
      <c r="C373" s="130">
        <v>2220300000</v>
      </c>
      <c r="D373" s="130"/>
      <c r="E373" s="56" t="s">
        <v>336</v>
      </c>
      <c r="F373" s="21">
        <f>F374</f>
        <v>600.1</v>
      </c>
      <c r="G373" s="21">
        <f aca="true" t="shared" si="104" ref="G373:H375">G374</f>
        <v>29.8</v>
      </c>
      <c r="H373" s="21">
        <f t="shared" si="104"/>
        <v>29.6</v>
      </c>
    </row>
    <row r="374" spans="1:8" ht="47.25">
      <c r="A374" s="130" t="s">
        <v>19</v>
      </c>
      <c r="B374" s="130" t="s">
        <v>42</v>
      </c>
      <c r="C374" s="130" t="s">
        <v>337</v>
      </c>
      <c r="D374" s="130"/>
      <c r="E374" s="56" t="s">
        <v>353</v>
      </c>
      <c r="F374" s="21">
        <f>F375</f>
        <v>600.1</v>
      </c>
      <c r="G374" s="21">
        <f t="shared" si="104"/>
        <v>29.8</v>
      </c>
      <c r="H374" s="21">
        <f t="shared" si="104"/>
        <v>29.6</v>
      </c>
    </row>
    <row r="375" spans="1:8" ht="31.5">
      <c r="A375" s="130" t="s">
        <v>19</v>
      </c>
      <c r="B375" s="130" t="s">
        <v>42</v>
      </c>
      <c r="C375" s="130" t="s">
        <v>337</v>
      </c>
      <c r="D375" s="128" t="s">
        <v>97</v>
      </c>
      <c r="E375" s="56" t="s">
        <v>98</v>
      </c>
      <c r="F375" s="21">
        <f>F376</f>
        <v>600.1</v>
      </c>
      <c r="G375" s="21">
        <f t="shared" si="104"/>
        <v>29.8</v>
      </c>
      <c r="H375" s="21">
        <f t="shared" si="104"/>
        <v>29.6</v>
      </c>
    </row>
    <row r="376" spans="1:8" ht="12.75">
      <c r="A376" s="130" t="s">
        <v>19</v>
      </c>
      <c r="B376" s="130" t="s">
        <v>42</v>
      </c>
      <c r="C376" s="130" t="s">
        <v>337</v>
      </c>
      <c r="D376" s="130">
        <v>610</v>
      </c>
      <c r="E376" s="56" t="s">
        <v>104</v>
      </c>
      <c r="F376" s="21">
        <f>91.9+508.2</f>
        <v>600.1</v>
      </c>
      <c r="G376" s="21">
        <v>29.8</v>
      </c>
      <c r="H376" s="21">
        <v>29.6</v>
      </c>
    </row>
    <row r="377" spans="1:8" ht="63">
      <c r="A377" s="133" t="s">
        <v>19</v>
      </c>
      <c r="B377" s="133" t="s">
        <v>42</v>
      </c>
      <c r="C377" s="133">
        <v>2220400000</v>
      </c>
      <c r="D377" s="133"/>
      <c r="E377" s="56" t="s">
        <v>341</v>
      </c>
      <c r="F377" s="21">
        <f>F378</f>
        <v>2402.1</v>
      </c>
      <c r="G377" s="21">
        <f aca="true" t="shared" si="105" ref="G377:H377">G378</f>
        <v>0</v>
      </c>
      <c r="H377" s="21">
        <f t="shared" si="105"/>
        <v>0</v>
      </c>
    </row>
    <row r="378" spans="1:8" ht="78.75">
      <c r="A378" s="133" t="s">
        <v>19</v>
      </c>
      <c r="B378" s="133" t="s">
        <v>42</v>
      </c>
      <c r="C378" s="162" t="s">
        <v>375</v>
      </c>
      <c r="D378" s="133"/>
      <c r="E378" s="56" t="s">
        <v>391</v>
      </c>
      <c r="F378" s="21">
        <f>F379</f>
        <v>2402.1</v>
      </c>
      <c r="G378" s="21">
        <f aca="true" t="shared" si="106" ref="G378:H379">G379</f>
        <v>0</v>
      </c>
      <c r="H378" s="21">
        <f t="shared" si="106"/>
        <v>0</v>
      </c>
    </row>
    <row r="379" spans="1:8" ht="31.5">
      <c r="A379" s="133" t="s">
        <v>19</v>
      </c>
      <c r="B379" s="133" t="s">
        <v>42</v>
      </c>
      <c r="C379" s="162" t="s">
        <v>375</v>
      </c>
      <c r="D379" s="161" t="s">
        <v>97</v>
      </c>
      <c r="E379" s="56" t="s">
        <v>98</v>
      </c>
      <c r="F379" s="21">
        <f>F380</f>
        <v>2402.1</v>
      </c>
      <c r="G379" s="21">
        <f t="shared" si="106"/>
        <v>0</v>
      </c>
      <c r="H379" s="21">
        <f t="shared" si="106"/>
        <v>0</v>
      </c>
    </row>
    <row r="380" spans="1:8" ht="12.75">
      <c r="A380" s="133" t="s">
        <v>19</v>
      </c>
      <c r="B380" s="133" t="s">
        <v>42</v>
      </c>
      <c r="C380" s="162" t="s">
        <v>375</v>
      </c>
      <c r="D380" s="162">
        <v>610</v>
      </c>
      <c r="E380" s="56" t="s">
        <v>104</v>
      </c>
      <c r="F380" s="21">
        <v>2402.1</v>
      </c>
      <c r="G380" s="21">
        <v>0</v>
      </c>
      <c r="H380" s="21">
        <v>0</v>
      </c>
    </row>
    <row r="381" spans="1:8" ht="31.5">
      <c r="A381" s="101" t="s">
        <v>19</v>
      </c>
      <c r="B381" s="101" t="s">
        <v>42</v>
      </c>
      <c r="C381" s="103">
        <v>2500000000</v>
      </c>
      <c r="D381" s="101"/>
      <c r="E381" s="102" t="s">
        <v>323</v>
      </c>
      <c r="F381" s="21">
        <f>F382</f>
        <v>2150.6</v>
      </c>
      <c r="G381" s="21">
        <f aca="true" t="shared" si="107" ref="G381:H381">G382</f>
        <v>1882</v>
      </c>
      <c r="H381" s="21">
        <f t="shared" si="107"/>
        <v>1882</v>
      </c>
    </row>
    <row r="382" spans="1:8" ht="31.5">
      <c r="A382" s="101" t="s">
        <v>19</v>
      </c>
      <c r="B382" s="101" t="s">
        <v>42</v>
      </c>
      <c r="C382" s="103">
        <v>2520000000</v>
      </c>
      <c r="D382" s="101"/>
      <c r="E382" s="102" t="s">
        <v>249</v>
      </c>
      <c r="F382" s="21">
        <f>F387+F391+F395+F383</f>
        <v>2150.6</v>
      </c>
      <c r="G382" s="21">
        <f>G387+G391+G395+G383</f>
        <v>1882</v>
      </c>
      <c r="H382" s="21">
        <f>H387+H391+H395+H383</f>
        <v>1882</v>
      </c>
    </row>
    <row r="383" spans="1:8" ht="63">
      <c r="A383" s="266" t="s">
        <v>19</v>
      </c>
      <c r="B383" s="266" t="s">
        <v>42</v>
      </c>
      <c r="C383" s="266">
        <v>2520100000</v>
      </c>
      <c r="D383" s="266"/>
      <c r="E383" s="56" t="s">
        <v>678</v>
      </c>
      <c r="F383" s="21">
        <f>F384</f>
        <v>136.9</v>
      </c>
      <c r="G383" s="21">
        <f aca="true" t="shared" si="108" ref="G383:H385">G384</f>
        <v>0</v>
      </c>
      <c r="H383" s="21">
        <f t="shared" si="108"/>
        <v>0</v>
      </c>
    </row>
    <row r="384" spans="1:8" ht="31.5">
      <c r="A384" s="266" t="s">
        <v>19</v>
      </c>
      <c r="B384" s="266" t="s">
        <v>42</v>
      </c>
      <c r="C384" s="10" t="s">
        <v>679</v>
      </c>
      <c r="D384" s="266"/>
      <c r="E384" s="56" t="s">
        <v>680</v>
      </c>
      <c r="F384" s="21">
        <f>F385</f>
        <v>136.9</v>
      </c>
      <c r="G384" s="21">
        <f t="shared" si="108"/>
        <v>0</v>
      </c>
      <c r="H384" s="21">
        <f t="shared" si="108"/>
        <v>0</v>
      </c>
    </row>
    <row r="385" spans="1:8" ht="31.5">
      <c r="A385" s="266" t="s">
        <v>19</v>
      </c>
      <c r="B385" s="266" t="s">
        <v>42</v>
      </c>
      <c r="C385" s="10" t="s">
        <v>679</v>
      </c>
      <c r="D385" s="265" t="s">
        <v>97</v>
      </c>
      <c r="E385" s="56" t="s">
        <v>98</v>
      </c>
      <c r="F385" s="21">
        <f>F386</f>
        <v>136.9</v>
      </c>
      <c r="G385" s="21">
        <f t="shared" si="108"/>
        <v>0</v>
      </c>
      <c r="H385" s="21">
        <f t="shared" si="108"/>
        <v>0</v>
      </c>
    </row>
    <row r="386" spans="1:8" ht="12.75">
      <c r="A386" s="266" t="s">
        <v>19</v>
      </c>
      <c r="B386" s="266" t="s">
        <v>42</v>
      </c>
      <c r="C386" s="10" t="s">
        <v>679</v>
      </c>
      <c r="D386" s="266">
        <v>610</v>
      </c>
      <c r="E386" s="56" t="s">
        <v>104</v>
      </c>
      <c r="F386" s="21">
        <v>136.9</v>
      </c>
      <c r="G386" s="21">
        <v>0</v>
      </c>
      <c r="H386" s="21">
        <v>0</v>
      </c>
    </row>
    <row r="387" spans="1:8" ht="31.5">
      <c r="A387" s="130" t="s">
        <v>19</v>
      </c>
      <c r="B387" s="130" t="s">
        <v>42</v>
      </c>
      <c r="C387" s="128">
        <v>2520400000</v>
      </c>
      <c r="D387" s="130"/>
      <c r="E387" s="56" t="s">
        <v>346</v>
      </c>
      <c r="F387" s="21">
        <f>F388</f>
        <v>256.5</v>
      </c>
      <c r="G387" s="21">
        <f aca="true" t="shared" si="109" ref="G387:H389">G388</f>
        <v>212.9</v>
      </c>
      <c r="H387" s="21">
        <f t="shared" si="109"/>
        <v>212.9</v>
      </c>
    </row>
    <row r="388" spans="1:8" ht="12.75">
      <c r="A388" s="130" t="s">
        <v>19</v>
      </c>
      <c r="B388" s="130" t="s">
        <v>42</v>
      </c>
      <c r="C388" s="128">
        <v>2520420300</v>
      </c>
      <c r="D388" s="130"/>
      <c r="E388" s="56" t="s">
        <v>347</v>
      </c>
      <c r="F388" s="21">
        <f>F389</f>
        <v>256.5</v>
      </c>
      <c r="G388" s="21">
        <f t="shared" si="109"/>
        <v>212.9</v>
      </c>
      <c r="H388" s="21">
        <f t="shared" si="109"/>
        <v>212.9</v>
      </c>
    </row>
    <row r="389" spans="1:8" ht="31.5">
      <c r="A389" s="130" t="s">
        <v>19</v>
      </c>
      <c r="B389" s="130" t="s">
        <v>42</v>
      </c>
      <c r="C389" s="128">
        <v>2520420300</v>
      </c>
      <c r="D389" s="128" t="s">
        <v>97</v>
      </c>
      <c r="E389" s="56" t="s">
        <v>98</v>
      </c>
      <c r="F389" s="21">
        <f>F390</f>
        <v>256.5</v>
      </c>
      <c r="G389" s="21">
        <f t="shared" si="109"/>
        <v>212.9</v>
      </c>
      <c r="H389" s="21">
        <f t="shared" si="109"/>
        <v>212.9</v>
      </c>
    </row>
    <row r="390" spans="1:8" ht="12.75">
      <c r="A390" s="130" t="s">
        <v>19</v>
      </c>
      <c r="B390" s="130" t="s">
        <v>42</v>
      </c>
      <c r="C390" s="128">
        <v>2520420300</v>
      </c>
      <c r="D390" s="130">
        <v>610</v>
      </c>
      <c r="E390" s="56" t="s">
        <v>104</v>
      </c>
      <c r="F390" s="21">
        <f>212.9+43.6</f>
        <v>256.5</v>
      </c>
      <c r="G390" s="21">
        <v>212.9</v>
      </c>
      <c r="H390" s="21">
        <v>212.9</v>
      </c>
    </row>
    <row r="391" spans="1:8" ht="31.5">
      <c r="A391" s="162" t="s">
        <v>19</v>
      </c>
      <c r="B391" s="162" t="s">
        <v>42</v>
      </c>
      <c r="C391" s="161">
        <v>2520500000</v>
      </c>
      <c r="D391" s="162"/>
      <c r="E391" s="163" t="s">
        <v>363</v>
      </c>
      <c r="F391" s="21">
        <f>F392</f>
        <v>47.2</v>
      </c>
      <c r="G391" s="21">
        <f aca="true" t="shared" si="110" ref="G391:H393">G392</f>
        <v>47.2</v>
      </c>
      <c r="H391" s="21">
        <f t="shared" si="110"/>
        <v>47.2</v>
      </c>
    </row>
    <row r="392" spans="1:8" ht="12.75">
      <c r="A392" s="162" t="s">
        <v>19</v>
      </c>
      <c r="B392" s="162" t="s">
        <v>42</v>
      </c>
      <c r="C392" s="161">
        <v>2520520300</v>
      </c>
      <c r="D392" s="162"/>
      <c r="E392" s="163" t="s">
        <v>364</v>
      </c>
      <c r="F392" s="21">
        <f>F393</f>
        <v>47.2</v>
      </c>
      <c r="G392" s="21">
        <f t="shared" si="110"/>
        <v>47.2</v>
      </c>
      <c r="H392" s="21">
        <f t="shared" si="110"/>
        <v>47.2</v>
      </c>
    </row>
    <row r="393" spans="1:8" ht="31.5">
      <c r="A393" s="162" t="s">
        <v>19</v>
      </c>
      <c r="B393" s="162" t="s">
        <v>42</v>
      </c>
      <c r="C393" s="161">
        <v>2520520300</v>
      </c>
      <c r="D393" s="161" t="s">
        <v>97</v>
      </c>
      <c r="E393" s="56" t="s">
        <v>98</v>
      </c>
      <c r="F393" s="21">
        <f>F394</f>
        <v>47.2</v>
      </c>
      <c r="G393" s="21">
        <f t="shared" si="110"/>
        <v>47.2</v>
      </c>
      <c r="H393" s="21">
        <f t="shared" si="110"/>
        <v>47.2</v>
      </c>
    </row>
    <row r="394" spans="1:8" ht="12.75">
      <c r="A394" s="162" t="s">
        <v>19</v>
      </c>
      <c r="B394" s="162" t="s">
        <v>42</v>
      </c>
      <c r="C394" s="161">
        <v>2520520300</v>
      </c>
      <c r="D394" s="162">
        <v>610</v>
      </c>
      <c r="E394" s="56" t="s">
        <v>104</v>
      </c>
      <c r="F394" s="21">
        <v>47.2</v>
      </c>
      <c r="G394" s="21">
        <v>47.2</v>
      </c>
      <c r="H394" s="21">
        <v>47.2</v>
      </c>
    </row>
    <row r="395" spans="1:8" ht="31.5">
      <c r="A395" s="162" t="s">
        <v>19</v>
      </c>
      <c r="B395" s="162" t="s">
        <v>42</v>
      </c>
      <c r="C395" s="161">
        <v>2520600000</v>
      </c>
      <c r="D395" s="162"/>
      <c r="E395" s="163" t="s">
        <v>362</v>
      </c>
      <c r="F395" s="21">
        <f>F396</f>
        <v>1710</v>
      </c>
      <c r="G395" s="21">
        <f aca="true" t="shared" si="111" ref="G395:H397">G396</f>
        <v>1621.9</v>
      </c>
      <c r="H395" s="21">
        <f t="shared" si="111"/>
        <v>1621.9</v>
      </c>
    </row>
    <row r="396" spans="1:8" ht="12.75">
      <c r="A396" s="162" t="s">
        <v>19</v>
      </c>
      <c r="B396" s="162" t="s">
        <v>42</v>
      </c>
      <c r="C396" s="161">
        <v>2520620200</v>
      </c>
      <c r="D396" s="162"/>
      <c r="E396" s="163" t="s">
        <v>284</v>
      </c>
      <c r="F396" s="21">
        <f>F397</f>
        <v>1710</v>
      </c>
      <c r="G396" s="21">
        <f t="shared" si="111"/>
        <v>1621.9</v>
      </c>
      <c r="H396" s="21">
        <f t="shared" si="111"/>
        <v>1621.9</v>
      </c>
    </row>
    <row r="397" spans="1:8" ht="31.5">
      <c r="A397" s="162" t="s">
        <v>19</v>
      </c>
      <c r="B397" s="162" t="s">
        <v>42</v>
      </c>
      <c r="C397" s="161">
        <v>2520620200</v>
      </c>
      <c r="D397" s="161" t="s">
        <v>97</v>
      </c>
      <c r="E397" s="56" t="s">
        <v>98</v>
      </c>
      <c r="F397" s="21">
        <f>F398</f>
        <v>1710</v>
      </c>
      <c r="G397" s="21">
        <f t="shared" si="111"/>
        <v>1621.9</v>
      </c>
      <c r="H397" s="21">
        <f t="shared" si="111"/>
        <v>1621.9</v>
      </c>
    </row>
    <row r="398" spans="1:8" ht="12.75">
      <c r="A398" s="162" t="s">
        <v>19</v>
      </c>
      <c r="B398" s="162" t="s">
        <v>42</v>
      </c>
      <c r="C398" s="161">
        <v>2520620200</v>
      </c>
      <c r="D398" s="162">
        <v>610</v>
      </c>
      <c r="E398" s="56" t="s">
        <v>104</v>
      </c>
      <c r="F398" s="21">
        <f>1621.9+88.1</f>
        <v>1710</v>
      </c>
      <c r="G398" s="21">
        <v>1621.9</v>
      </c>
      <c r="H398" s="21">
        <v>1621.9</v>
      </c>
    </row>
    <row r="399" spans="1:8" ht="12.75">
      <c r="A399" s="101" t="s">
        <v>19</v>
      </c>
      <c r="B399" s="101" t="s">
        <v>39</v>
      </c>
      <c r="C399" s="101" t="s">
        <v>66</v>
      </c>
      <c r="D399" s="101" t="s">
        <v>66</v>
      </c>
      <c r="E399" s="42" t="s">
        <v>31</v>
      </c>
      <c r="F399" s="21">
        <f>F400+F409+F422</f>
        <v>9673.7</v>
      </c>
      <c r="G399" s="21">
        <f>G400+G409+G422</f>
        <v>1422.1</v>
      </c>
      <c r="H399" s="21">
        <f>H400+H409+H422</f>
        <v>1422.1</v>
      </c>
    </row>
    <row r="400" spans="1:8" ht="12.75">
      <c r="A400" s="101" t="s">
        <v>19</v>
      </c>
      <c r="B400" s="101" t="s">
        <v>53</v>
      </c>
      <c r="C400" s="101" t="s">
        <v>66</v>
      </c>
      <c r="D400" s="101" t="s">
        <v>66</v>
      </c>
      <c r="E400" s="102" t="s">
        <v>32</v>
      </c>
      <c r="F400" s="21">
        <f>F401</f>
        <v>698.3</v>
      </c>
      <c r="G400" s="21">
        <f aca="true" t="shared" si="112" ref="G400:H403">G401</f>
        <v>698.3</v>
      </c>
      <c r="H400" s="21">
        <f t="shared" si="112"/>
        <v>698.3</v>
      </c>
    </row>
    <row r="401" spans="1:8" ht="47.25">
      <c r="A401" s="101" t="s">
        <v>19</v>
      </c>
      <c r="B401" s="101" t="s">
        <v>53</v>
      </c>
      <c r="C401" s="103">
        <v>2200000000</v>
      </c>
      <c r="D401" s="101"/>
      <c r="E401" s="102" t="s">
        <v>322</v>
      </c>
      <c r="F401" s="21">
        <f>F402</f>
        <v>698.3</v>
      </c>
      <c r="G401" s="21">
        <f t="shared" si="112"/>
        <v>698.3</v>
      </c>
      <c r="H401" s="21">
        <f t="shared" si="112"/>
        <v>698.3</v>
      </c>
    </row>
    <row r="402" spans="1:8" ht="31.5">
      <c r="A402" s="101" t="s">
        <v>19</v>
      </c>
      <c r="B402" s="101" t="s">
        <v>53</v>
      </c>
      <c r="C402" s="103">
        <v>2240000000</v>
      </c>
      <c r="D402" s="101"/>
      <c r="E402" s="102" t="s">
        <v>132</v>
      </c>
      <c r="F402" s="21">
        <f>F403</f>
        <v>698.3</v>
      </c>
      <c r="G402" s="21">
        <f t="shared" si="112"/>
        <v>698.3</v>
      </c>
      <c r="H402" s="21">
        <f t="shared" si="112"/>
        <v>698.3</v>
      </c>
    </row>
    <row r="403" spans="1:8" ht="12.75">
      <c r="A403" s="101" t="s">
        <v>19</v>
      </c>
      <c r="B403" s="101" t="s">
        <v>53</v>
      </c>
      <c r="C403" s="101">
        <v>2240400000</v>
      </c>
      <c r="D403" s="101"/>
      <c r="E403" s="102" t="s">
        <v>187</v>
      </c>
      <c r="F403" s="21">
        <f>F404</f>
        <v>698.3</v>
      </c>
      <c r="G403" s="21">
        <f t="shared" si="112"/>
        <v>698.3</v>
      </c>
      <c r="H403" s="21">
        <f t="shared" si="112"/>
        <v>698.3</v>
      </c>
    </row>
    <row r="404" spans="1:8" ht="47.25">
      <c r="A404" s="101" t="s">
        <v>19</v>
      </c>
      <c r="B404" s="101" t="s">
        <v>53</v>
      </c>
      <c r="C404" s="101">
        <v>2240420390</v>
      </c>
      <c r="D404" s="101"/>
      <c r="E404" s="102" t="s">
        <v>67</v>
      </c>
      <c r="F404" s="21">
        <f>F405+F407</f>
        <v>698.3</v>
      </c>
      <c r="G404" s="21">
        <f>G405+G407</f>
        <v>698.3</v>
      </c>
      <c r="H404" s="21">
        <f>H405+H407</f>
        <v>698.3</v>
      </c>
    </row>
    <row r="405" spans="1:8" ht="31.5">
      <c r="A405" s="101" t="s">
        <v>19</v>
      </c>
      <c r="B405" s="101" t="s">
        <v>53</v>
      </c>
      <c r="C405" s="101">
        <v>2240420390</v>
      </c>
      <c r="D405" s="103" t="s">
        <v>69</v>
      </c>
      <c r="E405" s="102" t="s">
        <v>95</v>
      </c>
      <c r="F405" s="21">
        <f>F406</f>
        <v>20.3</v>
      </c>
      <c r="G405" s="21">
        <f>G406</f>
        <v>20.3</v>
      </c>
      <c r="H405" s="21">
        <f>H406</f>
        <v>20.3</v>
      </c>
    </row>
    <row r="406" spans="1:8" ht="31.5">
      <c r="A406" s="101" t="s">
        <v>19</v>
      </c>
      <c r="B406" s="101" t="s">
        <v>53</v>
      </c>
      <c r="C406" s="101">
        <v>2240420390</v>
      </c>
      <c r="D406" s="101">
        <v>240</v>
      </c>
      <c r="E406" s="102" t="s">
        <v>223</v>
      </c>
      <c r="F406" s="21">
        <v>20.3</v>
      </c>
      <c r="G406" s="21">
        <v>20.3</v>
      </c>
      <c r="H406" s="21">
        <v>20.3</v>
      </c>
    </row>
    <row r="407" spans="1:8" ht="12.75">
      <c r="A407" s="101" t="s">
        <v>19</v>
      </c>
      <c r="B407" s="101" t="s">
        <v>53</v>
      </c>
      <c r="C407" s="101">
        <v>2240420390</v>
      </c>
      <c r="D407" s="103" t="s">
        <v>73</v>
      </c>
      <c r="E407" s="102" t="s">
        <v>74</v>
      </c>
      <c r="F407" s="21">
        <f>F408</f>
        <v>678</v>
      </c>
      <c r="G407" s="21">
        <f>G408</f>
        <v>678</v>
      </c>
      <c r="H407" s="21">
        <f>H408</f>
        <v>678</v>
      </c>
    </row>
    <row r="408" spans="1:8" ht="12.75">
      <c r="A408" s="101" t="s">
        <v>19</v>
      </c>
      <c r="B408" s="101" t="s">
        <v>53</v>
      </c>
      <c r="C408" s="101">
        <v>2240420390</v>
      </c>
      <c r="D408" s="103" t="s">
        <v>141</v>
      </c>
      <c r="E408" s="102" t="s">
        <v>142</v>
      </c>
      <c r="F408" s="21">
        <v>678</v>
      </c>
      <c r="G408" s="21">
        <v>678</v>
      </c>
      <c r="H408" s="21">
        <v>678</v>
      </c>
    </row>
    <row r="409" spans="1:8" ht="12.75">
      <c r="A409" s="101" t="s">
        <v>19</v>
      </c>
      <c r="B409" s="101" t="s">
        <v>40</v>
      </c>
      <c r="C409" s="101" t="s">
        <v>66</v>
      </c>
      <c r="D409" s="101" t="s">
        <v>66</v>
      </c>
      <c r="E409" s="102" t="s">
        <v>34</v>
      </c>
      <c r="F409" s="21">
        <f>F410</f>
        <v>607.1</v>
      </c>
      <c r="G409" s="21">
        <f>G410</f>
        <v>107.1</v>
      </c>
      <c r="H409" s="21">
        <f aca="true" t="shared" si="113" ref="G409:H412">H410</f>
        <v>107.1</v>
      </c>
    </row>
    <row r="410" spans="1:8" ht="47.25">
      <c r="A410" s="101" t="s">
        <v>19</v>
      </c>
      <c r="B410" s="101" t="s">
        <v>40</v>
      </c>
      <c r="C410" s="103">
        <v>2200000000</v>
      </c>
      <c r="D410" s="101"/>
      <c r="E410" s="102" t="s">
        <v>322</v>
      </c>
      <c r="F410" s="21">
        <f>F411</f>
        <v>607.1</v>
      </c>
      <c r="G410" s="21">
        <f t="shared" si="113"/>
        <v>107.1</v>
      </c>
      <c r="H410" s="21">
        <f t="shared" si="113"/>
        <v>107.1</v>
      </c>
    </row>
    <row r="411" spans="1:8" ht="31.5">
      <c r="A411" s="101" t="s">
        <v>19</v>
      </c>
      <c r="B411" s="101" t="s">
        <v>40</v>
      </c>
      <c r="C411" s="103">
        <v>2240000000</v>
      </c>
      <c r="D411" s="101"/>
      <c r="E411" s="102" t="s">
        <v>132</v>
      </c>
      <c r="F411" s="21">
        <f>F412+F416</f>
        <v>607.1</v>
      </c>
      <c r="G411" s="21">
        <f aca="true" t="shared" si="114" ref="G411:H411">G412+G416</f>
        <v>107.1</v>
      </c>
      <c r="H411" s="21">
        <f t="shared" si="114"/>
        <v>107.1</v>
      </c>
    </row>
    <row r="412" spans="1:8" ht="31.5">
      <c r="A412" s="101" t="s">
        <v>19</v>
      </c>
      <c r="B412" s="101" t="s">
        <v>40</v>
      </c>
      <c r="C412" s="103">
        <v>2240100000</v>
      </c>
      <c r="D412" s="101"/>
      <c r="E412" s="102" t="s">
        <v>188</v>
      </c>
      <c r="F412" s="21">
        <f>F413</f>
        <v>500</v>
      </c>
      <c r="G412" s="21">
        <f t="shared" si="113"/>
        <v>0</v>
      </c>
      <c r="H412" s="21">
        <f t="shared" si="113"/>
        <v>0</v>
      </c>
    </row>
    <row r="413" spans="1:8" ht="31.5">
      <c r="A413" s="101" t="s">
        <v>19</v>
      </c>
      <c r="B413" s="101" t="s">
        <v>40</v>
      </c>
      <c r="C413" s="103">
        <v>2240120330</v>
      </c>
      <c r="D413" s="101"/>
      <c r="E413" s="102" t="s">
        <v>143</v>
      </c>
      <c r="F413" s="21">
        <f>F414</f>
        <v>500</v>
      </c>
      <c r="G413" s="21">
        <f>G414</f>
        <v>0</v>
      </c>
      <c r="H413" s="21">
        <f>H414</f>
        <v>0</v>
      </c>
    </row>
    <row r="414" spans="1:8" ht="31.5">
      <c r="A414" s="101" t="s">
        <v>19</v>
      </c>
      <c r="B414" s="101" t="s">
        <v>40</v>
      </c>
      <c r="C414" s="103">
        <v>2240120330</v>
      </c>
      <c r="D414" s="103" t="s">
        <v>97</v>
      </c>
      <c r="E414" s="102" t="s">
        <v>98</v>
      </c>
      <c r="F414" s="21">
        <f>F415</f>
        <v>500</v>
      </c>
      <c r="G414" s="21">
        <f>G415</f>
        <v>0</v>
      </c>
      <c r="H414" s="21">
        <f>H415</f>
        <v>0</v>
      </c>
    </row>
    <row r="415" spans="1:8" ht="31.5">
      <c r="A415" s="101" t="s">
        <v>19</v>
      </c>
      <c r="B415" s="101" t="s">
        <v>40</v>
      </c>
      <c r="C415" s="103">
        <v>2240120330</v>
      </c>
      <c r="D415" s="101">
        <v>630</v>
      </c>
      <c r="E415" s="102" t="s">
        <v>144</v>
      </c>
      <c r="F415" s="21">
        <v>500</v>
      </c>
      <c r="G415" s="21">
        <v>0</v>
      </c>
      <c r="H415" s="21">
        <v>0</v>
      </c>
    </row>
    <row r="416" spans="1:8" ht="31.5">
      <c r="A416" s="101" t="s">
        <v>19</v>
      </c>
      <c r="B416" s="101" t="s">
        <v>40</v>
      </c>
      <c r="C416" s="103">
        <v>2240200000</v>
      </c>
      <c r="D416" s="101"/>
      <c r="E416" s="102" t="s">
        <v>145</v>
      </c>
      <c r="F416" s="21">
        <f>F417</f>
        <v>107.1</v>
      </c>
      <c r="G416" s="21">
        <f>G417</f>
        <v>107.1</v>
      </c>
      <c r="H416" s="21">
        <f>H417</f>
        <v>107.1</v>
      </c>
    </row>
    <row r="417" spans="1:8" ht="31.5">
      <c r="A417" s="101" t="s">
        <v>19</v>
      </c>
      <c r="B417" s="101" t="s">
        <v>40</v>
      </c>
      <c r="C417" s="103">
        <v>2240220350</v>
      </c>
      <c r="D417" s="101"/>
      <c r="E417" s="102" t="s">
        <v>189</v>
      </c>
      <c r="F417" s="21">
        <f>F418+F420</f>
        <v>107.1</v>
      </c>
      <c r="G417" s="21">
        <f>G418+G420</f>
        <v>107.1</v>
      </c>
      <c r="H417" s="21">
        <f>H418+H420</f>
        <v>107.1</v>
      </c>
    </row>
    <row r="418" spans="1:8" ht="31.5">
      <c r="A418" s="101" t="s">
        <v>19</v>
      </c>
      <c r="B418" s="101" t="s">
        <v>40</v>
      </c>
      <c r="C418" s="103">
        <v>2240220350</v>
      </c>
      <c r="D418" s="103" t="s">
        <v>69</v>
      </c>
      <c r="E418" s="102" t="s">
        <v>95</v>
      </c>
      <c r="F418" s="21">
        <f>F419</f>
        <v>3.1</v>
      </c>
      <c r="G418" s="21">
        <f>G419</f>
        <v>3.1</v>
      </c>
      <c r="H418" s="21">
        <f>H419</f>
        <v>3.1</v>
      </c>
    </row>
    <row r="419" spans="1:8" ht="31.5">
      <c r="A419" s="101" t="s">
        <v>19</v>
      </c>
      <c r="B419" s="101" t="s">
        <v>40</v>
      </c>
      <c r="C419" s="103">
        <v>2240220350</v>
      </c>
      <c r="D419" s="101">
        <v>240</v>
      </c>
      <c r="E419" s="102" t="s">
        <v>223</v>
      </c>
      <c r="F419" s="21">
        <v>3.1</v>
      </c>
      <c r="G419" s="21">
        <v>3.1</v>
      </c>
      <c r="H419" s="21">
        <v>3.1</v>
      </c>
    </row>
    <row r="420" spans="1:8" ht="12.75">
      <c r="A420" s="101" t="s">
        <v>19</v>
      </c>
      <c r="B420" s="101" t="s">
        <v>40</v>
      </c>
      <c r="C420" s="103">
        <v>2240220350</v>
      </c>
      <c r="D420" s="101" t="s">
        <v>73</v>
      </c>
      <c r="E420" s="102" t="s">
        <v>74</v>
      </c>
      <c r="F420" s="21">
        <f>F421</f>
        <v>104</v>
      </c>
      <c r="G420" s="21">
        <f>G421</f>
        <v>104</v>
      </c>
      <c r="H420" s="21">
        <f>H421</f>
        <v>104</v>
      </c>
    </row>
    <row r="421" spans="1:8" ht="12.75">
      <c r="A421" s="101" t="s">
        <v>19</v>
      </c>
      <c r="B421" s="101" t="s">
        <v>40</v>
      </c>
      <c r="C421" s="103">
        <v>2240220350</v>
      </c>
      <c r="D421" s="101" t="s">
        <v>141</v>
      </c>
      <c r="E421" s="102" t="s">
        <v>142</v>
      </c>
      <c r="F421" s="21">
        <v>104</v>
      </c>
      <c r="G421" s="21">
        <v>104</v>
      </c>
      <c r="H421" s="21">
        <v>104</v>
      </c>
    </row>
    <row r="422" spans="1:8" ht="12.75">
      <c r="A422" s="101" t="s">
        <v>19</v>
      </c>
      <c r="B422" s="101">
        <v>1004</v>
      </c>
      <c r="C422" s="71"/>
      <c r="D422" s="71"/>
      <c r="E422" s="49" t="s">
        <v>85</v>
      </c>
      <c r="F422" s="21">
        <f>F423</f>
        <v>8368.300000000001</v>
      </c>
      <c r="G422" s="21">
        <f aca="true" t="shared" si="115" ref="G422:H425">G423</f>
        <v>616.7</v>
      </c>
      <c r="H422" s="21">
        <f t="shared" si="115"/>
        <v>616.7</v>
      </c>
    </row>
    <row r="423" spans="1:8" ht="47.25">
      <c r="A423" s="101" t="s">
        <v>19</v>
      </c>
      <c r="B423" s="101">
        <v>1004</v>
      </c>
      <c r="C423" s="103">
        <v>2200000000</v>
      </c>
      <c r="D423" s="101"/>
      <c r="E423" s="102" t="s">
        <v>322</v>
      </c>
      <c r="F423" s="21">
        <f>F424</f>
        <v>8368.300000000001</v>
      </c>
      <c r="G423" s="21">
        <f t="shared" si="115"/>
        <v>616.7</v>
      </c>
      <c r="H423" s="21">
        <f t="shared" si="115"/>
        <v>616.7</v>
      </c>
    </row>
    <row r="424" spans="1:8" ht="31.5">
      <c r="A424" s="101" t="s">
        <v>19</v>
      </c>
      <c r="B424" s="101">
        <v>1004</v>
      </c>
      <c r="C424" s="103">
        <v>2240000000</v>
      </c>
      <c r="D424" s="101"/>
      <c r="E424" s="102" t="s">
        <v>132</v>
      </c>
      <c r="F424" s="21">
        <f>F425</f>
        <v>8368.300000000001</v>
      </c>
      <c r="G424" s="21">
        <f t="shared" si="115"/>
        <v>616.7</v>
      </c>
      <c r="H424" s="21">
        <f t="shared" si="115"/>
        <v>616.7</v>
      </c>
    </row>
    <row r="425" spans="1:8" ht="12.75">
      <c r="A425" s="101" t="s">
        <v>19</v>
      </c>
      <c r="B425" s="101">
        <v>1004</v>
      </c>
      <c r="C425" s="101">
        <v>2240400000</v>
      </c>
      <c r="D425" s="101"/>
      <c r="E425" s="102" t="s">
        <v>187</v>
      </c>
      <c r="F425" s="21">
        <f>F426</f>
        <v>8368.300000000001</v>
      </c>
      <c r="G425" s="21">
        <f t="shared" si="115"/>
        <v>616.7</v>
      </c>
      <c r="H425" s="21">
        <f t="shared" si="115"/>
        <v>616.7</v>
      </c>
    </row>
    <row r="426" spans="1:8" ht="12.75">
      <c r="A426" s="101" t="s">
        <v>19</v>
      </c>
      <c r="B426" s="101">
        <v>1004</v>
      </c>
      <c r="C426" s="101" t="s">
        <v>315</v>
      </c>
      <c r="D426" s="101"/>
      <c r="E426" s="102" t="s">
        <v>222</v>
      </c>
      <c r="F426" s="21">
        <f aca="true" t="shared" si="116" ref="F426:H427">F427</f>
        <v>8368.300000000001</v>
      </c>
      <c r="G426" s="21">
        <f t="shared" si="116"/>
        <v>616.7</v>
      </c>
      <c r="H426" s="21">
        <f t="shared" si="116"/>
        <v>616.7</v>
      </c>
    </row>
    <row r="427" spans="1:8" ht="12.75">
      <c r="A427" s="101" t="s">
        <v>19</v>
      </c>
      <c r="B427" s="101">
        <v>1004</v>
      </c>
      <c r="C427" s="101" t="s">
        <v>315</v>
      </c>
      <c r="D427" s="1" t="s">
        <v>73</v>
      </c>
      <c r="E427" s="47" t="s">
        <v>74</v>
      </c>
      <c r="F427" s="21">
        <f t="shared" si="116"/>
        <v>8368.300000000001</v>
      </c>
      <c r="G427" s="21">
        <f t="shared" si="116"/>
        <v>616.7</v>
      </c>
      <c r="H427" s="21">
        <f t="shared" si="116"/>
        <v>616.7</v>
      </c>
    </row>
    <row r="428" spans="1:8" ht="31.5">
      <c r="A428" s="101" t="s">
        <v>19</v>
      </c>
      <c r="B428" s="101">
        <v>1004</v>
      </c>
      <c r="C428" s="101" t="s">
        <v>315</v>
      </c>
      <c r="D428" s="1" t="s">
        <v>101</v>
      </c>
      <c r="E428" s="47" t="s">
        <v>102</v>
      </c>
      <c r="F428" s="21">
        <f>1673.7+6694.6</f>
        <v>8368.300000000001</v>
      </c>
      <c r="G428" s="21">
        <v>616.7</v>
      </c>
      <c r="H428" s="21">
        <v>616.7</v>
      </c>
    </row>
    <row r="429" spans="1:8" ht="12.75">
      <c r="A429" s="101" t="s">
        <v>19</v>
      </c>
      <c r="B429" s="101" t="s">
        <v>61</v>
      </c>
      <c r="C429" s="101" t="s">
        <v>66</v>
      </c>
      <c r="D429" s="101" t="s">
        <v>66</v>
      </c>
      <c r="E429" s="102" t="s">
        <v>30</v>
      </c>
      <c r="F429" s="21">
        <f>F430+F474</f>
        <v>39716.1</v>
      </c>
      <c r="G429" s="21">
        <f>G430+G474</f>
        <v>33735</v>
      </c>
      <c r="H429" s="21">
        <f>H430+H474</f>
        <v>33735</v>
      </c>
    </row>
    <row r="430" spans="1:8" ht="12.75">
      <c r="A430" s="101" t="s">
        <v>19</v>
      </c>
      <c r="B430" s="101" t="s">
        <v>86</v>
      </c>
      <c r="C430" s="101" t="s">
        <v>66</v>
      </c>
      <c r="D430" s="101" t="s">
        <v>66</v>
      </c>
      <c r="E430" s="102" t="s">
        <v>62</v>
      </c>
      <c r="F430" s="21">
        <f>F431+F460</f>
        <v>16074</v>
      </c>
      <c r="G430" s="21">
        <f>G431+G460</f>
        <v>15584</v>
      </c>
      <c r="H430" s="21">
        <f>H431+H460</f>
        <v>15584</v>
      </c>
    </row>
    <row r="431" spans="1:8" ht="47.25">
      <c r="A431" s="101" t="s">
        <v>19</v>
      </c>
      <c r="B431" s="101" t="s">
        <v>86</v>
      </c>
      <c r="C431" s="103">
        <v>2200000000</v>
      </c>
      <c r="D431" s="101"/>
      <c r="E431" s="102" t="s">
        <v>322</v>
      </c>
      <c r="F431" s="21">
        <f>F432</f>
        <v>15826.5</v>
      </c>
      <c r="G431" s="21">
        <f>G432</f>
        <v>15336.5</v>
      </c>
      <c r="H431" s="21">
        <f>H432</f>
        <v>15336.5</v>
      </c>
    </row>
    <row r="432" spans="1:8" ht="12.75">
      <c r="A432" s="101" t="s">
        <v>19</v>
      </c>
      <c r="B432" s="101" t="s">
        <v>86</v>
      </c>
      <c r="C432" s="101">
        <v>2230000000</v>
      </c>
      <c r="D432" s="101"/>
      <c r="E432" s="102" t="s">
        <v>191</v>
      </c>
      <c r="F432" s="21">
        <f>F433+F437+F441+F456</f>
        <v>15826.5</v>
      </c>
      <c r="G432" s="21">
        <f aca="true" t="shared" si="117" ref="G432:H432">G433+G437+G441+G456</f>
        <v>15336.5</v>
      </c>
      <c r="H432" s="21">
        <f t="shared" si="117"/>
        <v>15336.5</v>
      </c>
    </row>
    <row r="433" spans="1:8" ht="36" customHeight="1">
      <c r="A433" s="101" t="s">
        <v>19</v>
      </c>
      <c r="B433" s="101" t="s">
        <v>86</v>
      </c>
      <c r="C433" s="101">
        <v>2230100000</v>
      </c>
      <c r="D433" s="101"/>
      <c r="E433" s="102" t="s">
        <v>192</v>
      </c>
      <c r="F433" s="21">
        <f aca="true" t="shared" si="118" ref="F433:H435">F434</f>
        <v>13897.1</v>
      </c>
      <c r="G433" s="21">
        <f t="shared" si="118"/>
        <v>13897.1</v>
      </c>
      <c r="H433" s="21">
        <f t="shared" si="118"/>
        <v>13897.1</v>
      </c>
    </row>
    <row r="434" spans="1:8" ht="31.5">
      <c r="A434" s="101" t="s">
        <v>19</v>
      </c>
      <c r="B434" s="2" t="s">
        <v>86</v>
      </c>
      <c r="C434" s="101">
        <v>2230120010</v>
      </c>
      <c r="D434" s="101"/>
      <c r="E434" s="102" t="s">
        <v>123</v>
      </c>
      <c r="F434" s="21">
        <f t="shared" si="118"/>
        <v>13897.1</v>
      </c>
      <c r="G434" s="21">
        <f t="shared" si="118"/>
        <v>13897.1</v>
      </c>
      <c r="H434" s="21">
        <f t="shared" si="118"/>
        <v>13897.1</v>
      </c>
    </row>
    <row r="435" spans="1:8" ht="31.5">
      <c r="A435" s="101" t="s">
        <v>19</v>
      </c>
      <c r="B435" s="2" t="s">
        <v>86</v>
      </c>
      <c r="C435" s="101">
        <v>2230120010</v>
      </c>
      <c r="D435" s="103" t="s">
        <v>97</v>
      </c>
      <c r="E435" s="102" t="s">
        <v>98</v>
      </c>
      <c r="F435" s="21">
        <f t="shared" si="118"/>
        <v>13897.1</v>
      </c>
      <c r="G435" s="21">
        <f t="shared" si="118"/>
        <v>13897.1</v>
      </c>
      <c r="H435" s="21">
        <f t="shared" si="118"/>
        <v>13897.1</v>
      </c>
    </row>
    <row r="436" spans="1:8" ht="12.75">
      <c r="A436" s="101" t="s">
        <v>19</v>
      </c>
      <c r="B436" s="101" t="s">
        <v>86</v>
      </c>
      <c r="C436" s="101">
        <v>2230120010</v>
      </c>
      <c r="D436" s="101">
        <v>610</v>
      </c>
      <c r="E436" s="102" t="s">
        <v>104</v>
      </c>
      <c r="F436" s="21">
        <f>13487.4+308.1+101.6</f>
        <v>13897.1</v>
      </c>
      <c r="G436" s="21">
        <f>13487.4+308.1+101.6</f>
        <v>13897.1</v>
      </c>
      <c r="H436" s="21">
        <f>13487.4+308.1+101.6</f>
        <v>13897.1</v>
      </c>
    </row>
    <row r="437" spans="1:8" ht="63">
      <c r="A437" s="101" t="s">
        <v>19</v>
      </c>
      <c r="B437" s="101" t="s">
        <v>86</v>
      </c>
      <c r="C437" s="101">
        <v>2230200000</v>
      </c>
      <c r="D437" s="101"/>
      <c r="E437" s="102" t="s">
        <v>193</v>
      </c>
      <c r="F437" s="21">
        <f>F438</f>
        <v>367.8</v>
      </c>
      <c r="G437" s="21">
        <f aca="true" t="shared" si="119" ref="G437:H439">G438</f>
        <v>367.8</v>
      </c>
      <c r="H437" s="21">
        <f t="shared" si="119"/>
        <v>367.8</v>
      </c>
    </row>
    <row r="438" spans="1:8" ht="12.75">
      <c r="A438" s="101" t="s">
        <v>19</v>
      </c>
      <c r="B438" s="101" t="s">
        <v>86</v>
      </c>
      <c r="C438" s="101">
        <v>2230220040</v>
      </c>
      <c r="D438" s="101"/>
      <c r="E438" s="102" t="s">
        <v>194</v>
      </c>
      <c r="F438" s="21">
        <f>F439</f>
        <v>367.8</v>
      </c>
      <c r="G438" s="21">
        <f t="shared" si="119"/>
        <v>367.8</v>
      </c>
      <c r="H438" s="21">
        <f t="shared" si="119"/>
        <v>367.8</v>
      </c>
    </row>
    <row r="439" spans="1:8" ht="31.5">
      <c r="A439" s="101" t="s">
        <v>19</v>
      </c>
      <c r="B439" s="101" t="s">
        <v>86</v>
      </c>
      <c r="C439" s="101">
        <v>2230220040</v>
      </c>
      <c r="D439" s="103" t="s">
        <v>97</v>
      </c>
      <c r="E439" s="102" t="s">
        <v>98</v>
      </c>
      <c r="F439" s="21">
        <f>F440</f>
        <v>367.8</v>
      </c>
      <c r="G439" s="21">
        <f t="shared" si="119"/>
        <v>367.8</v>
      </c>
      <c r="H439" s="21">
        <f t="shared" si="119"/>
        <v>367.8</v>
      </c>
    </row>
    <row r="440" spans="1:8" ht="12.75">
      <c r="A440" s="101" t="s">
        <v>19</v>
      </c>
      <c r="B440" s="101" t="s">
        <v>86</v>
      </c>
      <c r="C440" s="101">
        <v>2230220040</v>
      </c>
      <c r="D440" s="101">
        <v>610</v>
      </c>
      <c r="E440" s="102" t="s">
        <v>104</v>
      </c>
      <c r="F440" s="21">
        <v>367.8</v>
      </c>
      <c r="G440" s="21">
        <v>367.8</v>
      </c>
      <c r="H440" s="21">
        <v>367.8</v>
      </c>
    </row>
    <row r="441" spans="1:8" ht="31.5">
      <c r="A441" s="101" t="s">
        <v>19</v>
      </c>
      <c r="B441" s="101" t="s">
        <v>86</v>
      </c>
      <c r="C441" s="101">
        <v>2230300000</v>
      </c>
      <c r="D441" s="101"/>
      <c r="E441" s="102" t="s">
        <v>195</v>
      </c>
      <c r="F441" s="21">
        <f>F442+F449</f>
        <v>1071.6</v>
      </c>
      <c r="G441" s="21">
        <f>G442+G449</f>
        <v>1071.6</v>
      </c>
      <c r="H441" s="21">
        <f>H442+H449</f>
        <v>1071.6</v>
      </c>
    </row>
    <row r="442" spans="1:8" ht="31.5">
      <c r="A442" s="101" t="s">
        <v>19</v>
      </c>
      <c r="B442" s="101" t="s">
        <v>86</v>
      </c>
      <c r="C442" s="101">
        <v>2230320300</v>
      </c>
      <c r="D442" s="101"/>
      <c r="E442" s="102" t="s">
        <v>196</v>
      </c>
      <c r="F442" s="21">
        <f>F444+F446+F448</f>
        <v>394.6</v>
      </c>
      <c r="G442" s="21">
        <f>G444+G446+G448</f>
        <v>394.6</v>
      </c>
      <c r="H442" s="21">
        <f>H444+H446+H448</f>
        <v>394.6</v>
      </c>
    </row>
    <row r="443" spans="1:8" ht="63">
      <c r="A443" s="101" t="s">
        <v>19</v>
      </c>
      <c r="B443" s="101" t="s">
        <v>86</v>
      </c>
      <c r="C443" s="101">
        <v>2230320300</v>
      </c>
      <c r="D443" s="103" t="s">
        <v>68</v>
      </c>
      <c r="E443" s="102" t="s">
        <v>1</v>
      </c>
      <c r="F443" s="21">
        <f>F444</f>
        <v>134.5</v>
      </c>
      <c r="G443" s="21">
        <f>G444</f>
        <v>134.5</v>
      </c>
      <c r="H443" s="21">
        <f>H444</f>
        <v>134.5</v>
      </c>
    </row>
    <row r="444" spans="1:8" ht="31.5">
      <c r="A444" s="101" t="s">
        <v>19</v>
      </c>
      <c r="B444" s="101" t="s">
        <v>86</v>
      </c>
      <c r="C444" s="101">
        <v>2230320300</v>
      </c>
      <c r="D444" s="101">
        <v>120</v>
      </c>
      <c r="E444" s="102" t="s">
        <v>224</v>
      </c>
      <c r="F444" s="21">
        <v>134.5</v>
      </c>
      <c r="G444" s="21">
        <v>134.5</v>
      </c>
      <c r="H444" s="21">
        <v>134.5</v>
      </c>
    </row>
    <row r="445" spans="1:8" ht="31.5">
      <c r="A445" s="101" t="s">
        <v>19</v>
      </c>
      <c r="B445" s="101" t="s">
        <v>86</v>
      </c>
      <c r="C445" s="123">
        <v>2230320300</v>
      </c>
      <c r="D445" s="103" t="s">
        <v>69</v>
      </c>
      <c r="E445" s="102" t="s">
        <v>95</v>
      </c>
      <c r="F445" s="21">
        <f>F446</f>
        <v>128</v>
      </c>
      <c r="G445" s="21">
        <f>G446</f>
        <v>128</v>
      </c>
      <c r="H445" s="21">
        <f>H446</f>
        <v>128</v>
      </c>
    </row>
    <row r="446" spans="1:8" ht="31.5">
      <c r="A446" s="101" t="s">
        <v>19</v>
      </c>
      <c r="B446" s="101" t="s">
        <v>86</v>
      </c>
      <c r="C446" s="123">
        <v>2230320300</v>
      </c>
      <c r="D446" s="101">
        <v>240</v>
      </c>
      <c r="E446" s="102" t="s">
        <v>223</v>
      </c>
      <c r="F446" s="21">
        <v>128</v>
      </c>
      <c r="G446" s="21">
        <v>128</v>
      </c>
      <c r="H446" s="21">
        <v>128</v>
      </c>
    </row>
    <row r="447" spans="1:8" ht="12.75">
      <c r="A447" s="101" t="s">
        <v>19</v>
      </c>
      <c r="B447" s="101" t="s">
        <v>86</v>
      </c>
      <c r="C447" s="123">
        <v>2230320300</v>
      </c>
      <c r="D447" s="101" t="s">
        <v>70</v>
      </c>
      <c r="E447" s="102" t="s">
        <v>71</v>
      </c>
      <c r="F447" s="21">
        <f>F448</f>
        <v>132.1</v>
      </c>
      <c r="G447" s="21">
        <f>G448</f>
        <v>132.1</v>
      </c>
      <c r="H447" s="21">
        <f>H448</f>
        <v>132.1</v>
      </c>
    </row>
    <row r="448" spans="1:8" ht="12.75">
      <c r="A448" s="101" t="s">
        <v>19</v>
      </c>
      <c r="B448" s="101" t="s">
        <v>86</v>
      </c>
      <c r="C448" s="123">
        <v>2230320300</v>
      </c>
      <c r="D448" s="101">
        <v>850</v>
      </c>
      <c r="E448" s="102" t="s">
        <v>100</v>
      </c>
      <c r="F448" s="21">
        <v>132.1</v>
      </c>
      <c r="G448" s="21">
        <v>132.1</v>
      </c>
      <c r="H448" s="21">
        <v>132.1</v>
      </c>
    </row>
    <row r="449" spans="1:8" ht="12.75">
      <c r="A449" s="101" t="s">
        <v>19</v>
      </c>
      <c r="B449" s="101" t="s">
        <v>86</v>
      </c>
      <c r="C449" s="101">
        <v>2230320320</v>
      </c>
      <c r="D449" s="101"/>
      <c r="E449" s="102" t="s">
        <v>140</v>
      </c>
      <c r="F449" s="21">
        <f>F450+F452+F454</f>
        <v>677</v>
      </c>
      <c r="G449" s="21">
        <f>G450+G452+G454</f>
        <v>677</v>
      </c>
      <c r="H449" s="21">
        <f>H450+H452+H454</f>
        <v>677</v>
      </c>
    </row>
    <row r="450" spans="1:8" ht="63">
      <c r="A450" s="101" t="s">
        <v>19</v>
      </c>
      <c r="B450" s="101" t="s">
        <v>86</v>
      </c>
      <c r="C450" s="123">
        <v>2230320320</v>
      </c>
      <c r="D450" s="103" t="s">
        <v>68</v>
      </c>
      <c r="E450" s="102" t="s">
        <v>1</v>
      </c>
      <c r="F450" s="21">
        <f>F451</f>
        <v>278.4</v>
      </c>
      <c r="G450" s="21">
        <f>G451</f>
        <v>278.4</v>
      </c>
      <c r="H450" s="21">
        <f>H451</f>
        <v>278.4</v>
      </c>
    </row>
    <row r="451" spans="1:8" ht="31.5">
      <c r="A451" s="101" t="s">
        <v>19</v>
      </c>
      <c r="B451" s="101" t="s">
        <v>86</v>
      </c>
      <c r="C451" s="123">
        <v>2230320320</v>
      </c>
      <c r="D451" s="101">
        <v>120</v>
      </c>
      <c r="E451" s="102" t="s">
        <v>224</v>
      </c>
      <c r="F451" s="21">
        <v>278.4</v>
      </c>
      <c r="G451" s="21">
        <v>278.4</v>
      </c>
      <c r="H451" s="21">
        <v>278.4</v>
      </c>
    </row>
    <row r="452" spans="1:8" ht="31.5">
      <c r="A452" s="101" t="s">
        <v>19</v>
      </c>
      <c r="B452" s="101" t="s">
        <v>86</v>
      </c>
      <c r="C452" s="123">
        <v>2230320320</v>
      </c>
      <c r="D452" s="103" t="s">
        <v>69</v>
      </c>
      <c r="E452" s="102" t="s">
        <v>95</v>
      </c>
      <c r="F452" s="21">
        <f>F453</f>
        <v>213.1</v>
      </c>
      <c r="G452" s="21">
        <f>G453</f>
        <v>213.1</v>
      </c>
      <c r="H452" s="21">
        <f>H453</f>
        <v>213.1</v>
      </c>
    </row>
    <row r="453" spans="1:8" ht="31.5">
      <c r="A453" s="101" t="s">
        <v>19</v>
      </c>
      <c r="B453" s="101" t="s">
        <v>86</v>
      </c>
      <c r="C453" s="123">
        <v>2230320320</v>
      </c>
      <c r="D453" s="101">
        <v>240</v>
      </c>
      <c r="E453" s="102" t="s">
        <v>223</v>
      </c>
      <c r="F453" s="21">
        <v>213.1</v>
      </c>
      <c r="G453" s="21">
        <v>213.1</v>
      </c>
      <c r="H453" s="21">
        <v>213.1</v>
      </c>
    </row>
    <row r="454" spans="1:8" ht="31.5">
      <c r="A454" s="101" t="s">
        <v>19</v>
      </c>
      <c r="B454" s="101" t="s">
        <v>86</v>
      </c>
      <c r="C454" s="123">
        <v>2230320320</v>
      </c>
      <c r="D454" s="103" t="s">
        <v>97</v>
      </c>
      <c r="E454" s="102" t="s">
        <v>98</v>
      </c>
      <c r="F454" s="21">
        <f>F455</f>
        <v>185.5</v>
      </c>
      <c r="G454" s="21">
        <f>G455</f>
        <v>185.5</v>
      </c>
      <c r="H454" s="21">
        <f>H455</f>
        <v>185.5</v>
      </c>
    </row>
    <row r="455" spans="1:8" ht="12.75">
      <c r="A455" s="101" t="s">
        <v>19</v>
      </c>
      <c r="B455" s="101" t="s">
        <v>86</v>
      </c>
      <c r="C455" s="123">
        <v>2230320320</v>
      </c>
      <c r="D455" s="101">
        <v>610</v>
      </c>
      <c r="E455" s="102" t="s">
        <v>104</v>
      </c>
      <c r="F455" s="21">
        <v>185.5</v>
      </c>
      <c r="G455" s="21">
        <v>185.5</v>
      </c>
      <c r="H455" s="21">
        <v>185.5</v>
      </c>
    </row>
    <row r="456" spans="1:8" ht="31.5">
      <c r="A456" s="162" t="s">
        <v>19</v>
      </c>
      <c r="B456" s="162" t="s">
        <v>86</v>
      </c>
      <c r="C456" s="162" t="s">
        <v>378</v>
      </c>
      <c r="D456" s="162"/>
      <c r="E456" s="118" t="s">
        <v>377</v>
      </c>
      <c r="F456" s="21">
        <f>F457</f>
        <v>490</v>
      </c>
      <c r="G456" s="21">
        <f aca="true" t="shared" si="120" ref="G456:H458">G457</f>
        <v>0</v>
      </c>
      <c r="H456" s="21">
        <f t="shared" si="120"/>
        <v>0</v>
      </c>
    </row>
    <row r="457" spans="1:8" ht="47.25">
      <c r="A457" s="162" t="s">
        <v>19</v>
      </c>
      <c r="B457" s="162" t="s">
        <v>86</v>
      </c>
      <c r="C457" s="162" t="s">
        <v>379</v>
      </c>
      <c r="D457" s="162"/>
      <c r="E457" s="118" t="s">
        <v>380</v>
      </c>
      <c r="F457" s="21">
        <f>F458</f>
        <v>490</v>
      </c>
      <c r="G457" s="21">
        <f t="shared" si="120"/>
        <v>0</v>
      </c>
      <c r="H457" s="21">
        <f t="shared" si="120"/>
        <v>0</v>
      </c>
    </row>
    <row r="458" spans="1:8" ht="31.5">
      <c r="A458" s="162" t="s">
        <v>19</v>
      </c>
      <c r="B458" s="162" t="s">
        <v>86</v>
      </c>
      <c r="C458" s="162" t="s">
        <v>379</v>
      </c>
      <c r="D458" s="180" t="s">
        <v>69</v>
      </c>
      <c r="E458" s="182" t="s">
        <v>95</v>
      </c>
      <c r="F458" s="21">
        <f>F459</f>
        <v>490</v>
      </c>
      <c r="G458" s="21">
        <f t="shared" si="120"/>
        <v>0</v>
      </c>
      <c r="H458" s="21">
        <f t="shared" si="120"/>
        <v>0</v>
      </c>
    </row>
    <row r="459" spans="1:8" ht="31.5">
      <c r="A459" s="162" t="s">
        <v>19</v>
      </c>
      <c r="B459" s="162" t="s">
        <v>86</v>
      </c>
      <c r="C459" s="162" t="s">
        <v>379</v>
      </c>
      <c r="D459" s="181">
        <v>240</v>
      </c>
      <c r="E459" s="182" t="s">
        <v>223</v>
      </c>
      <c r="F459" s="21">
        <v>490</v>
      </c>
      <c r="G459" s="21">
        <v>0</v>
      </c>
      <c r="H459" s="21">
        <v>0</v>
      </c>
    </row>
    <row r="460" spans="1:8" ht="31.5">
      <c r="A460" s="130" t="s">
        <v>19</v>
      </c>
      <c r="B460" s="130" t="s">
        <v>86</v>
      </c>
      <c r="C460" s="128">
        <v>2500000000</v>
      </c>
      <c r="D460" s="130"/>
      <c r="E460" s="131" t="s">
        <v>323</v>
      </c>
      <c r="F460" s="21">
        <f>F461</f>
        <v>247.5</v>
      </c>
      <c r="G460" s="21">
        <f aca="true" t="shared" si="121" ref="G460:H464">G461</f>
        <v>247.5</v>
      </c>
      <c r="H460" s="21">
        <f t="shared" si="121"/>
        <v>247.5</v>
      </c>
    </row>
    <row r="461" spans="1:8" ht="31.5">
      <c r="A461" s="130" t="s">
        <v>19</v>
      </c>
      <c r="B461" s="130" t="s">
        <v>86</v>
      </c>
      <c r="C461" s="128">
        <v>2520000000</v>
      </c>
      <c r="D461" s="130"/>
      <c r="E461" s="131" t="s">
        <v>249</v>
      </c>
      <c r="F461" s="21">
        <f>F462+F466+F470</f>
        <v>247.5</v>
      </c>
      <c r="G461" s="21">
        <f aca="true" t="shared" si="122" ref="G461:H461">G462+G466+G470</f>
        <v>247.5</v>
      </c>
      <c r="H461" s="21">
        <f t="shared" si="122"/>
        <v>247.5</v>
      </c>
    </row>
    <row r="462" spans="1:8" ht="31.5">
      <c r="A462" s="130" t="s">
        <v>19</v>
      </c>
      <c r="B462" s="130" t="s">
        <v>86</v>
      </c>
      <c r="C462" s="128">
        <v>2520400000</v>
      </c>
      <c r="D462" s="130"/>
      <c r="E462" s="56" t="s">
        <v>346</v>
      </c>
      <c r="F462" s="21">
        <f>F463</f>
        <v>130</v>
      </c>
      <c r="G462" s="21">
        <f t="shared" si="121"/>
        <v>130</v>
      </c>
      <c r="H462" s="21">
        <f t="shared" si="121"/>
        <v>130</v>
      </c>
    </row>
    <row r="463" spans="1:8" ht="12.75">
      <c r="A463" s="130" t="s">
        <v>19</v>
      </c>
      <c r="B463" s="130" t="s">
        <v>86</v>
      </c>
      <c r="C463" s="128">
        <v>2520420300</v>
      </c>
      <c r="D463" s="130"/>
      <c r="E463" s="56" t="s">
        <v>347</v>
      </c>
      <c r="F463" s="21">
        <f>F464</f>
        <v>130</v>
      </c>
      <c r="G463" s="21">
        <f t="shared" si="121"/>
        <v>130</v>
      </c>
      <c r="H463" s="21">
        <f t="shared" si="121"/>
        <v>130</v>
      </c>
    </row>
    <row r="464" spans="1:8" ht="31.5">
      <c r="A464" s="130" t="s">
        <v>19</v>
      </c>
      <c r="B464" s="130" t="s">
        <v>86</v>
      </c>
      <c r="C464" s="128">
        <v>2520420300</v>
      </c>
      <c r="D464" s="128" t="s">
        <v>97</v>
      </c>
      <c r="E464" s="56" t="s">
        <v>98</v>
      </c>
      <c r="F464" s="21">
        <f>F465</f>
        <v>130</v>
      </c>
      <c r="G464" s="21">
        <f t="shared" si="121"/>
        <v>130</v>
      </c>
      <c r="H464" s="21">
        <f t="shared" si="121"/>
        <v>130</v>
      </c>
    </row>
    <row r="465" spans="1:8" ht="12.75">
      <c r="A465" s="130" t="s">
        <v>19</v>
      </c>
      <c r="B465" s="130" t="s">
        <v>86</v>
      </c>
      <c r="C465" s="128">
        <v>2520420300</v>
      </c>
      <c r="D465" s="130">
        <v>610</v>
      </c>
      <c r="E465" s="56" t="s">
        <v>104</v>
      </c>
      <c r="F465" s="21">
        <v>130</v>
      </c>
      <c r="G465" s="21">
        <v>130</v>
      </c>
      <c r="H465" s="21">
        <v>130</v>
      </c>
    </row>
    <row r="466" spans="1:8" ht="31.5">
      <c r="A466" s="162" t="s">
        <v>19</v>
      </c>
      <c r="B466" s="162" t="s">
        <v>86</v>
      </c>
      <c r="C466" s="161">
        <v>2520500000</v>
      </c>
      <c r="D466" s="162"/>
      <c r="E466" s="163" t="s">
        <v>363</v>
      </c>
      <c r="F466" s="21">
        <f>F467</f>
        <v>73</v>
      </c>
      <c r="G466" s="21">
        <f aca="true" t="shared" si="123" ref="G466:H468">G467</f>
        <v>73</v>
      </c>
      <c r="H466" s="21">
        <f t="shared" si="123"/>
        <v>73</v>
      </c>
    </row>
    <row r="467" spans="1:8" ht="12.75">
      <c r="A467" s="162" t="s">
        <v>19</v>
      </c>
      <c r="B467" s="162" t="s">
        <v>86</v>
      </c>
      <c r="C467" s="161">
        <v>2520520300</v>
      </c>
      <c r="D467" s="162"/>
      <c r="E467" s="163" t="s">
        <v>364</v>
      </c>
      <c r="F467" s="21">
        <f>F468</f>
        <v>73</v>
      </c>
      <c r="G467" s="21">
        <f t="shared" si="123"/>
        <v>73</v>
      </c>
      <c r="H467" s="21">
        <f t="shared" si="123"/>
        <v>73</v>
      </c>
    </row>
    <row r="468" spans="1:8" ht="31.5">
      <c r="A468" s="162" t="s">
        <v>19</v>
      </c>
      <c r="B468" s="162" t="s">
        <v>86</v>
      </c>
      <c r="C468" s="161">
        <v>2520520300</v>
      </c>
      <c r="D468" s="161" t="s">
        <v>97</v>
      </c>
      <c r="E468" s="56" t="s">
        <v>98</v>
      </c>
      <c r="F468" s="21">
        <f>F469</f>
        <v>73</v>
      </c>
      <c r="G468" s="21">
        <f t="shared" si="123"/>
        <v>73</v>
      </c>
      <c r="H468" s="21">
        <f t="shared" si="123"/>
        <v>73</v>
      </c>
    </row>
    <row r="469" spans="1:8" ht="12.75">
      <c r="A469" s="162" t="s">
        <v>19</v>
      </c>
      <c r="B469" s="162" t="s">
        <v>86</v>
      </c>
      <c r="C469" s="161">
        <v>2520520300</v>
      </c>
      <c r="D469" s="162">
        <v>610</v>
      </c>
      <c r="E469" s="56" t="s">
        <v>104</v>
      </c>
      <c r="F469" s="21">
        <v>73</v>
      </c>
      <c r="G469" s="21">
        <v>73</v>
      </c>
      <c r="H469" s="21">
        <v>73</v>
      </c>
    </row>
    <row r="470" spans="1:8" ht="31.5">
      <c r="A470" s="162" t="s">
        <v>19</v>
      </c>
      <c r="B470" s="162" t="s">
        <v>86</v>
      </c>
      <c r="C470" s="161">
        <v>2520600000</v>
      </c>
      <c r="D470" s="162"/>
      <c r="E470" s="163" t="s">
        <v>362</v>
      </c>
      <c r="F470" s="21">
        <f>F471</f>
        <v>44.5</v>
      </c>
      <c r="G470" s="21">
        <f aca="true" t="shared" si="124" ref="G470:H472">G471</f>
        <v>44.5</v>
      </c>
      <c r="H470" s="21">
        <f t="shared" si="124"/>
        <v>44.5</v>
      </c>
    </row>
    <row r="471" spans="1:8" ht="12.75">
      <c r="A471" s="162" t="s">
        <v>19</v>
      </c>
      <c r="B471" s="162" t="s">
        <v>86</v>
      </c>
      <c r="C471" s="161">
        <v>2520620200</v>
      </c>
      <c r="D471" s="162"/>
      <c r="E471" s="163" t="s">
        <v>284</v>
      </c>
      <c r="F471" s="21">
        <f>F472</f>
        <v>44.5</v>
      </c>
      <c r="G471" s="21">
        <f t="shared" si="124"/>
        <v>44.5</v>
      </c>
      <c r="H471" s="21">
        <f t="shared" si="124"/>
        <v>44.5</v>
      </c>
    </row>
    <row r="472" spans="1:8" ht="31.5">
      <c r="A472" s="162" t="s">
        <v>19</v>
      </c>
      <c r="B472" s="162" t="s">
        <v>86</v>
      </c>
      <c r="C472" s="161">
        <v>2520620200</v>
      </c>
      <c r="D472" s="161" t="s">
        <v>97</v>
      </c>
      <c r="E472" s="56" t="s">
        <v>98</v>
      </c>
      <c r="F472" s="21">
        <f>F473</f>
        <v>44.5</v>
      </c>
      <c r="G472" s="21">
        <f t="shared" si="124"/>
        <v>44.5</v>
      </c>
      <c r="H472" s="21">
        <f t="shared" si="124"/>
        <v>44.5</v>
      </c>
    </row>
    <row r="473" spans="1:8" ht="12.75">
      <c r="A473" s="162" t="s">
        <v>19</v>
      </c>
      <c r="B473" s="162" t="s">
        <v>86</v>
      </c>
      <c r="C473" s="161">
        <v>2520620200</v>
      </c>
      <c r="D473" s="162">
        <v>610</v>
      </c>
      <c r="E473" s="56" t="s">
        <v>104</v>
      </c>
      <c r="F473" s="21">
        <v>44.5</v>
      </c>
      <c r="G473" s="21">
        <v>44.5</v>
      </c>
      <c r="H473" s="21">
        <v>44.5</v>
      </c>
    </row>
    <row r="474" spans="1:8" ht="12.75">
      <c r="A474" s="101" t="s">
        <v>19</v>
      </c>
      <c r="B474" s="101">
        <v>1103</v>
      </c>
      <c r="C474" s="101" t="s">
        <v>66</v>
      </c>
      <c r="D474" s="101" t="s">
        <v>66</v>
      </c>
      <c r="E474" s="102" t="s">
        <v>253</v>
      </c>
      <c r="F474" s="21">
        <f>F475+F488</f>
        <v>23642.1</v>
      </c>
      <c r="G474" s="21">
        <f>G475+G488</f>
        <v>18151</v>
      </c>
      <c r="H474" s="21">
        <f>H475+H488</f>
        <v>18151</v>
      </c>
    </row>
    <row r="475" spans="1:8" ht="47.25">
      <c r="A475" s="101" t="s">
        <v>19</v>
      </c>
      <c r="B475" s="101">
        <v>1103</v>
      </c>
      <c r="C475" s="103">
        <v>2200000000</v>
      </c>
      <c r="D475" s="101"/>
      <c r="E475" s="102" t="s">
        <v>322</v>
      </c>
      <c r="F475" s="21">
        <f>F476</f>
        <v>22224.1</v>
      </c>
      <c r="G475" s="21">
        <f>G476</f>
        <v>16733</v>
      </c>
      <c r="H475" s="21">
        <f>H476</f>
        <v>16733</v>
      </c>
    </row>
    <row r="476" spans="1:8" ht="31.5">
      <c r="A476" s="101" t="s">
        <v>19</v>
      </c>
      <c r="B476" s="101">
        <v>1103</v>
      </c>
      <c r="C476" s="101">
        <v>2250000000</v>
      </c>
      <c r="D476" s="101"/>
      <c r="E476" s="102" t="s">
        <v>254</v>
      </c>
      <c r="F476" s="21">
        <f>F477+F481</f>
        <v>22224.1</v>
      </c>
      <c r="G476" s="21">
        <f aca="true" t="shared" si="125" ref="G476:H476">G477+G481</f>
        <v>16733</v>
      </c>
      <c r="H476" s="21">
        <f t="shared" si="125"/>
        <v>16733</v>
      </c>
    </row>
    <row r="477" spans="1:8" ht="39.6" customHeight="1">
      <c r="A477" s="101" t="s">
        <v>19</v>
      </c>
      <c r="B477" s="101">
        <v>1103</v>
      </c>
      <c r="C477" s="101">
        <v>2250100000</v>
      </c>
      <c r="D477" s="101"/>
      <c r="E477" s="102" t="s">
        <v>255</v>
      </c>
      <c r="F477" s="21">
        <f>F478</f>
        <v>16733</v>
      </c>
      <c r="G477" s="21">
        <f aca="true" t="shared" si="126" ref="G477:H479">G478</f>
        <v>16733</v>
      </c>
      <c r="H477" s="21">
        <f t="shared" si="126"/>
        <v>16733</v>
      </c>
    </row>
    <row r="478" spans="1:8" ht="31.5">
      <c r="A478" s="101" t="s">
        <v>19</v>
      </c>
      <c r="B478" s="101">
        <v>1103</v>
      </c>
      <c r="C478" s="101">
        <v>2250120010</v>
      </c>
      <c r="D478" s="101"/>
      <c r="E478" s="102" t="s">
        <v>123</v>
      </c>
      <c r="F478" s="21">
        <f>F479</f>
        <v>16733</v>
      </c>
      <c r="G478" s="21">
        <f t="shared" si="126"/>
        <v>16733</v>
      </c>
      <c r="H478" s="21">
        <f t="shared" si="126"/>
        <v>16733</v>
      </c>
    </row>
    <row r="479" spans="1:8" ht="31.5">
      <c r="A479" s="101" t="s">
        <v>19</v>
      </c>
      <c r="B479" s="101">
        <v>1103</v>
      </c>
      <c r="C479" s="123">
        <v>2250120010</v>
      </c>
      <c r="D479" s="103" t="s">
        <v>97</v>
      </c>
      <c r="E479" s="102" t="s">
        <v>98</v>
      </c>
      <c r="F479" s="21">
        <f>F480</f>
        <v>16733</v>
      </c>
      <c r="G479" s="21">
        <f t="shared" si="126"/>
        <v>16733</v>
      </c>
      <c r="H479" s="21">
        <f t="shared" si="126"/>
        <v>16733</v>
      </c>
    </row>
    <row r="480" spans="1:8" ht="12.75">
      <c r="A480" s="101" t="s">
        <v>19</v>
      </c>
      <c r="B480" s="101">
        <v>1103</v>
      </c>
      <c r="C480" s="123">
        <v>2250120010</v>
      </c>
      <c r="D480" s="101">
        <v>610</v>
      </c>
      <c r="E480" s="102" t="s">
        <v>104</v>
      </c>
      <c r="F480" s="21">
        <f>16184.3+521.7+27</f>
        <v>16733</v>
      </c>
      <c r="G480" s="21">
        <f>16184.3+521.7+27</f>
        <v>16733</v>
      </c>
      <c r="H480" s="21">
        <f>16184.3+521.7+27</f>
        <v>16733</v>
      </c>
    </row>
    <row r="481" spans="1:8" ht="47.25">
      <c r="A481" s="152" t="s">
        <v>19</v>
      </c>
      <c r="B481" s="152">
        <v>1103</v>
      </c>
      <c r="C481" s="152">
        <v>2250200000</v>
      </c>
      <c r="D481" s="152"/>
      <c r="E481" s="153" t="s">
        <v>376</v>
      </c>
      <c r="F481" s="21">
        <f>F485+F482</f>
        <v>5491.1</v>
      </c>
      <c r="G481" s="21">
        <f aca="true" t="shared" si="127" ref="G481:H481">G485+G482</f>
        <v>0</v>
      </c>
      <c r="H481" s="21">
        <f t="shared" si="127"/>
        <v>0</v>
      </c>
    </row>
    <row r="482" spans="1:8" ht="78.75">
      <c r="A482" s="249" t="s">
        <v>19</v>
      </c>
      <c r="B482" s="249">
        <v>1103</v>
      </c>
      <c r="C482" s="114">
        <v>2250210480</v>
      </c>
      <c r="D482" s="249"/>
      <c r="E482" s="119" t="s">
        <v>685</v>
      </c>
      <c r="F482" s="21">
        <f aca="true" t="shared" si="128" ref="F482:H483">F483</f>
        <v>2733.3</v>
      </c>
      <c r="G482" s="21">
        <f t="shared" si="128"/>
        <v>0</v>
      </c>
      <c r="H482" s="21">
        <f t="shared" si="128"/>
        <v>0</v>
      </c>
    </row>
    <row r="483" spans="1:8" ht="31.5">
      <c r="A483" s="249" t="s">
        <v>19</v>
      </c>
      <c r="B483" s="249">
        <v>1103</v>
      </c>
      <c r="C483" s="114">
        <v>2250210480</v>
      </c>
      <c r="D483" s="248" t="s">
        <v>97</v>
      </c>
      <c r="E483" s="250" t="s">
        <v>98</v>
      </c>
      <c r="F483" s="21">
        <f t="shared" si="128"/>
        <v>2733.3</v>
      </c>
      <c r="G483" s="21">
        <f t="shared" si="128"/>
        <v>0</v>
      </c>
      <c r="H483" s="21">
        <f t="shared" si="128"/>
        <v>0</v>
      </c>
    </row>
    <row r="484" spans="1:8" ht="12.75">
      <c r="A484" s="249" t="s">
        <v>19</v>
      </c>
      <c r="B484" s="249">
        <v>1103</v>
      </c>
      <c r="C484" s="114">
        <v>2250210480</v>
      </c>
      <c r="D484" s="249">
        <v>610</v>
      </c>
      <c r="E484" s="250" t="s">
        <v>104</v>
      </c>
      <c r="F484" s="21">
        <v>2733.3</v>
      </c>
      <c r="G484" s="21">
        <v>0</v>
      </c>
      <c r="H484" s="21">
        <v>0</v>
      </c>
    </row>
    <row r="485" spans="1:8" ht="78.75">
      <c r="A485" s="115" t="s">
        <v>19</v>
      </c>
      <c r="B485" s="115">
        <v>1103</v>
      </c>
      <c r="C485" s="114" t="s">
        <v>355</v>
      </c>
      <c r="D485" s="115"/>
      <c r="E485" s="119" t="s">
        <v>297</v>
      </c>
      <c r="F485" s="21">
        <f aca="true" t="shared" si="129" ref="F485:H486">F486</f>
        <v>2757.8</v>
      </c>
      <c r="G485" s="21">
        <f t="shared" si="129"/>
        <v>0</v>
      </c>
      <c r="H485" s="21">
        <f t="shared" si="129"/>
        <v>0</v>
      </c>
    </row>
    <row r="486" spans="1:8" ht="31.5">
      <c r="A486" s="115" t="s">
        <v>19</v>
      </c>
      <c r="B486" s="115">
        <v>1103</v>
      </c>
      <c r="C486" s="114" t="s">
        <v>355</v>
      </c>
      <c r="D486" s="117" t="s">
        <v>97</v>
      </c>
      <c r="E486" s="116" t="s">
        <v>98</v>
      </c>
      <c r="F486" s="21">
        <f t="shared" si="129"/>
        <v>2757.8</v>
      </c>
      <c r="G486" s="21">
        <f t="shared" si="129"/>
        <v>0</v>
      </c>
      <c r="H486" s="21">
        <f t="shared" si="129"/>
        <v>0</v>
      </c>
    </row>
    <row r="487" spans="1:8" ht="12.75">
      <c r="A487" s="115" t="s">
        <v>19</v>
      </c>
      <c r="B487" s="115">
        <v>1103</v>
      </c>
      <c r="C487" s="114" t="s">
        <v>355</v>
      </c>
      <c r="D487" s="115">
        <v>610</v>
      </c>
      <c r="E487" s="116" t="s">
        <v>104</v>
      </c>
      <c r="F487" s="21">
        <v>2757.8</v>
      </c>
      <c r="G487" s="21">
        <v>0</v>
      </c>
      <c r="H487" s="21">
        <v>0</v>
      </c>
    </row>
    <row r="488" spans="1:8" ht="31.5">
      <c r="A488" s="101" t="s">
        <v>19</v>
      </c>
      <c r="B488" s="101">
        <v>1103</v>
      </c>
      <c r="C488" s="103">
        <v>2500000000</v>
      </c>
      <c r="D488" s="101"/>
      <c r="E488" s="102" t="s">
        <v>323</v>
      </c>
      <c r="F488" s="21">
        <f>F489</f>
        <v>1418</v>
      </c>
      <c r="G488" s="21">
        <f aca="true" t="shared" si="130" ref="G488:H488">G489</f>
        <v>1418</v>
      </c>
      <c r="H488" s="21">
        <f t="shared" si="130"/>
        <v>1418</v>
      </c>
    </row>
    <row r="489" spans="1:8" ht="31.5">
      <c r="A489" s="101" t="s">
        <v>19</v>
      </c>
      <c r="B489" s="101">
        <v>1103</v>
      </c>
      <c r="C489" s="103">
        <v>2520000000</v>
      </c>
      <c r="D489" s="101"/>
      <c r="E489" s="102" t="s">
        <v>249</v>
      </c>
      <c r="F489" s="21">
        <f>F490+F494+F498</f>
        <v>1418</v>
      </c>
      <c r="G489" s="21">
        <f aca="true" t="shared" si="131" ref="G489:H489">G490+G494+G498</f>
        <v>1418</v>
      </c>
      <c r="H489" s="21">
        <f t="shared" si="131"/>
        <v>1418</v>
      </c>
    </row>
    <row r="490" spans="1:8" ht="31.5">
      <c r="A490" s="130" t="s">
        <v>19</v>
      </c>
      <c r="B490" s="130">
        <v>1103</v>
      </c>
      <c r="C490" s="128">
        <v>2520400000</v>
      </c>
      <c r="D490" s="130"/>
      <c r="E490" s="56" t="s">
        <v>346</v>
      </c>
      <c r="F490" s="21">
        <f>F491</f>
        <v>65.5</v>
      </c>
      <c r="G490" s="21">
        <f aca="true" t="shared" si="132" ref="G490:H492">G491</f>
        <v>65.5</v>
      </c>
      <c r="H490" s="21">
        <f t="shared" si="132"/>
        <v>65.5</v>
      </c>
    </row>
    <row r="491" spans="1:8" ht="12.75">
      <c r="A491" s="130" t="s">
        <v>19</v>
      </c>
      <c r="B491" s="130">
        <v>1103</v>
      </c>
      <c r="C491" s="128">
        <v>2520420300</v>
      </c>
      <c r="D491" s="130"/>
      <c r="E491" s="56" t="s">
        <v>347</v>
      </c>
      <c r="F491" s="21">
        <f>F492</f>
        <v>65.5</v>
      </c>
      <c r="G491" s="21">
        <f t="shared" si="132"/>
        <v>65.5</v>
      </c>
      <c r="H491" s="21">
        <f t="shared" si="132"/>
        <v>65.5</v>
      </c>
    </row>
    <row r="492" spans="1:8" ht="31.5">
      <c r="A492" s="130" t="s">
        <v>19</v>
      </c>
      <c r="B492" s="130">
        <v>1103</v>
      </c>
      <c r="C492" s="128">
        <v>2520420300</v>
      </c>
      <c r="D492" s="128" t="s">
        <v>97</v>
      </c>
      <c r="E492" s="56" t="s">
        <v>98</v>
      </c>
      <c r="F492" s="21">
        <f>F493</f>
        <v>65.5</v>
      </c>
      <c r="G492" s="21">
        <f t="shared" si="132"/>
        <v>65.5</v>
      </c>
      <c r="H492" s="21">
        <f t="shared" si="132"/>
        <v>65.5</v>
      </c>
    </row>
    <row r="493" spans="1:8" ht="12.75">
      <c r="A493" s="130" t="s">
        <v>19</v>
      </c>
      <c r="B493" s="130">
        <v>1103</v>
      </c>
      <c r="C493" s="128">
        <v>2520420300</v>
      </c>
      <c r="D493" s="130">
        <v>610</v>
      </c>
      <c r="E493" s="56" t="s">
        <v>104</v>
      </c>
      <c r="F493" s="21">
        <v>65.5</v>
      </c>
      <c r="G493" s="21">
        <v>65.5</v>
      </c>
      <c r="H493" s="21">
        <v>65.5</v>
      </c>
    </row>
    <row r="494" spans="1:8" ht="31.5">
      <c r="A494" s="162" t="s">
        <v>19</v>
      </c>
      <c r="B494" s="162">
        <v>1103</v>
      </c>
      <c r="C494" s="161">
        <v>2520500000</v>
      </c>
      <c r="D494" s="162"/>
      <c r="E494" s="163" t="s">
        <v>363</v>
      </c>
      <c r="F494" s="21">
        <f>F495</f>
        <v>85.5</v>
      </c>
      <c r="G494" s="21">
        <f aca="true" t="shared" si="133" ref="G494:H496">G495</f>
        <v>85.5</v>
      </c>
      <c r="H494" s="21">
        <f t="shared" si="133"/>
        <v>85.5</v>
      </c>
    </row>
    <row r="495" spans="1:8" ht="12.75">
      <c r="A495" s="162" t="s">
        <v>19</v>
      </c>
      <c r="B495" s="162">
        <v>1103</v>
      </c>
      <c r="C495" s="161">
        <v>2520520300</v>
      </c>
      <c r="D495" s="162"/>
      <c r="E495" s="163" t="s">
        <v>364</v>
      </c>
      <c r="F495" s="21">
        <f>F496</f>
        <v>85.5</v>
      </c>
      <c r="G495" s="21">
        <f t="shared" si="133"/>
        <v>85.5</v>
      </c>
      <c r="H495" s="21">
        <f t="shared" si="133"/>
        <v>85.5</v>
      </c>
    </row>
    <row r="496" spans="1:8" ht="31.5">
      <c r="A496" s="162" t="s">
        <v>19</v>
      </c>
      <c r="B496" s="162">
        <v>1103</v>
      </c>
      <c r="C496" s="161">
        <v>2520520300</v>
      </c>
      <c r="D496" s="161" t="s">
        <v>97</v>
      </c>
      <c r="E496" s="56" t="s">
        <v>98</v>
      </c>
      <c r="F496" s="21">
        <f>F497</f>
        <v>85.5</v>
      </c>
      <c r="G496" s="21">
        <f t="shared" si="133"/>
        <v>85.5</v>
      </c>
      <c r="H496" s="21">
        <f t="shared" si="133"/>
        <v>85.5</v>
      </c>
    </row>
    <row r="497" spans="1:8" ht="12.75">
      <c r="A497" s="162" t="s">
        <v>19</v>
      </c>
      <c r="B497" s="162">
        <v>1103</v>
      </c>
      <c r="C497" s="161">
        <v>2520520300</v>
      </c>
      <c r="D497" s="162">
        <v>610</v>
      </c>
      <c r="E497" s="56" t="s">
        <v>104</v>
      </c>
      <c r="F497" s="21">
        <v>85.5</v>
      </c>
      <c r="G497" s="21">
        <v>85.5</v>
      </c>
      <c r="H497" s="21">
        <v>85.5</v>
      </c>
    </row>
    <row r="498" spans="1:8" ht="31.5">
      <c r="A498" s="162" t="s">
        <v>19</v>
      </c>
      <c r="B498" s="162">
        <v>1103</v>
      </c>
      <c r="C498" s="161">
        <v>2520600000</v>
      </c>
      <c r="D498" s="162"/>
      <c r="E498" s="163" t="s">
        <v>362</v>
      </c>
      <c r="F498" s="21">
        <f>F499</f>
        <v>1267</v>
      </c>
      <c r="G498" s="21">
        <f aca="true" t="shared" si="134" ref="G498:H500">G499</f>
        <v>1267</v>
      </c>
      <c r="H498" s="21">
        <f t="shared" si="134"/>
        <v>1267</v>
      </c>
    </row>
    <row r="499" spans="1:8" ht="12.75">
      <c r="A499" s="162" t="s">
        <v>19</v>
      </c>
      <c r="B499" s="162">
        <v>1103</v>
      </c>
      <c r="C499" s="161">
        <v>2520620200</v>
      </c>
      <c r="D499" s="162"/>
      <c r="E499" s="163" t="s">
        <v>284</v>
      </c>
      <c r="F499" s="21">
        <f>F500</f>
        <v>1267</v>
      </c>
      <c r="G499" s="21">
        <f t="shared" si="134"/>
        <v>1267</v>
      </c>
      <c r="H499" s="21">
        <f t="shared" si="134"/>
        <v>1267</v>
      </c>
    </row>
    <row r="500" spans="1:8" ht="31.5">
      <c r="A500" s="162" t="s">
        <v>19</v>
      </c>
      <c r="B500" s="162">
        <v>1103</v>
      </c>
      <c r="C500" s="161">
        <v>2520620200</v>
      </c>
      <c r="D500" s="161" t="s">
        <v>97</v>
      </c>
      <c r="E500" s="56" t="s">
        <v>98</v>
      </c>
      <c r="F500" s="21">
        <f>F501</f>
        <v>1267</v>
      </c>
      <c r="G500" s="21">
        <f t="shared" si="134"/>
        <v>1267</v>
      </c>
      <c r="H500" s="21">
        <f t="shared" si="134"/>
        <v>1267</v>
      </c>
    </row>
    <row r="501" spans="1:8" ht="12.75">
      <c r="A501" s="162" t="s">
        <v>19</v>
      </c>
      <c r="B501" s="162">
        <v>1103</v>
      </c>
      <c r="C501" s="161">
        <v>2520620200</v>
      </c>
      <c r="D501" s="162">
        <v>610</v>
      </c>
      <c r="E501" s="56" t="s">
        <v>104</v>
      </c>
      <c r="F501" s="21">
        <v>1267</v>
      </c>
      <c r="G501" s="21">
        <v>1267</v>
      </c>
      <c r="H501" s="21">
        <v>1267</v>
      </c>
    </row>
    <row r="502" spans="1:8" ht="12.75">
      <c r="A502" s="101" t="s">
        <v>19</v>
      </c>
      <c r="B502" s="101" t="s">
        <v>92</v>
      </c>
      <c r="C502" s="101" t="s">
        <v>66</v>
      </c>
      <c r="D502" s="101" t="s">
        <v>66</v>
      </c>
      <c r="E502" s="42" t="s">
        <v>63</v>
      </c>
      <c r="F502" s="21">
        <f>F503</f>
        <v>1783.2</v>
      </c>
      <c r="G502" s="21">
        <f aca="true" t="shared" si="135" ref="G502:H505">G503</f>
        <v>1523.2</v>
      </c>
      <c r="H502" s="21">
        <f t="shared" si="135"/>
        <v>1523.2</v>
      </c>
    </row>
    <row r="503" spans="1:8" ht="12.75">
      <c r="A503" s="101" t="s">
        <v>19</v>
      </c>
      <c r="B503" s="101" t="s">
        <v>64</v>
      </c>
      <c r="C503" s="101" t="s">
        <v>66</v>
      </c>
      <c r="D503" s="101" t="s">
        <v>66</v>
      </c>
      <c r="E503" s="102" t="s">
        <v>65</v>
      </c>
      <c r="F503" s="21">
        <f>F504</f>
        <v>1783.2</v>
      </c>
      <c r="G503" s="21">
        <f t="shared" si="135"/>
        <v>1523.2</v>
      </c>
      <c r="H503" s="21">
        <f t="shared" si="135"/>
        <v>1523.2</v>
      </c>
    </row>
    <row r="504" spans="1:8" ht="47.25">
      <c r="A504" s="101" t="s">
        <v>19</v>
      </c>
      <c r="B504" s="101" t="s">
        <v>64</v>
      </c>
      <c r="C504" s="103">
        <v>2200000000</v>
      </c>
      <c r="D504" s="101"/>
      <c r="E504" s="102" t="s">
        <v>322</v>
      </c>
      <c r="F504" s="21">
        <f>F505</f>
        <v>1783.2</v>
      </c>
      <c r="G504" s="21">
        <f t="shared" si="135"/>
        <v>1523.2</v>
      </c>
      <c r="H504" s="21">
        <f t="shared" si="135"/>
        <v>1523.2</v>
      </c>
    </row>
    <row r="505" spans="1:8" ht="31.5">
      <c r="A505" s="101" t="s">
        <v>19</v>
      </c>
      <c r="B505" s="101" t="s">
        <v>64</v>
      </c>
      <c r="C505" s="103">
        <v>2240000000</v>
      </c>
      <c r="D505" s="101"/>
      <c r="E505" s="102" t="s">
        <v>132</v>
      </c>
      <c r="F505" s="21">
        <f>F506</f>
        <v>1783.2</v>
      </c>
      <c r="G505" s="21">
        <f t="shared" si="135"/>
        <v>1523.2</v>
      </c>
      <c r="H505" s="21">
        <f t="shared" si="135"/>
        <v>1523.2</v>
      </c>
    </row>
    <row r="506" spans="1:8" ht="12.75">
      <c r="A506" s="101" t="s">
        <v>19</v>
      </c>
      <c r="B506" s="101" t="s">
        <v>64</v>
      </c>
      <c r="C506" s="101">
        <v>2240300000</v>
      </c>
      <c r="D506" s="101"/>
      <c r="E506" s="102" t="s">
        <v>190</v>
      </c>
      <c r="F506" s="21">
        <f>F513+F510+F507</f>
        <v>1783.2</v>
      </c>
      <c r="G506" s="21">
        <f>G513+G510+G507</f>
        <v>1523.2</v>
      </c>
      <c r="H506" s="21">
        <f>H513+H510+H507</f>
        <v>1523.2</v>
      </c>
    </row>
    <row r="507" spans="1:8" ht="47.25">
      <c r="A507" s="101" t="s">
        <v>19</v>
      </c>
      <c r="B507" s="101" t="s">
        <v>64</v>
      </c>
      <c r="C507" s="101">
        <v>2240310320</v>
      </c>
      <c r="D507" s="101"/>
      <c r="E507" s="56" t="s">
        <v>245</v>
      </c>
      <c r="F507" s="21">
        <f aca="true" t="shared" si="136" ref="F507:H508">F508</f>
        <v>490.7</v>
      </c>
      <c r="G507" s="21">
        <f t="shared" si="136"/>
        <v>490.7</v>
      </c>
      <c r="H507" s="21">
        <f t="shared" si="136"/>
        <v>490.7</v>
      </c>
    </row>
    <row r="508" spans="1:8" ht="31.5">
      <c r="A508" s="101" t="s">
        <v>19</v>
      </c>
      <c r="B508" s="101" t="s">
        <v>64</v>
      </c>
      <c r="C508" s="101">
        <v>2240310320</v>
      </c>
      <c r="D508" s="103" t="s">
        <v>97</v>
      </c>
      <c r="E508" s="102" t="s">
        <v>98</v>
      </c>
      <c r="F508" s="21">
        <f t="shared" si="136"/>
        <v>490.7</v>
      </c>
      <c r="G508" s="21">
        <f t="shared" si="136"/>
        <v>490.7</v>
      </c>
      <c r="H508" s="21">
        <f t="shared" si="136"/>
        <v>490.7</v>
      </c>
    </row>
    <row r="509" spans="1:8" ht="31.5">
      <c r="A509" s="101" t="s">
        <v>19</v>
      </c>
      <c r="B509" s="101" t="s">
        <v>64</v>
      </c>
      <c r="C509" s="101">
        <v>2240310320</v>
      </c>
      <c r="D509" s="101">
        <v>630</v>
      </c>
      <c r="E509" s="102" t="s">
        <v>144</v>
      </c>
      <c r="F509" s="17">
        <f>466.5+24.2</f>
        <v>490.7</v>
      </c>
      <c r="G509" s="17">
        <f>466.5+24.2</f>
        <v>490.7</v>
      </c>
      <c r="H509" s="17">
        <f>466.5+24.2</f>
        <v>490.7</v>
      </c>
    </row>
    <row r="510" spans="1:8" ht="47.25">
      <c r="A510" s="101" t="s">
        <v>19</v>
      </c>
      <c r="B510" s="101" t="s">
        <v>64</v>
      </c>
      <c r="C510" s="101">
        <v>2240320400</v>
      </c>
      <c r="D510" s="101"/>
      <c r="E510" s="102" t="s">
        <v>246</v>
      </c>
      <c r="F510" s="21">
        <f aca="true" t="shared" si="137" ref="F510:H511">F511</f>
        <v>656</v>
      </c>
      <c r="G510" s="21">
        <f t="shared" si="137"/>
        <v>396</v>
      </c>
      <c r="H510" s="21">
        <f t="shared" si="137"/>
        <v>396</v>
      </c>
    </row>
    <row r="511" spans="1:8" ht="31.5">
      <c r="A511" s="101" t="s">
        <v>19</v>
      </c>
      <c r="B511" s="101" t="s">
        <v>64</v>
      </c>
      <c r="C511" s="101">
        <v>2240320400</v>
      </c>
      <c r="D511" s="103" t="s">
        <v>69</v>
      </c>
      <c r="E511" s="102" t="s">
        <v>95</v>
      </c>
      <c r="F511" s="21">
        <f t="shared" si="137"/>
        <v>656</v>
      </c>
      <c r="G511" s="21">
        <f t="shared" si="137"/>
        <v>396</v>
      </c>
      <c r="H511" s="21">
        <f t="shared" si="137"/>
        <v>396</v>
      </c>
    </row>
    <row r="512" spans="1:8" ht="31.5">
      <c r="A512" s="101" t="s">
        <v>19</v>
      </c>
      <c r="B512" s="101" t="s">
        <v>64</v>
      </c>
      <c r="C512" s="101">
        <v>2240320400</v>
      </c>
      <c r="D512" s="101">
        <v>240</v>
      </c>
      <c r="E512" s="102" t="s">
        <v>223</v>
      </c>
      <c r="F512" s="21">
        <v>656</v>
      </c>
      <c r="G512" s="21">
        <v>396</v>
      </c>
      <c r="H512" s="21">
        <v>396</v>
      </c>
    </row>
    <row r="513" spans="1:8" ht="47.25">
      <c r="A513" s="101" t="s">
        <v>19</v>
      </c>
      <c r="B513" s="101" t="s">
        <v>64</v>
      </c>
      <c r="C513" s="101" t="s">
        <v>316</v>
      </c>
      <c r="D513" s="101"/>
      <c r="E513" s="102" t="s">
        <v>146</v>
      </c>
      <c r="F513" s="21">
        <f aca="true" t="shared" si="138" ref="F513:H514">F514</f>
        <v>636.5</v>
      </c>
      <c r="G513" s="21">
        <f t="shared" si="138"/>
        <v>636.5</v>
      </c>
      <c r="H513" s="21">
        <f t="shared" si="138"/>
        <v>636.5</v>
      </c>
    </row>
    <row r="514" spans="1:8" ht="31.5">
      <c r="A514" s="101" t="s">
        <v>19</v>
      </c>
      <c r="B514" s="101" t="s">
        <v>64</v>
      </c>
      <c r="C514" s="123" t="s">
        <v>316</v>
      </c>
      <c r="D514" s="103" t="s">
        <v>97</v>
      </c>
      <c r="E514" s="102" t="s">
        <v>98</v>
      </c>
      <c r="F514" s="21">
        <f t="shared" si="138"/>
        <v>636.5</v>
      </c>
      <c r="G514" s="21">
        <f t="shared" si="138"/>
        <v>636.5</v>
      </c>
      <c r="H514" s="21">
        <f t="shared" si="138"/>
        <v>636.5</v>
      </c>
    </row>
    <row r="515" spans="1:8" ht="31.5">
      <c r="A515" s="101" t="s">
        <v>19</v>
      </c>
      <c r="B515" s="101" t="s">
        <v>64</v>
      </c>
      <c r="C515" s="123" t="s">
        <v>316</v>
      </c>
      <c r="D515" s="101">
        <v>630</v>
      </c>
      <c r="E515" s="102" t="s">
        <v>144</v>
      </c>
      <c r="F515" s="21">
        <v>636.5</v>
      </c>
      <c r="G515" s="21">
        <v>636.5</v>
      </c>
      <c r="H515" s="21">
        <v>636.5</v>
      </c>
    </row>
    <row r="516" spans="1:8" ht="12.75">
      <c r="A516" s="16" t="s">
        <v>35</v>
      </c>
      <c r="B516" s="24" t="s">
        <v>66</v>
      </c>
      <c r="C516" s="24" t="s">
        <v>66</v>
      </c>
      <c r="D516" s="24" t="s">
        <v>66</v>
      </c>
      <c r="E516" s="40" t="s">
        <v>277</v>
      </c>
      <c r="F516" s="26">
        <f>F517</f>
        <v>11500.4</v>
      </c>
      <c r="G516" s="26">
        <f aca="true" t="shared" si="139" ref="G516:H516">G517</f>
        <v>10029.4</v>
      </c>
      <c r="H516" s="26">
        <f t="shared" si="139"/>
        <v>9014.9</v>
      </c>
    </row>
    <row r="517" spans="1:8" ht="12.75">
      <c r="A517" s="101" t="s">
        <v>35</v>
      </c>
      <c r="B517" s="101" t="s">
        <v>54</v>
      </c>
      <c r="C517" s="101" t="s">
        <v>66</v>
      </c>
      <c r="D517" s="101" t="s">
        <v>66</v>
      </c>
      <c r="E517" s="46" t="s">
        <v>20</v>
      </c>
      <c r="F517" s="21">
        <f>F518+F527</f>
        <v>11500.4</v>
      </c>
      <c r="G517" s="21">
        <f>G518+G527</f>
        <v>10029.4</v>
      </c>
      <c r="H517" s="21">
        <f>H518+H527</f>
        <v>9014.9</v>
      </c>
    </row>
    <row r="518" spans="1:8" ht="33.75" customHeight="1">
      <c r="A518" s="101" t="s">
        <v>35</v>
      </c>
      <c r="B518" s="101" t="s">
        <v>46</v>
      </c>
      <c r="C518" s="101" t="s">
        <v>66</v>
      </c>
      <c r="D518" s="101" t="s">
        <v>66</v>
      </c>
      <c r="E518" s="102" t="s">
        <v>7</v>
      </c>
      <c r="F518" s="21">
        <f>F519</f>
        <v>8500.4</v>
      </c>
      <c r="G518" s="21">
        <f aca="true" t="shared" si="140" ref="G518:H521">G519</f>
        <v>8500.4</v>
      </c>
      <c r="H518" s="21">
        <f t="shared" si="140"/>
        <v>8500.4</v>
      </c>
    </row>
    <row r="519" spans="1:8" ht="12.75">
      <c r="A519" s="101" t="s">
        <v>35</v>
      </c>
      <c r="B519" s="101" t="s">
        <v>46</v>
      </c>
      <c r="C519" s="101">
        <v>9900000000</v>
      </c>
      <c r="D519" s="101"/>
      <c r="E519" s="102" t="s">
        <v>105</v>
      </c>
      <c r="F519" s="21">
        <f>F520</f>
        <v>8500.4</v>
      </c>
      <c r="G519" s="21">
        <f t="shared" si="140"/>
        <v>8500.4</v>
      </c>
      <c r="H519" s="21">
        <f t="shared" si="140"/>
        <v>8500.4</v>
      </c>
    </row>
    <row r="520" spans="1:8" ht="31.5">
      <c r="A520" s="101" t="s">
        <v>35</v>
      </c>
      <c r="B520" s="101" t="s">
        <v>46</v>
      </c>
      <c r="C520" s="101">
        <v>9990000000</v>
      </c>
      <c r="D520" s="101"/>
      <c r="E520" s="102" t="s">
        <v>147</v>
      </c>
      <c r="F520" s="21">
        <f>F521</f>
        <v>8500.4</v>
      </c>
      <c r="G520" s="21">
        <f t="shared" si="140"/>
        <v>8500.4</v>
      </c>
      <c r="H520" s="21">
        <f t="shared" si="140"/>
        <v>8500.4</v>
      </c>
    </row>
    <row r="521" spans="1:8" ht="31.5">
      <c r="A521" s="101" t="s">
        <v>35</v>
      </c>
      <c r="B521" s="101" t="s">
        <v>46</v>
      </c>
      <c r="C521" s="101">
        <v>9990200000</v>
      </c>
      <c r="D521" s="24"/>
      <c r="E521" s="102" t="s">
        <v>117</v>
      </c>
      <c r="F521" s="21">
        <f>F522</f>
        <v>8500.4</v>
      </c>
      <c r="G521" s="21">
        <f t="shared" si="140"/>
        <v>8500.4</v>
      </c>
      <c r="H521" s="21">
        <f>H522</f>
        <v>8500.4</v>
      </c>
    </row>
    <row r="522" spans="1:8" ht="47.25">
      <c r="A522" s="101" t="s">
        <v>35</v>
      </c>
      <c r="B522" s="101" t="s">
        <v>46</v>
      </c>
      <c r="C522" s="101">
        <v>9990225000</v>
      </c>
      <c r="D522" s="101"/>
      <c r="E522" s="102" t="s">
        <v>118</v>
      </c>
      <c r="F522" s="21">
        <f>F523+F525</f>
        <v>8500.4</v>
      </c>
      <c r="G522" s="21">
        <f>G523+G525</f>
        <v>8500.4</v>
      </c>
      <c r="H522" s="21">
        <f>H523+H525</f>
        <v>8500.4</v>
      </c>
    </row>
    <row r="523" spans="1:8" ht="63">
      <c r="A523" s="101" t="s">
        <v>35</v>
      </c>
      <c r="B523" s="101" t="s">
        <v>46</v>
      </c>
      <c r="C523" s="101">
        <v>9990225000</v>
      </c>
      <c r="D523" s="101" t="s">
        <v>68</v>
      </c>
      <c r="E523" s="102" t="s">
        <v>1</v>
      </c>
      <c r="F523" s="21">
        <f>F524</f>
        <v>8435</v>
      </c>
      <c r="G523" s="21">
        <f>G524</f>
        <v>8435</v>
      </c>
      <c r="H523" s="21">
        <f>H524</f>
        <v>8435</v>
      </c>
    </row>
    <row r="524" spans="1:8" ht="31.5">
      <c r="A524" s="101" t="s">
        <v>35</v>
      </c>
      <c r="B524" s="101" t="s">
        <v>46</v>
      </c>
      <c r="C524" s="101">
        <v>9990225000</v>
      </c>
      <c r="D524" s="101">
        <v>120</v>
      </c>
      <c r="E524" s="102" t="s">
        <v>224</v>
      </c>
      <c r="F524" s="21">
        <f>7995.2+439.8</f>
        <v>8435</v>
      </c>
      <c r="G524" s="21">
        <f>7995.2+439.8</f>
        <v>8435</v>
      </c>
      <c r="H524" s="21">
        <f>7995.2+439.8</f>
        <v>8435</v>
      </c>
    </row>
    <row r="525" spans="1:8" ht="12.75">
      <c r="A525" s="101" t="s">
        <v>35</v>
      </c>
      <c r="B525" s="101" t="s">
        <v>46</v>
      </c>
      <c r="C525" s="101">
        <v>9990225000</v>
      </c>
      <c r="D525" s="101" t="s">
        <v>70</v>
      </c>
      <c r="E525" s="102" t="s">
        <v>71</v>
      </c>
      <c r="F525" s="21">
        <f>F526</f>
        <v>65.4</v>
      </c>
      <c r="G525" s="21">
        <f>G526</f>
        <v>65.4</v>
      </c>
      <c r="H525" s="21">
        <f>H526</f>
        <v>65.4</v>
      </c>
    </row>
    <row r="526" spans="1:8" ht="12.75">
      <c r="A526" s="101" t="s">
        <v>35</v>
      </c>
      <c r="B526" s="101" t="s">
        <v>46</v>
      </c>
      <c r="C526" s="101">
        <v>9990225000</v>
      </c>
      <c r="D526" s="101">
        <v>850</v>
      </c>
      <c r="E526" s="102" t="s">
        <v>100</v>
      </c>
      <c r="F526" s="21">
        <v>65.4</v>
      </c>
      <c r="G526" s="21">
        <v>65.4</v>
      </c>
      <c r="H526" s="21">
        <v>65.4</v>
      </c>
    </row>
    <row r="527" spans="1:8" ht="12.75">
      <c r="A527" s="101" t="s">
        <v>35</v>
      </c>
      <c r="B527" s="101" t="s">
        <v>47</v>
      </c>
      <c r="C527" s="101"/>
      <c r="D527" s="101"/>
      <c r="E527" s="102" t="s">
        <v>8</v>
      </c>
      <c r="F527" s="21">
        <f>F528</f>
        <v>3000</v>
      </c>
      <c r="G527" s="21">
        <f aca="true" t="shared" si="141" ref="G527:H531">G528</f>
        <v>1529</v>
      </c>
      <c r="H527" s="21">
        <f t="shared" si="141"/>
        <v>514.5</v>
      </c>
    </row>
    <row r="528" spans="1:8" ht="12.75">
      <c r="A528" s="101" t="s">
        <v>35</v>
      </c>
      <c r="B528" s="101" t="s">
        <v>47</v>
      </c>
      <c r="C528" s="101">
        <v>9900000000</v>
      </c>
      <c r="D528" s="101"/>
      <c r="E528" s="102" t="s">
        <v>105</v>
      </c>
      <c r="F528" s="21">
        <f>F529</f>
        <v>3000</v>
      </c>
      <c r="G528" s="21">
        <f t="shared" si="141"/>
        <v>1529</v>
      </c>
      <c r="H528" s="21">
        <f t="shared" si="141"/>
        <v>514.5</v>
      </c>
    </row>
    <row r="529" spans="1:8" ht="12.75">
      <c r="A529" s="101" t="s">
        <v>35</v>
      </c>
      <c r="B529" s="101" t="s">
        <v>47</v>
      </c>
      <c r="C529" s="101">
        <v>9910000000</v>
      </c>
      <c r="D529" s="101"/>
      <c r="E529" s="102" t="s">
        <v>8</v>
      </c>
      <c r="F529" s="21">
        <f>F530</f>
        <v>3000</v>
      </c>
      <c r="G529" s="21">
        <f t="shared" si="141"/>
        <v>1529</v>
      </c>
      <c r="H529" s="21">
        <f t="shared" si="141"/>
        <v>514.5</v>
      </c>
    </row>
    <row r="530" spans="1:8" ht="12.75">
      <c r="A530" s="101" t="s">
        <v>35</v>
      </c>
      <c r="B530" s="101" t="s">
        <v>47</v>
      </c>
      <c r="C530" s="101">
        <v>9910020000</v>
      </c>
      <c r="D530" s="101"/>
      <c r="E530" s="102" t="s">
        <v>285</v>
      </c>
      <c r="F530" s="21">
        <f>F531</f>
        <v>3000</v>
      </c>
      <c r="G530" s="21">
        <f t="shared" si="141"/>
        <v>1529</v>
      </c>
      <c r="H530" s="21">
        <f t="shared" si="141"/>
        <v>514.5</v>
      </c>
    </row>
    <row r="531" spans="1:8" ht="12.75">
      <c r="A531" s="101" t="s">
        <v>35</v>
      </c>
      <c r="B531" s="101" t="s">
        <v>47</v>
      </c>
      <c r="C531" s="101">
        <v>9910020000</v>
      </c>
      <c r="D531" s="103" t="s">
        <v>70</v>
      </c>
      <c r="E531" s="102" t="s">
        <v>71</v>
      </c>
      <c r="F531" s="21">
        <f>F532</f>
        <v>3000</v>
      </c>
      <c r="G531" s="21">
        <f t="shared" si="141"/>
        <v>1529</v>
      </c>
      <c r="H531" s="21">
        <f t="shared" si="141"/>
        <v>514.5</v>
      </c>
    </row>
    <row r="532" spans="1:8" ht="12.75">
      <c r="A532" s="101" t="s">
        <v>35</v>
      </c>
      <c r="B532" s="101" t="s">
        <v>47</v>
      </c>
      <c r="C532" s="101">
        <v>9910020000</v>
      </c>
      <c r="D532" s="2" t="s">
        <v>162</v>
      </c>
      <c r="E532" s="47" t="s">
        <v>163</v>
      </c>
      <c r="F532" s="21">
        <f>2000+1000</f>
        <v>3000</v>
      </c>
      <c r="G532" s="21">
        <f>500+1000+29</f>
        <v>1529</v>
      </c>
      <c r="H532" s="21">
        <f>500+14.5</f>
        <v>514.5</v>
      </c>
    </row>
    <row r="533" spans="1:8" ht="31.5">
      <c r="A533" s="16" t="s">
        <v>33</v>
      </c>
      <c r="B533" s="24" t="s">
        <v>66</v>
      </c>
      <c r="C533" s="24" t="s">
        <v>66</v>
      </c>
      <c r="D533" s="24" t="s">
        <v>66</v>
      </c>
      <c r="E533" s="40" t="s">
        <v>282</v>
      </c>
      <c r="F533" s="26">
        <f>F534+F555+F563+F571</f>
        <v>20290.5</v>
      </c>
      <c r="G533" s="26">
        <f>G534+G555+G563+G571</f>
        <v>16390.7</v>
      </c>
      <c r="H533" s="26">
        <f>H534+H555+H563+H571</f>
        <v>17933.3</v>
      </c>
    </row>
    <row r="534" spans="1:8" ht="12.75">
      <c r="A534" s="103" t="s">
        <v>33</v>
      </c>
      <c r="B534" s="103" t="s">
        <v>54</v>
      </c>
      <c r="C534" s="103" t="s">
        <v>66</v>
      </c>
      <c r="D534" s="103" t="s">
        <v>66</v>
      </c>
      <c r="E534" s="46" t="s">
        <v>20</v>
      </c>
      <c r="F534" s="21">
        <f>F535</f>
        <v>9443.2</v>
      </c>
      <c r="G534" s="21">
        <f>G535</f>
        <v>9425</v>
      </c>
      <c r="H534" s="21">
        <f>H535</f>
        <v>9425</v>
      </c>
    </row>
    <row r="535" spans="1:8" ht="12.75">
      <c r="A535" s="103" t="s">
        <v>33</v>
      </c>
      <c r="B535" s="103" t="s">
        <v>60</v>
      </c>
      <c r="C535" s="103" t="s">
        <v>66</v>
      </c>
      <c r="D535" s="103" t="s">
        <v>66</v>
      </c>
      <c r="E535" s="102" t="s">
        <v>23</v>
      </c>
      <c r="F535" s="21">
        <f>F536+F545</f>
        <v>9443.2</v>
      </c>
      <c r="G535" s="21">
        <f>G536+G545</f>
        <v>9425</v>
      </c>
      <c r="H535" s="21">
        <f>H536+H545</f>
        <v>9425</v>
      </c>
    </row>
    <row r="536" spans="1:8" ht="47.25">
      <c r="A536" s="103" t="s">
        <v>33</v>
      </c>
      <c r="B536" s="103" t="s">
        <v>60</v>
      </c>
      <c r="C536" s="103">
        <v>2600000000</v>
      </c>
      <c r="D536" s="103"/>
      <c r="E536" s="131" t="s">
        <v>328</v>
      </c>
      <c r="F536" s="21">
        <f aca="true" t="shared" si="142" ref="F536:H537">F537</f>
        <v>2863.5</v>
      </c>
      <c r="G536" s="21">
        <f t="shared" si="142"/>
        <v>2863.5</v>
      </c>
      <c r="H536" s="21">
        <f t="shared" si="142"/>
        <v>2863.5</v>
      </c>
    </row>
    <row r="537" spans="1:8" ht="31.5">
      <c r="A537" s="103" t="s">
        <v>33</v>
      </c>
      <c r="B537" s="103" t="s">
        <v>60</v>
      </c>
      <c r="C537" s="103">
        <v>2610000000</v>
      </c>
      <c r="D537" s="103"/>
      <c r="E537" s="102" t="s">
        <v>107</v>
      </c>
      <c r="F537" s="21">
        <f t="shared" si="142"/>
        <v>2863.5</v>
      </c>
      <c r="G537" s="21">
        <f t="shared" si="142"/>
        <v>2863.5</v>
      </c>
      <c r="H537" s="21">
        <f t="shared" si="142"/>
        <v>2863.5</v>
      </c>
    </row>
    <row r="538" spans="1:8" ht="12.75">
      <c r="A538" s="103" t="s">
        <v>33</v>
      </c>
      <c r="B538" s="103" t="s">
        <v>60</v>
      </c>
      <c r="C538" s="103">
        <v>2610100000</v>
      </c>
      <c r="D538" s="103"/>
      <c r="E538" s="102" t="s">
        <v>108</v>
      </c>
      <c r="F538" s="21">
        <f>F539+F542</f>
        <v>2863.5</v>
      </c>
      <c r="G538" s="21">
        <f>G539+G542</f>
        <v>2863.5</v>
      </c>
      <c r="H538" s="21">
        <f>H539+H542</f>
        <v>2863.5</v>
      </c>
    </row>
    <row r="539" spans="1:8" ht="12.75">
      <c r="A539" s="103" t="s">
        <v>33</v>
      </c>
      <c r="B539" s="103" t="s">
        <v>60</v>
      </c>
      <c r="C539" s="103">
        <v>2610120210</v>
      </c>
      <c r="D539" s="18"/>
      <c r="E539" s="102" t="s">
        <v>109</v>
      </c>
      <c r="F539" s="21">
        <f aca="true" t="shared" si="143" ref="F539:H540">F540</f>
        <v>2713.5</v>
      </c>
      <c r="G539" s="21">
        <f t="shared" si="143"/>
        <v>2713.5</v>
      </c>
      <c r="H539" s="21">
        <f t="shared" si="143"/>
        <v>2713.5</v>
      </c>
    </row>
    <row r="540" spans="1:8" ht="31.5">
      <c r="A540" s="103" t="s">
        <v>33</v>
      </c>
      <c r="B540" s="103" t="s">
        <v>60</v>
      </c>
      <c r="C540" s="128">
        <v>2610120210</v>
      </c>
      <c r="D540" s="103" t="s">
        <v>69</v>
      </c>
      <c r="E540" s="102" t="s">
        <v>95</v>
      </c>
      <c r="F540" s="21">
        <f t="shared" si="143"/>
        <v>2713.5</v>
      </c>
      <c r="G540" s="21">
        <f t="shared" si="143"/>
        <v>2713.5</v>
      </c>
      <c r="H540" s="21">
        <f t="shared" si="143"/>
        <v>2713.5</v>
      </c>
    </row>
    <row r="541" spans="1:8" ht="31.5">
      <c r="A541" s="103" t="s">
        <v>33</v>
      </c>
      <c r="B541" s="103" t="s">
        <v>60</v>
      </c>
      <c r="C541" s="128">
        <v>2610120210</v>
      </c>
      <c r="D541" s="101">
        <v>240</v>
      </c>
      <c r="E541" s="102" t="s">
        <v>223</v>
      </c>
      <c r="F541" s="21">
        <v>2713.5</v>
      </c>
      <c r="G541" s="21">
        <v>2713.5</v>
      </c>
      <c r="H541" s="21">
        <v>2713.5</v>
      </c>
    </row>
    <row r="542" spans="1:8" ht="31.5">
      <c r="A542" s="103" t="s">
        <v>33</v>
      </c>
      <c r="B542" s="103" t="s">
        <v>60</v>
      </c>
      <c r="C542" s="103">
        <v>2610120220</v>
      </c>
      <c r="D542" s="101"/>
      <c r="E542" s="102" t="s">
        <v>106</v>
      </c>
      <c r="F542" s="21">
        <f aca="true" t="shared" si="144" ref="F542:H543">F543</f>
        <v>150</v>
      </c>
      <c r="G542" s="21">
        <f t="shared" si="144"/>
        <v>150</v>
      </c>
      <c r="H542" s="21">
        <f t="shared" si="144"/>
        <v>150</v>
      </c>
    </row>
    <row r="543" spans="1:8" ht="31.5">
      <c r="A543" s="103" t="s">
        <v>33</v>
      </c>
      <c r="B543" s="103" t="s">
        <v>60</v>
      </c>
      <c r="C543" s="103">
        <v>2610120220</v>
      </c>
      <c r="D543" s="103" t="s">
        <v>69</v>
      </c>
      <c r="E543" s="102" t="s">
        <v>95</v>
      </c>
      <c r="F543" s="21">
        <f t="shared" si="144"/>
        <v>150</v>
      </c>
      <c r="G543" s="21">
        <f t="shared" si="144"/>
        <v>150</v>
      </c>
      <c r="H543" s="21">
        <f t="shared" si="144"/>
        <v>150</v>
      </c>
    </row>
    <row r="544" spans="1:8" ht="31.5">
      <c r="A544" s="103" t="s">
        <v>33</v>
      </c>
      <c r="B544" s="103" t="s">
        <v>60</v>
      </c>
      <c r="C544" s="103">
        <v>2610120220</v>
      </c>
      <c r="D544" s="101">
        <v>240</v>
      </c>
      <c r="E544" s="102" t="s">
        <v>223</v>
      </c>
      <c r="F544" s="21">
        <v>150</v>
      </c>
      <c r="G544" s="21">
        <v>150</v>
      </c>
      <c r="H544" s="21">
        <v>150</v>
      </c>
    </row>
    <row r="545" spans="1:8" ht="12.75">
      <c r="A545" s="103" t="s">
        <v>33</v>
      </c>
      <c r="B545" s="103" t="s">
        <v>60</v>
      </c>
      <c r="C545" s="103" t="s">
        <v>110</v>
      </c>
      <c r="D545" s="103" t="s">
        <v>66</v>
      </c>
      <c r="E545" s="102" t="s">
        <v>105</v>
      </c>
      <c r="F545" s="21">
        <f>F550+F546</f>
        <v>6579.7</v>
      </c>
      <c r="G545" s="21">
        <f>G550+G546</f>
        <v>6561.5</v>
      </c>
      <c r="H545" s="21">
        <f>H550+H546</f>
        <v>6561.5</v>
      </c>
    </row>
    <row r="546" spans="1:8" ht="31.5">
      <c r="A546" s="259" t="s">
        <v>33</v>
      </c>
      <c r="B546" s="259" t="s">
        <v>60</v>
      </c>
      <c r="C546" s="260">
        <v>9930000000</v>
      </c>
      <c r="D546" s="260"/>
      <c r="E546" s="56" t="s">
        <v>157</v>
      </c>
      <c r="F546" s="21">
        <f>F547</f>
        <v>18.2</v>
      </c>
      <c r="G546" s="21">
        <f aca="true" t="shared" si="145" ref="G546:H548">G547</f>
        <v>0</v>
      </c>
      <c r="H546" s="21">
        <f t="shared" si="145"/>
        <v>0</v>
      </c>
    </row>
    <row r="547" spans="1:8" ht="31.5">
      <c r="A547" s="259" t="s">
        <v>33</v>
      </c>
      <c r="B547" s="259" t="s">
        <v>60</v>
      </c>
      <c r="C547" s="260">
        <v>9930020490</v>
      </c>
      <c r="D547" s="260"/>
      <c r="E547" s="56" t="s">
        <v>675</v>
      </c>
      <c r="F547" s="21">
        <f>F548</f>
        <v>18.2</v>
      </c>
      <c r="G547" s="21">
        <f t="shared" si="145"/>
        <v>0</v>
      </c>
      <c r="H547" s="21">
        <f t="shared" si="145"/>
        <v>0</v>
      </c>
    </row>
    <row r="548" spans="1:8" ht="12.75">
      <c r="A548" s="259" t="s">
        <v>33</v>
      </c>
      <c r="B548" s="259" t="s">
        <v>60</v>
      </c>
      <c r="C548" s="260">
        <v>9930020490</v>
      </c>
      <c r="D548" s="11" t="s">
        <v>70</v>
      </c>
      <c r="E548" s="42" t="s">
        <v>71</v>
      </c>
      <c r="F548" s="21">
        <f>F549</f>
        <v>18.2</v>
      </c>
      <c r="G548" s="21">
        <f t="shared" si="145"/>
        <v>0</v>
      </c>
      <c r="H548" s="21">
        <f t="shared" si="145"/>
        <v>0</v>
      </c>
    </row>
    <row r="549" spans="1:8" ht="12.75">
      <c r="A549" s="259" t="s">
        <v>33</v>
      </c>
      <c r="B549" s="259" t="s">
        <v>60</v>
      </c>
      <c r="C549" s="260">
        <v>9930020490</v>
      </c>
      <c r="D549" s="1" t="s">
        <v>676</v>
      </c>
      <c r="E549" s="151" t="s">
        <v>677</v>
      </c>
      <c r="F549" s="21">
        <v>18.2</v>
      </c>
      <c r="G549" s="21">
        <v>0</v>
      </c>
      <c r="H549" s="21">
        <v>0</v>
      </c>
    </row>
    <row r="550" spans="1:8" ht="31.5">
      <c r="A550" s="103" t="s">
        <v>33</v>
      </c>
      <c r="B550" s="103" t="s">
        <v>60</v>
      </c>
      <c r="C550" s="101">
        <v>9990000000</v>
      </c>
      <c r="D550" s="101"/>
      <c r="E550" s="102" t="s">
        <v>147</v>
      </c>
      <c r="F550" s="21">
        <f>F551</f>
        <v>6561.5</v>
      </c>
      <c r="G550" s="21">
        <f aca="true" t="shared" si="146" ref="G550:H552">G551</f>
        <v>6561.5</v>
      </c>
      <c r="H550" s="21">
        <f t="shared" si="146"/>
        <v>6561.5</v>
      </c>
    </row>
    <row r="551" spans="1:8" ht="31.5">
      <c r="A551" s="103" t="s">
        <v>33</v>
      </c>
      <c r="B551" s="103" t="s">
        <v>60</v>
      </c>
      <c r="C551" s="101">
        <v>9990200000</v>
      </c>
      <c r="D551" s="24"/>
      <c r="E551" s="102" t="s">
        <v>117</v>
      </c>
      <c r="F551" s="21">
        <f>F552</f>
        <v>6561.5</v>
      </c>
      <c r="G551" s="21">
        <f t="shared" si="146"/>
        <v>6561.5</v>
      </c>
      <c r="H551" s="21">
        <f t="shared" si="146"/>
        <v>6561.5</v>
      </c>
    </row>
    <row r="552" spans="1:8" ht="47.25">
      <c r="A552" s="103" t="s">
        <v>33</v>
      </c>
      <c r="B552" s="103" t="s">
        <v>60</v>
      </c>
      <c r="C552" s="101">
        <v>9990225000</v>
      </c>
      <c r="D552" s="101"/>
      <c r="E552" s="102" t="s">
        <v>118</v>
      </c>
      <c r="F552" s="21">
        <f>F553</f>
        <v>6561.5</v>
      </c>
      <c r="G552" s="21">
        <f t="shared" si="146"/>
        <v>6561.5</v>
      </c>
      <c r="H552" s="21">
        <f t="shared" si="146"/>
        <v>6561.5</v>
      </c>
    </row>
    <row r="553" spans="1:8" ht="63">
      <c r="A553" s="103" t="s">
        <v>33</v>
      </c>
      <c r="B553" s="103" t="s">
        <v>60</v>
      </c>
      <c r="C553" s="101">
        <v>9990225000</v>
      </c>
      <c r="D553" s="103" t="s">
        <v>68</v>
      </c>
      <c r="E553" s="102" t="s">
        <v>1</v>
      </c>
      <c r="F553" s="21">
        <f>F554</f>
        <v>6561.5</v>
      </c>
      <c r="G553" s="21">
        <f>G554</f>
        <v>6561.5</v>
      </c>
      <c r="H553" s="21">
        <f>H554</f>
        <v>6561.5</v>
      </c>
    </row>
    <row r="554" spans="1:8" ht="31.5">
      <c r="A554" s="103" t="s">
        <v>33</v>
      </c>
      <c r="B554" s="103" t="s">
        <v>60</v>
      </c>
      <c r="C554" s="101">
        <v>9990225000</v>
      </c>
      <c r="D554" s="101">
        <v>120</v>
      </c>
      <c r="E554" s="102" t="s">
        <v>224</v>
      </c>
      <c r="F554" s="21">
        <f>6240.3+321.2</f>
        <v>6561.5</v>
      </c>
      <c r="G554" s="21">
        <f>6240.3+321.2</f>
        <v>6561.5</v>
      </c>
      <c r="H554" s="21">
        <f>6240.3+321.2</f>
        <v>6561.5</v>
      </c>
    </row>
    <row r="555" spans="1:8" ht="12.75">
      <c r="A555" s="103" t="s">
        <v>33</v>
      </c>
      <c r="B555" s="103" t="s">
        <v>56</v>
      </c>
      <c r="C555" s="103" t="s">
        <v>66</v>
      </c>
      <c r="D555" s="103" t="s">
        <v>66</v>
      </c>
      <c r="E555" s="102" t="s">
        <v>25</v>
      </c>
      <c r="F555" s="21">
        <f aca="true" t="shared" si="147" ref="F555:H561">F556</f>
        <v>350</v>
      </c>
      <c r="G555" s="21">
        <f t="shared" si="147"/>
        <v>350</v>
      </c>
      <c r="H555" s="21">
        <f t="shared" si="147"/>
        <v>350</v>
      </c>
    </row>
    <row r="556" spans="1:8" ht="12.75">
      <c r="A556" s="103" t="s">
        <v>33</v>
      </c>
      <c r="B556" s="103" t="s">
        <v>48</v>
      </c>
      <c r="C556" s="103" t="s">
        <v>66</v>
      </c>
      <c r="D556" s="103" t="s">
        <v>66</v>
      </c>
      <c r="E556" s="102" t="s">
        <v>26</v>
      </c>
      <c r="F556" s="21">
        <f t="shared" si="147"/>
        <v>350</v>
      </c>
      <c r="G556" s="21">
        <f t="shared" si="147"/>
        <v>350</v>
      </c>
      <c r="H556" s="21">
        <f t="shared" si="147"/>
        <v>350</v>
      </c>
    </row>
    <row r="557" spans="1:8" ht="47.25">
      <c r="A557" s="103" t="s">
        <v>33</v>
      </c>
      <c r="B557" s="103" t="s">
        <v>48</v>
      </c>
      <c r="C557" s="128">
        <v>2600000000</v>
      </c>
      <c r="D557" s="128"/>
      <c r="E557" s="131" t="s">
        <v>328</v>
      </c>
      <c r="F557" s="21">
        <f t="shared" si="147"/>
        <v>350</v>
      </c>
      <c r="G557" s="21">
        <f t="shared" si="147"/>
        <v>350</v>
      </c>
      <c r="H557" s="21">
        <f t="shared" si="147"/>
        <v>350</v>
      </c>
    </row>
    <row r="558" spans="1:8" ht="31.5">
      <c r="A558" s="103" t="s">
        <v>33</v>
      </c>
      <c r="B558" s="103" t="s">
        <v>48</v>
      </c>
      <c r="C558" s="128">
        <v>2610000000</v>
      </c>
      <c r="D558" s="128"/>
      <c r="E558" s="131" t="s">
        <v>107</v>
      </c>
      <c r="F558" s="21">
        <f t="shared" si="147"/>
        <v>350</v>
      </c>
      <c r="G558" s="21">
        <f t="shared" si="147"/>
        <v>350</v>
      </c>
      <c r="H558" s="21">
        <f t="shared" si="147"/>
        <v>350</v>
      </c>
    </row>
    <row r="559" spans="1:8" ht="12.75">
      <c r="A559" s="103" t="s">
        <v>33</v>
      </c>
      <c r="B559" s="103" t="s">
        <v>48</v>
      </c>
      <c r="C559" s="103">
        <v>2610100000</v>
      </c>
      <c r="D559" s="103"/>
      <c r="E559" s="102" t="s">
        <v>108</v>
      </c>
      <c r="F559" s="21">
        <f t="shared" si="147"/>
        <v>350</v>
      </c>
      <c r="G559" s="21">
        <f t="shared" si="147"/>
        <v>350</v>
      </c>
      <c r="H559" s="21">
        <f t="shared" si="147"/>
        <v>350</v>
      </c>
    </row>
    <row r="560" spans="1:8" ht="31.5">
      <c r="A560" s="103" t="s">
        <v>33</v>
      </c>
      <c r="B560" s="103" t="s">
        <v>48</v>
      </c>
      <c r="C560" s="103">
        <v>2610120240</v>
      </c>
      <c r="D560" s="103"/>
      <c r="E560" s="102" t="s">
        <v>111</v>
      </c>
      <c r="F560" s="21">
        <f t="shared" si="147"/>
        <v>350</v>
      </c>
      <c r="G560" s="21">
        <f t="shared" si="147"/>
        <v>350</v>
      </c>
      <c r="H560" s="21">
        <f t="shared" si="147"/>
        <v>350</v>
      </c>
    </row>
    <row r="561" spans="1:8" ht="31.5">
      <c r="A561" s="103" t="s">
        <v>33</v>
      </c>
      <c r="B561" s="103" t="s">
        <v>48</v>
      </c>
      <c r="C561" s="124">
        <v>2610120240</v>
      </c>
      <c r="D561" s="103" t="s">
        <v>69</v>
      </c>
      <c r="E561" s="102" t="s">
        <v>95</v>
      </c>
      <c r="F561" s="21">
        <f t="shared" si="147"/>
        <v>350</v>
      </c>
      <c r="G561" s="21">
        <f t="shared" si="147"/>
        <v>350</v>
      </c>
      <c r="H561" s="21">
        <f t="shared" si="147"/>
        <v>350</v>
      </c>
    </row>
    <row r="562" spans="1:8" ht="31.5">
      <c r="A562" s="103" t="s">
        <v>33</v>
      </c>
      <c r="B562" s="103" t="s">
        <v>48</v>
      </c>
      <c r="C562" s="124">
        <v>2610120240</v>
      </c>
      <c r="D562" s="101">
        <v>240</v>
      </c>
      <c r="E562" s="102" t="s">
        <v>223</v>
      </c>
      <c r="F562" s="21">
        <v>350</v>
      </c>
      <c r="G562" s="21">
        <v>350</v>
      </c>
      <c r="H562" s="21">
        <v>350</v>
      </c>
    </row>
    <row r="563" spans="1:8" ht="12.75">
      <c r="A563" s="103" t="s">
        <v>33</v>
      </c>
      <c r="B563" s="103" t="s">
        <v>57</v>
      </c>
      <c r="C563" s="103" t="s">
        <v>66</v>
      </c>
      <c r="D563" s="103" t="s">
        <v>66</v>
      </c>
      <c r="E563" s="102" t="s">
        <v>27</v>
      </c>
      <c r="F563" s="21">
        <f aca="true" t="shared" si="148" ref="F563:H569">F564</f>
        <v>3217.6</v>
      </c>
      <c r="G563" s="21">
        <f t="shared" si="148"/>
        <v>1812.1</v>
      </c>
      <c r="H563" s="21">
        <f t="shared" si="148"/>
        <v>1753.5</v>
      </c>
    </row>
    <row r="564" spans="1:8" ht="12.75">
      <c r="A564" s="103" t="s">
        <v>33</v>
      </c>
      <c r="B564" s="103" t="s">
        <v>4</v>
      </c>
      <c r="C564" s="103" t="s">
        <v>66</v>
      </c>
      <c r="D564" s="103" t="s">
        <v>66</v>
      </c>
      <c r="E564" s="102" t="s">
        <v>5</v>
      </c>
      <c r="F564" s="21">
        <f t="shared" si="148"/>
        <v>3217.6</v>
      </c>
      <c r="G564" s="21">
        <f t="shared" si="148"/>
        <v>1812.1</v>
      </c>
      <c r="H564" s="21">
        <f t="shared" si="148"/>
        <v>1753.5</v>
      </c>
    </row>
    <row r="565" spans="1:8" ht="47.25">
      <c r="A565" s="103" t="s">
        <v>33</v>
      </c>
      <c r="B565" s="103" t="s">
        <v>4</v>
      </c>
      <c r="C565" s="128">
        <v>2600000000</v>
      </c>
      <c r="D565" s="128"/>
      <c r="E565" s="131" t="s">
        <v>328</v>
      </c>
      <c r="F565" s="21">
        <f t="shared" si="148"/>
        <v>3217.6</v>
      </c>
      <c r="G565" s="21">
        <f t="shared" si="148"/>
        <v>1812.1</v>
      </c>
      <c r="H565" s="21">
        <f t="shared" si="148"/>
        <v>1753.5</v>
      </c>
    </row>
    <row r="566" spans="1:8" ht="31.5">
      <c r="A566" s="103" t="s">
        <v>33</v>
      </c>
      <c r="B566" s="103" t="s">
        <v>4</v>
      </c>
      <c r="C566" s="128">
        <v>2610000000</v>
      </c>
      <c r="D566" s="128"/>
      <c r="E566" s="131" t="s">
        <v>107</v>
      </c>
      <c r="F566" s="21">
        <f t="shared" si="148"/>
        <v>3217.6</v>
      </c>
      <c r="G566" s="21">
        <f t="shared" si="148"/>
        <v>1812.1</v>
      </c>
      <c r="H566" s="21">
        <f t="shared" si="148"/>
        <v>1753.5</v>
      </c>
    </row>
    <row r="567" spans="1:8" ht="12.75">
      <c r="A567" s="103" t="s">
        <v>33</v>
      </c>
      <c r="B567" s="103" t="s">
        <v>4</v>
      </c>
      <c r="C567" s="103">
        <v>2610100000</v>
      </c>
      <c r="D567" s="103"/>
      <c r="E567" s="102" t="s">
        <v>108</v>
      </c>
      <c r="F567" s="21">
        <f t="shared" si="148"/>
        <v>3217.6</v>
      </c>
      <c r="G567" s="21">
        <f t="shared" si="148"/>
        <v>1812.1</v>
      </c>
      <c r="H567" s="21">
        <f t="shared" si="148"/>
        <v>1753.5</v>
      </c>
    </row>
    <row r="568" spans="1:8" ht="47.25">
      <c r="A568" s="103" t="s">
        <v>33</v>
      </c>
      <c r="B568" s="103" t="s">
        <v>4</v>
      </c>
      <c r="C568" s="103">
        <v>2610120230</v>
      </c>
      <c r="D568" s="103"/>
      <c r="E568" s="102" t="s">
        <v>113</v>
      </c>
      <c r="F568" s="21">
        <f t="shared" si="148"/>
        <v>3217.6</v>
      </c>
      <c r="G568" s="21">
        <f t="shared" si="148"/>
        <v>1812.1</v>
      </c>
      <c r="H568" s="21">
        <f t="shared" si="148"/>
        <v>1753.5</v>
      </c>
    </row>
    <row r="569" spans="1:8" ht="31.5">
      <c r="A569" s="103" t="s">
        <v>33</v>
      </c>
      <c r="B569" s="103" t="s">
        <v>4</v>
      </c>
      <c r="C569" s="128">
        <v>2610120230</v>
      </c>
      <c r="D569" s="103" t="s">
        <v>69</v>
      </c>
      <c r="E569" s="102" t="s">
        <v>95</v>
      </c>
      <c r="F569" s="21">
        <f t="shared" si="148"/>
        <v>3217.6</v>
      </c>
      <c r="G569" s="21">
        <f t="shared" si="148"/>
        <v>1812.1</v>
      </c>
      <c r="H569" s="21">
        <f t="shared" si="148"/>
        <v>1753.5</v>
      </c>
    </row>
    <row r="570" spans="1:8" ht="31.5">
      <c r="A570" s="103" t="s">
        <v>33</v>
      </c>
      <c r="B570" s="103" t="s">
        <v>4</v>
      </c>
      <c r="C570" s="128">
        <v>2610120230</v>
      </c>
      <c r="D570" s="101">
        <v>240</v>
      </c>
      <c r="E570" s="102" t="s">
        <v>223</v>
      </c>
      <c r="F570" s="21">
        <v>3217.6</v>
      </c>
      <c r="G570" s="21">
        <v>1812.1</v>
      </c>
      <c r="H570" s="21">
        <v>1753.5</v>
      </c>
    </row>
    <row r="571" spans="1:8" ht="12.75">
      <c r="A571" s="103" t="s">
        <v>33</v>
      </c>
      <c r="B571" s="103" t="s">
        <v>39</v>
      </c>
      <c r="C571" s="103" t="s">
        <v>66</v>
      </c>
      <c r="D571" s="103" t="s">
        <v>66</v>
      </c>
      <c r="E571" s="102" t="s">
        <v>31</v>
      </c>
      <c r="F571" s="21">
        <f>F572</f>
        <v>7279.7</v>
      </c>
      <c r="G571" s="21">
        <f>G572</f>
        <v>4803.6</v>
      </c>
      <c r="H571" s="21">
        <f>H572</f>
        <v>6404.8</v>
      </c>
    </row>
    <row r="572" spans="1:8" ht="12.75">
      <c r="A572" s="103" t="s">
        <v>33</v>
      </c>
      <c r="B572" s="103" t="s">
        <v>84</v>
      </c>
      <c r="C572" s="103" t="s">
        <v>66</v>
      </c>
      <c r="D572" s="103" t="s">
        <v>66</v>
      </c>
      <c r="E572" s="102" t="s">
        <v>85</v>
      </c>
      <c r="F572" s="21">
        <f aca="true" t="shared" si="149" ref="F572:H574">F573</f>
        <v>7279.7</v>
      </c>
      <c r="G572" s="21">
        <f t="shared" si="149"/>
        <v>4803.6</v>
      </c>
      <c r="H572" s="21">
        <f t="shared" si="149"/>
        <v>6404.8</v>
      </c>
    </row>
    <row r="573" spans="1:8" ht="47.25">
      <c r="A573" s="103" t="s">
        <v>33</v>
      </c>
      <c r="B573" s="103" t="s">
        <v>84</v>
      </c>
      <c r="C573" s="128">
        <v>2600000000</v>
      </c>
      <c r="D573" s="128"/>
      <c r="E573" s="131" t="s">
        <v>328</v>
      </c>
      <c r="F573" s="21">
        <f t="shared" si="149"/>
        <v>7279.7</v>
      </c>
      <c r="G573" s="21">
        <f t="shared" si="149"/>
        <v>4803.6</v>
      </c>
      <c r="H573" s="21">
        <f t="shared" si="149"/>
        <v>6404.8</v>
      </c>
    </row>
    <row r="574" spans="1:8" ht="31.5">
      <c r="A574" s="103" t="s">
        <v>33</v>
      </c>
      <c r="B574" s="103" t="s">
        <v>84</v>
      </c>
      <c r="C574" s="128">
        <v>2610000000</v>
      </c>
      <c r="D574" s="128"/>
      <c r="E574" s="131" t="s">
        <v>107</v>
      </c>
      <c r="F574" s="21">
        <f t="shared" si="149"/>
        <v>7279.7</v>
      </c>
      <c r="G574" s="21">
        <f t="shared" si="149"/>
        <v>4803.6</v>
      </c>
      <c r="H574" s="21">
        <f t="shared" si="149"/>
        <v>6404.8</v>
      </c>
    </row>
    <row r="575" spans="1:8" ht="18" customHeight="1">
      <c r="A575" s="103" t="s">
        <v>33</v>
      </c>
      <c r="B575" s="103" t="s">
        <v>84</v>
      </c>
      <c r="C575" s="103">
        <v>2610200000</v>
      </c>
      <c r="D575" s="103"/>
      <c r="E575" s="102" t="s">
        <v>112</v>
      </c>
      <c r="F575" s="21">
        <f>F576+F579+F585+F582</f>
        <v>7279.7</v>
      </c>
      <c r="G575" s="21">
        <f aca="true" t="shared" si="150" ref="G575:H575">G576+G579+G585+G582</f>
        <v>4803.6</v>
      </c>
      <c r="H575" s="21">
        <f t="shared" si="150"/>
        <v>6404.8</v>
      </c>
    </row>
    <row r="576" spans="1:8" ht="63">
      <c r="A576" s="103" t="s">
        <v>33</v>
      </c>
      <c r="B576" s="103" t="s">
        <v>84</v>
      </c>
      <c r="C576" s="103">
        <v>2610210820</v>
      </c>
      <c r="D576" s="103"/>
      <c r="E576" s="102" t="s">
        <v>220</v>
      </c>
      <c r="F576" s="21">
        <f aca="true" t="shared" si="151" ref="F576:H577">F577</f>
        <v>3202.4</v>
      </c>
      <c r="G576" s="21">
        <f t="shared" si="151"/>
        <v>0</v>
      </c>
      <c r="H576" s="21">
        <f t="shared" si="151"/>
        <v>1601.1999999999998</v>
      </c>
    </row>
    <row r="577" spans="1:8" ht="31.5">
      <c r="A577" s="103" t="s">
        <v>33</v>
      </c>
      <c r="B577" s="103" t="s">
        <v>84</v>
      </c>
      <c r="C577" s="103">
        <v>2610210820</v>
      </c>
      <c r="D577" s="103" t="s">
        <v>72</v>
      </c>
      <c r="E577" s="102" t="s">
        <v>96</v>
      </c>
      <c r="F577" s="21">
        <f t="shared" si="151"/>
        <v>3202.4</v>
      </c>
      <c r="G577" s="21">
        <f t="shared" si="151"/>
        <v>0</v>
      </c>
      <c r="H577" s="21">
        <f t="shared" si="151"/>
        <v>1601.1999999999998</v>
      </c>
    </row>
    <row r="578" spans="1:8" ht="12.75">
      <c r="A578" s="103" t="s">
        <v>33</v>
      </c>
      <c r="B578" s="103" t="s">
        <v>84</v>
      </c>
      <c r="C578" s="103">
        <v>2610210820</v>
      </c>
      <c r="D578" s="103" t="s">
        <v>119</v>
      </c>
      <c r="E578" s="102" t="s">
        <v>120</v>
      </c>
      <c r="F578" s="21">
        <f>3295.6-93.2</f>
        <v>3202.4</v>
      </c>
      <c r="G578" s="21">
        <f>2197.1-2197.1</f>
        <v>0</v>
      </c>
      <c r="H578" s="21">
        <f>2197.1-595.9</f>
        <v>1601.1999999999998</v>
      </c>
    </row>
    <row r="579" spans="1:8" ht="47.25">
      <c r="A579" s="103" t="s">
        <v>33</v>
      </c>
      <c r="B579" s="103" t="s">
        <v>84</v>
      </c>
      <c r="C579" s="103" t="s">
        <v>338</v>
      </c>
      <c r="D579" s="103"/>
      <c r="E579" s="56" t="s">
        <v>230</v>
      </c>
      <c r="F579" s="21">
        <f aca="true" t="shared" si="152" ref="F579:H580">F580</f>
        <v>0</v>
      </c>
      <c r="G579" s="21">
        <f t="shared" si="152"/>
        <v>4803.6</v>
      </c>
      <c r="H579" s="21">
        <f t="shared" si="152"/>
        <v>4803.6</v>
      </c>
    </row>
    <row r="580" spans="1:8" ht="31.5">
      <c r="A580" s="103" t="s">
        <v>33</v>
      </c>
      <c r="B580" s="103" t="s">
        <v>84</v>
      </c>
      <c r="C580" s="103" t="s">
        <v>338</v>
      </c>
      <c r="D580" s="103" t="s">
        <v>72</v>
      </c>
      <c r="E580" s="56" t="s">
        <v>96</v>
      </c>
      <c r="F580" s="21">
        <f t="shared" si="152"/>
        <v>0</v>
      </c>
      <c r="G580" s="21">
        <f t="shared" si="152"/>
        <v>4803.6</v>
      </c>
      <c r="H580" s="21">
        <f t="shared" si="152"/>
        <v>4803.6</v>
      </c>
    </row>
    <row r="581" spans="1:8" ht="12.75">
      <c r="A581" s="103" t="s">
        <v>33</v>
      </c>
      <c r="B581" s="103" t="s">
        <v>84</v>
      </c>
      <c r="C581" s="103" t="s">
        <v>338</v>
      </c>
      <c r="D581" s="103" t="s">
        <v>119</v>
      </c>
      <c r="E581" s="56" t="s">
        <v>120</v>
      </c>
      <c r="F581" s="21">
        <f>2197.1-2197.1</f>
        <v>0</v>
      </c>
      <c r="G581" s="21">
        <f>3295.6+1508</f>
        <v>4803.6</v>
      </c>
      <c r="H581" s="21">
        <f>3295.6+1508</f>
        <v>4803.6</v>
      </c>
    </row>
    <row r="582" spans="1:8" ht="47.25">
      <c r="A582" s="252" t="s">
        <v>33</v>
      </c>
      <c r="B582" s="252" t="s">
        <v>84</v>
      </c>
      <c r="C582" s="252">
        <v>2610210290</v>
      </c>
      <c r="D582" s="252"/>
      <c r="E582" s="56" t="s">
        <v>687</v>
      </c>
      <c r="F582" s="21">
        <f>F583</f>
        <v>2461.2</v>
      </c>
      <c r="G582" s="21">
        <f aca="true" t="shared" si="153" ref="G582:H583">G583</f>
        <v>0</v>
      </c>
      <c r="H582" s="21">
        <f t="shared" si="153"/>
        <v>0</v>
      </c>
    </row>
    <row r="583" spans="1:8" ht="31.5">
      <c r="A583" s="252" t="s">
        <v>33</v>
      </c>
      <c r="B583" s="252" t="s">
        <v>84</v>
      </c>
      <c r="C583" s="252">
        <v>2610210290</v>
      </c>
      <c r="D583" s="252" t="s">
        <v>72</v>
      </c>
      <c r="E583" s="56" t="s">
        <v>96</v>
      </c>
      <c r="F583" s="21">
        <f>F584</f>
        <v>2461.2</v>
      </c>
      <c r="G583" s="21">
        <f t="shared" si="153"/>
        <v>0</v>
      </c>
      <c r="H583" s="21">
        <f t="shared" si="153"/>
        <v>0</v>
      </c>
    </row>
    <row r="584" spans="1:8" ht="12.75">
      <c r="A584" s="252" t="s">
        <v>33</v>
      </c>
      <c r="B584" s="252" t="s">
        <v>84</v>
      </c>
      <c r="C584" s="252">
        <v>2610210290</v>
      </c>
      <c r="D584" s="252" t="s">
        <v>119</v>
      </c>
      <c r="E584" s="56" t="s">
        <v>120</v>
      </c>
      <c r="F584" s="21">
        <v>2461.2</v>
      </c>
      <c r="G584" s="21">
        <v>0</v>
      </c>
      <c r="H584" s="21">
        <v>0</v>
      </c>
    </row>
    <row r="585" spans="1:8" ht="47.25">
      <c r="A585" s="161" t="s">
        <v>33</v>
      </c>
      <c r="B585" s="161" t="s">
        <v>84</v>
      </c>
      <c r="C585" s="161" t="s">
        <v>381</v>
      </c>
      <c r="D585" s="161"/>
      <c r="E585" s="56" t="s">
        <v>382</v>
      </c>
      <c r="F585" s="21">
        <f>F586</f>
        <v>1616.1</v>
      </c>
      <c r="G585" s="21">
        <f aca="true" t="shared" si="154" ref="G585:H586">G586</f>
        <v>0</v>
      </c>
      <c r="H585" s="21">
        <f t="shared" si="154"/>
        <v>0</v>
      </c>
    </row>
    <row r="586" spans="1:8" ht="31.5">
      <c r="A586" s="161" t="s">
        <v>33</v>
      </c>
      <c r="B586" s="161" t="s">
        <v>84</v>
      </c>
      <c r="C586" s="161" t="s">
        <v>381</v>
      </c>
      <c r="D586" s="161" t="s">
        <v>72</v>
      </c>
      <c r="E586" s="56" t="s">
        <v>96</v>
      </c>
      <c r="F586" s="21">
        <f>F587</f>
        <v>1616.1</v>
      </c>
      <c r="G586" s="21">
        <f t="shared" si="154"/>
        <v>0</v>
      </c>
      <c r="H586" s="21">
        <f t="shared" si="154"/>
        <v>0</v>
      </c>
    </row>
    <row r="587" spans="1:8" ht="12.75">
      <c r="A587" s="161" t="s">
        <v>33</v>
      </c>
      <c r="B587" s="161" t="s">
        <v>84</v>
      </c>
      <c r="C587" s="161" t="s">
        <v>381</v>
      </c>
      <c r="D587" s="161" t="s">
        <v>119</v>
      </c>
      <c r="E587" s="56" t="s">
        <v>120</v>
      </c>
      <c r="F587" s="21">
        <v>1616.1</v>
      </c>
      <c r="G587" s="21">
        <v>0</v>
      </c>
      <c r="H587" s="21">
        <v>0</v>
      </c>
    </row>
    <row r="588" spans="1:8" ht="12.75">
      <c r="A588" s="16" t="s">
        <v>14</v>
      </c>
      <c r="B588" s="24" t="s">
        <v>66</v>
      </c>
      <c r="C588" s="24" t="s">
        <v>66</v>
      </c>
      <c r="D588" s="24" t="s">
        <v>66</v>
      </c>
      <c r="E588" s="45" t="s">
        <v>2</v>
      </c>
      <c r="F588" s="26">
        <f aca="true" t="shared" si="155" ref="F588:F593">F589</f>
        <v>3688.2000000000003</v>
      </c>
      <c r="G588" s="26">
        <f aca="true" t="shared" si="156" ref="G588:H593">G589</f>
        <v>3688.2000000000003</v>
      </c>
      <c r="H588" s="26">
        <f t="shared" si="156"/>
        <v>3688.2000000000003</v>
      </c>
    </row>
    <row r="589" spans="1:8" ht="12.75">
      <c r="A589" s="101" t="s">
        <v>14</v>
      </c>
      <c r="B589" s="101" t="s">
        <v>54</v>
      </c>
      <c r="C589" s="101" t="s">
        <v>66</v>
      </c>
      <c r="D589" s="101" t="s">
        <v>66</v>
      </c>
      <c r="E589" s="46" t="s">
        <v>20</v>
      </c>
      <c r="F589" s="21">
        <f t="shared" si="155"/>
        <v>3688.2000000000003</v>
      </c>
      <c r="G589" s="21">
        <f t="shared" si="156"/>
        <v>3688.2000000000003</v>
      </c>
      <c r="H589" s="21">
        <f t="shared" si="156"/>
        <v>3688.2000000000003</v>
      </c>
    </row>
    <row r="590" spans="1:8" ht="47.25">
      <c r="A590" s="101" t="s">
        <v>14</v>
      </c>
      <c r="B590" s="101" t="s">
        <v>44</v>
      </c>
      <c r="C590" s="101" t="s">
        <v>66</v>
      </c>
      <c r="D590" s="101" t="s">
        <v>66</v>
      </c>
      <c r="E590" s="102" t="s">
        <v>21</v>
      </c>
      <c r="F590" s="21">
        <f t="shared" si="155"/>
        <v>3688.2000000000003</v>
      </c>
      <c r="G590" s="21">
        <f t="shared" si="156"/>
        <v>3688.2000000000003</v>
      </c>
      <c r="H590" s="21">
        <f t="shared" si="156"/>
        <v>3688.2000000000003</v>
      </c>
    </row>
    <row r="591" spans="1:8" ht="12.75">
      <c r="A591" s="101" t="s">
        <v>14</v>
      </c>
      <c r="B591" s="101" t="s">
        <v>44</v>
      </c>
      <c r="C591" s="103" t="s">
        <v>110</v>
      </c>
      <c r="D591" s="103" t="s">
        <v>66</v>
      </c>
      <c r="E591" s="102" t="s">
        <v>105</v>
      </c>
      <c r="F591" s="21">
        <f t="shared" si="155"/>
        <v>3688.2000000000003</v>
      </c>
      <c r="G591" s="21">
        <f t="shared" si="156"/>
        <v>3688.2000000000003</v>
      </c>
      <c r="H591" s="21">
        <f t="shared" si="156"/>
        <v>3688.2000000000003</v>
      </c>
    </row>
    <row r="592" spans="1:8" ht="31.5">
      <c r="A592" s="101" t="s">
        <v>14</v>
      </c>
      <c r="B592" s="101" t="s">
        <v>44</v>
      </c>
      <c r="C592" s="101">
        <v>9990000000</v>
      </c>
      <c r="D592" s="101"/>
      <c r="E592" s="102" t="s">
        <v>147</v>
      </c>
      <c r="F592" s="21">
        <f t="shared" si="155"/>
        <v>3688.2000000000003</v>
      </c>
      <c r="G592" s="21">
        <f t="shared" si="156"/>
        <v>3688.2000000000003</v>
      </c>
      <c r="H592" s="21">
        <f t="shared" si="156"/>
        <v>3688.2000000000003</v>
      </c>
    </row>
    <row r="593" spans="1:8" ht="31.5">
      <c r="A593" s="101" t="s">
        <v>14</v>
      </c>
      <c r="B593" s="101" t="s">
        <v>44</v>
      </c>
      <c r="C593" s="101">
        <v>9990100000</v>
      </c>
      <c r="D593" s="101"/>
      <c r="E593" s="102" t="s">
        <v>164</v>
      </c>
      <c r="F593" s="21">
        <f t="shared" si="155"/>
        <v>3688.2000000000003</v>
      </c>
      <c r="G593" s="21">
        <f t="shared" si="156"/>
        <v>3688.2000000000003</v>
      </c>
      <c r="H593" s="21">
        <f t="shared" si="156"/>
        <v>3688.2000000000003</v>
      </c>
    </row>
    <row r="594" spans="1:8" ht="31.5">
      <c r="A594" s="101" t="s">
        <v>14</v>
      </c>
      <c r="B594" s="101" t="s">
        <v>44</v>
      </c>
      <c r="C594" s="101">
        <v>9990123000</v>
      </c>
      <c r="D594" s="101"/>
      <c r="E594" s="102" t="s">
        <v>165</v>
      </c>
      <c r="F594" s="21">
        <f>F595+F597</f>
        <v>3688.2000000000003</v>
      </c>
      <c r="G594" s="21">
        <f>G595+G597</f>
        <v>3688.2000000000003</v>
      </c>
      <c r="H594" s="21">
        <f>H595+H597</f>
        <v>3688.2000000000003</v>
      </c>
    </row>
    <row r="595" spans="1:8" ht="63">
      <c r="A595" s="101" t="s">
        <v>14</v>
      </c>
      <c r="B595" s="101" t="s">
        <v>44</v>
      </c>
      <c r="C595" s="101">
        <v>9990123000</v>
      </c>
      <c r="D595" s="101" t="s">
        <v>68</v>
      </c>
      <c r="E595" s="102" t="s">
        <v>1</v>
      </c>
      <c r="F595" s="21">
        <f>F596</f>
        <v>3126.3</v>
      </c>
      <c r="G595" s="21">
        <f>G596</f>
        <v>3126.3</v>
      </c>
      <c r="H595" s="21">
        <f>H596</f>
        <v>3126.3</v>
      </c>
    </row>
    <row r="596" spans="1:8" ht="31.5">
      <c r="A596" s="101" t="s">
        <v>14</v>
      </c>
      <c r="B596" s="101" t="s">
        <v>44</v>
      </c>
      <c r="C596" s="101">
        <v>9990123000</v>
      </c>
      <c r="D596" s="101">
        <v>120</v>
      </c>
      <c r="E596" s="102" t="s">
        <v>224</v>
      </c>
      <c r="F596" s="21">
        <f>2970.9+155.4</f>
        <v>3126.3</v>
      </c>
      <c r="G596" s="21">
        <f>2970.9+155.4</f>
        <v>3126.3</v>
      </c>
      <c r="H596" s="21">
        <f>2970.9+155.4</f>
        <v>3126.3</v>
      </c>
    </row>
    <row r="597" spans="1:8" ht="31.5">
      <c r="A597" s="101" t="s">
        <v>14</v>
      </c>
      <c r="B597" s="101" t="s">
        <v>44</v>
      </c>
      <c r="C597" s="101">
        <v>9990123000</v>
      </c>
      <c r="D597" s="103" t="s">
        <v>69</v>
      </c>
      <c r="E597" s="102" t="s">
        <v>95</v>
      </c>
      <c r="F597" s="21">
        <f>F598</f>
        <v>561.9</v>
      </c>
      <c r="G597" s="21">
        <f>G598</f>
        <v>561.9</v>
      </c>
      <c r="H597" s="21">
        <f>H598</f>
        <v>561.9</v>
      </c>
    </row>
    <row r="598" spans="1:8" ht="31.5">
      <c r="A598" s="101" t="s">
        <v>14</v>
      </c>
      <c r="B598" s="101" t="s">
        <v>44</v>
      </c>
      <c r="C598" s="101">
        <v>9990123000</v>
      </c>
      <c r="D598" s="101">
        <v>240</v>
      </c>
      <c r="E598" s="102" t="s">
        <v>223</v>
      </c>
      <c r="F598" s="21">
        <v>561.9</v>
      </c>
      <c r="G598" s="21">
        <v>561.9</v>
      </c>
      <c r="H598" s="21">
        <v>561.9</v>
      </c>
    </row>
    <row r="599" spans="1:8" ht="12.75">
      <c r="A599" s="16" t="s">
        <v>9</v>
      </c>
      <c r="B599" s="24" t="s">
        <v>66</v>
      </c>
      <c r="C599" s="24" t="s">
        <v>66</v>
      </c>
      <c r="D599" s="24" t="s">
        <v>66</v>
      </c>
      <c r="E599" s="40" t="s">
        <v>278</v>
      </c>
      <c r="F599" s="26">
        <f>F600+F776</f>
        <v>665592.9999999999</v>
      </c>
      <c r="G599" s="26">
        <f>G600+G776</f>
        <v>620124.7999999999</v>
      </c>
      <c r="H599" s="26">
        <f>H600+H776</f>
        <v>619296.9999999999</v>
      </c>
    </row>
    <row r="600" spans="1:8" ht="12.75">
      <c r="A600" s="101" t="s">
        <v>9</v>
      </c>
      <c r="B600" s="101" t="s">
        <v>37</v>
      </c>
      <c r="C600" s="101" t="s">
        <v>66</v>
      </c>
      <c r="D600" s="101" t="s">
        <v>66</v>
      </c>
      <c r="E600" s="102" t="s">
        <v>29</v>
      </c>
      <c r="F600" s="21">
        <f>F601+F643+F710+F747</f>
        <v>656000.2999999999</v>
      </c>
      <c r="G600" s="21">
        <f>G601+G643+G710+G747</f>
        <v>610532.1</v>
      </c>
      <c r="H600" s="21">
        <f>H601+H643+H710+H747</f>
        <v>609704.2999999999</v>
      </c>
    </row>
    <row r="601" spans="1:8" ht="12.75">
      <c r="A601" s="101" t="s">
        <v>9</v>
      </c>
      <c r="B601" s="101" t="s">
        <v>50</v>
      </c>
      <c r="C601" s="101" t="s">
        <v>66</v>
      </c>
      <c r="D601" s="101" t="s">
        <v>66</v>
      </c>
      <c r="E601" s="102" t="s">
        <v>10</v>
      </c>
      <c r="F601" s="21">
        <f>F602+F615</f>
        <v>263252.6</v>
      </c>
      <c r="G601" s="21">
        <f>G602+G615</f>
        <v>259713</v>
      </c>
      <c r="H601" s="21">
        <f>H602+H615</f>
        <v>259713</v>
      </c>
    </row>
    <row r="602" spans="1:8" ht="31.5" customHeight="1">
      <c r="A602" s="101" t="s">
        <v>9</v>
      </c>
      <c r="B602" s="101" t="s">
        <v>50</v>
      </c>
      <c r="C602" s="103">
        <v>2100000000</v>
      </c>
      <c r="D602" s="101"/>
      <c r="E602" s="102" t="s">
        <v>324</v>
      </c>
      <c r="F602" s="21">
        <f aca="true" t="shared" si="157" ref="F602:H602">F603</f>
        <v>257016.8</v>
      </c>
      <c r="G602" s="21">
        <f t="shared" si="157"/>
        <v>256471.5</v>
      </c>
      <c r="H602" s="21">
        <f t="shared" si="157"/>
        <v>256471.5</v>
      </c>
    </row>
    <row r="603" spans="1:8" ht="12.75">
      <c r="A603" s="101" t="s">
        <v>9</v>
      </c>
      <c r="B603" s="101" t="s">
        <v>50</v>
      </c>
      <c r="C603" s="101">
        <v>2110000000</v>
      </c>
      <c r="D603" s="101"/>
      <c r="E603" s="102" t="s">
        <v>166</v>
      </c>
      <c r="F603" s="21">
        <f>F604+F611</f>
        <v>257016.8</v>
      </c>
      <c r="G603" s="21">
        <f aca="true" t="shared" si="158" ref="G603:H603">G604+G611</f>
        <v>256471.5</v>
      </c>
      <c r="H603" s="21">
        <f t="shared" si="158"/>
        <v>256471.5</v>
      </c>
    </row>
    <row r="604" spans="1:8" ht="47.25">
      <c r="A604" s="101" t="s">
        <v>9</v>
      </c>
      <c r="B604" s="101" t="s">
        <v>50</v>
      </c>
      <c r="C604" s="101">
        <v>2110100000</v>
      </c>
      <c r="D604" s="24"/>
      <c r="E604" s="102" t="s">
        <v>167</v>
      </c>
      <c r="F604" s="21">
        <f>F608+F605</f>
        <v>256471.5</v>
      </c>
      <c r="G604" s="21">
        <f>G608+G605</f>
        <v>256471.5</v>
      </c>
      <c r="H604" s="21">
        <f>H608+H605</f>
        <v>256471.5</v>
      </c>
    </row>
    <row r="605" spans="1:8" ht="45" customHeight="1">
      <c r="A605" s="2" t="s">
        <v>9</v>
      </c>
      <c r="B605" s="2" t="s">
        <v>50</v>
      </c>
      <c r="C605" s="10" t="s">
        <v>317</v>
      </c>
      <c r="D605" s="11"/>
      <c r="E605" s="42" t="s">
        <v>103</v>
      </c>
      <c r="F605" s="21">
        <f aca="true" t="shared" si="159" ref="F605:H606">F606</f>
        <v>136227.8</v>
      </c>
      <c r="G605" s="21">
        <f t="shared" si="159"/>
        <v>136227.8</v>
      </c>
      <c r="H605" s="21">
        <f t="shared" si="159"/>
        <v>136227.8</v>
      </c>
    </row>
    <row r="606" spans="1:8" ht="31.5">
      <c r="A606" s="2" t="s">
        <v>9</v>
      </c>
      <c r="B606" s="2" t="s">
        <v>50</v>
      </c>
      <c r="C606" s="10" t="s">
        <v>317</v>
      </c>
      <c r="D606" s="103" t="s">
        <v>97</v>
      </c>
      <c r="E606" s="102" t="s">
        <v>98</v>
      </c>
      <c r="F606" s="21">
        <f t="shared" si="159"/>
        <v>136227.8</v>
      </c>
      <c r="G606" s="21">
        <f t="shared" si="159"/>
        <v>136227.8</v>
      </c>
      <c r="H606" s="21">
        <f t="shared" si="159"/>
        <v>136227.8</v>
      </c>
    </row>
    <row r="607" spans="1:8" ht="12.75">
      <c r="A607" s="101" t="s">
        <v>9</v>
      </c>
      <c r="B607" s="2" t="s">
        <v>50</v>
      </c>
      <c r="C607" s="10" t="s">
        <v>317</v>
      </c>
      <c r="D607" s="101">
        <v>610</v>
      </c>
      <c r="E607" s="102" t="s">
        <v>104</v>
      </c>
      <c r="F607" s="21">
        <f>120984.9+15242.9</f>
        <v>136227.8</v>
      </c>
      <c r="G607" s="21">
        <f>120984.9+15242.9</f>
        <v>136227.8</v>
      </c>
      <c r="H607" s="21">
        <f>120984.9+15242.9</f>
        <v>136227.8</v>
      </c>
    </row>
    <row r="608" spans="1:8" ht="31.5">
      <c r="A608" s="2" t="s">
        <v>9</v>
      </c>
      <c r="B608" s="2" t="s">
        <v>50</v>
      </c>
      <c r="C608" s="10" t="s">
        <v>318</v>
      </c>
      <c r="D608" s="10"/>
      <c r="E608" s="42" t="s">
        <v>123</v>
      </c>
      <c r="F608" s="21">
        <f aca="true" t="shared" si="160" ref="F608:H609">F609</f>
        <v>120243.7</v>
      </c>
      <c r="G608" s="21">
        <f t="shared" si="160"/>
        <v>120243.7</v>
      </c>
      <c r="H608" s="21">
        <f t="shared" si="160"/>
        <v>120243.7</v>
      </c>
    </row>
    <row r="609" spans="1:8" ht="31.5">
      <c r="A609" s="2" t="s">
        <v>9</v>
      </c>
      <c r="B609" s="2" t="s">
        <v>50</v>
      </c>
      <c r="C609" s="10" t="s">
        <v>318</v>
      </c>
      <c r="D609" s="103" t="s">
        <v>97</v>
      </c>
      <c r="E609" s="102" t="s">
        <v>98</v>
      </c>
      <c r="F609" s="21">
        <f t="shared" si="160"/>
        <v>120243.7</v>
      </c>
      <c r="G609" s="21">
        <f t="shared" si="160"/>
        <v>120243.7</v>
      </c>
      <c r="H609" s="21">
        <f t="shared" si="160"/>
        <v>120243.7</v>
      </c>
    </row>
    <row r="610" spans="1:8" ht="12.75">
      <c r="A610" s="101" t="s">
        <v>9</v>
      </c>
      <c r="B610" s="2" t="s">
        <v>50</v>
      </c>
      <c r="C610" s="10" t="s">
        <v>318</v>
      </c>
      <c r="D610" s="101">
        <v>610</v>
      </c>
      <c r="E610" s="102" t="s">
        <v>104</v>
      </c>
      <c r="F610" s="21">
        <f>117065.2+2517.7+660.8</f>
        <v>120243.7</v>
      </c>
      <c r="G610" s="21">
        <f>117065.2+2517.7+660.8</f>
        <v>120243.7</v>
      </c>
      <c r="H610" s="21">
        <f>117065.2+2517.7+660.8</f>
        <v>120243.7</v>
      </c>
    </row>
    <row r="611" spans="1:8" ht="78.75">
      <c r="A611" s="245" t="s">
        <v>9</v>
      </c>
      <c r="B611" s="22" t="s">
        <v>50</v>
      </c>
      <c r="C611" s="245">
        <v>2110500000</v>
      </c>
      <c r="D611" s="245"/>
      <c r="E611" s="246" t="s">
        <v>250</v>
      </c>
      <c r="F611" s="247">
        <f>F612</f>
        <v>545.3</v>
      </c>
      <c r="G611" s="247">
        <f aca="true" t="shared" si="161" ref="G611:H613">G612</f>
        <v>0</v>
      </c>
      <c r="H611" s="247">
        <f t="shared" si="161"/>
        <v>0</v>
      </c>
    </row>
    <row r="612" spans="1:8" ht="47.25">
      <c r="A612" s="2" t="s">
        <v>9</v>
      </c>
      <c r="B612" s="107" t="s">
        <v>50</v>
      </c>
      <c r="C612" s="244" t="s">
        <v>668</v>
      </c>
      <c r="D612" s="245"/>
      <c r="E612" s="94" t="s">
        <v>256</v>
      </c>
      <c r="F612" s="247">
        <f>F613</f>
        <v>545.3</v>
      </c>
      <c r="G612" s="247">
        <f t="shared" si="161"/>
        <v>0</v>
      </c>
      <c r="H612" s="247">
        <f t="shared" si="161"/>
        <v>0</v>
      </c>
    </row>
    <row r="613" spans="1:8" ht="31.5">
      <c r="A613" s="245" t="s">
        <v>9</v>
      </c>
      <c r="B613" s="107" t="s">
        <v>50</v>
      </c>
      <c r="C613" s="244" t="s">
        <v>668</v>
      </c>
      <c r="D613" s="95">
        <v>600</v>
      </c>
      <c r="E613" s="94" t="s">
        <v>98</v>
      </c>
      <c r="F613" s="247">
        <f>F614</f>
        <v>545.3</v>
      </c>
      <c r="G613" s="247">
        <f t="shared" si="161"/>
        <v>0</v>
      </c>
      <c r="H613" s="247">
        <f t="shared" si="161"/>
        <v>0</v>
      </c>
    </row>
    <row r="614" spans="1:8" ht="12.75">
      <c r="A614" s="245" t="s">
        <v>9</v>
      </c>
      <c r="B614" s="107" t="s">
        <v>50</v>
      </c>
      <c r="C614" s="244" t="s">
        <v>668</v>
      </c>
      <c r="D614" s="93">
        <v>610</v>
      </c>
      <c r="E614" s="94" t="s">
        <v>104</v>
      </c>
      <c r="F614" s="247">
        <v>545.3</v>
      </c>
      <c r="G614" s="247">
        <v>0</v>
      </c>
      <c r="H614" s="247">
        <v>0</v>
      </c>
    </row>
    <row r="615" spans="1:8" ht="31.5">
      <c r="A615" s="2" t="s">
        <v>9</v>
      </c>
      <c r="B615" s="107" t="s">
        <v>50</v>
      </c>
      <c r="C615" s="103">
        <v>2500000000</v>
      </c>
      <c r="D615" s="101"/>
      <c r="E615" s="102" t="s">
        <v>323</v>
      </c>
      <c r="F615" s="109">
        <f>F616</f>
        <v>6235.8</v>
      </c>
      <c r="G615" s="109">
        <f>G616</f>
        <v>3241.5</v>
      </c>
      <c r="H615" s="109">
        <f>H616</f>
        <v>3241.5</v>
      </c>
    </row>
    <row r="616" spans="1:8" ht="31.5">
      <c r="A616" s="2" t="s">
        <v>9</v>
      </c>
      <c r="B616" s="107" t="s">
        <v>50</v>
      </c>
      <c r="C616" s="103">
        <v>2520000000</v>
      </c>
      <c r="D616" s="101"/>
      <c r="E616" s="102" t="s">
        <v>249</v>
      </c>
      <c r="F616" s="109">
        <f>F621+F631+F635+F639+F617</f>
        <v>6235.8</v>
      </c>
      <c r="G616" s="109">
        <f aca="true" t="shared" si="162" ref="G616:H616">G621+G631+G635+G639+G617</f>
        <v>3241.5</v>
      </c>
      <c r="H616" s="109">
        <f t="shared" si="162"/>
        <v>3241.5</v>
      </c>
    </row>
    <row r="617" spans="1:8" ht="63">
      <c r="A617" s="245" t="s">
        <v>9</v>
      </c>
      <c r="B617" s="107" t="s">
        <v>50</v>
      </c>
      <c r="C617" s="245">
        <v>2520100000</v>
      </c>
      <c r="D617" s="245"/>
      <c r="E617" s="56" t="s">
        <v>678</v>
      </c>
      <c r="F617" s="109">
        <f>F618</f>
        <v>52.3</v>
      </c>
      <c r="G617" s="109">
        <f aca="true" t="shared" si="163" ref="G617:H619">G618</f>
        <v>0</v>
      </c>
      <c r="H617" s="109">
        <f t="shared" si="163"/>
        <v>0</v>
      </c>
    </row>
    <row r="618" spans="1:8" ht="31.5">
      <c r="A618" s="245" t="s">
        <v>9</v>
      </c>
      <c r="B618" s="107" t="s">
        <v>50</v>
      </c>
      <c r="C618" s="10" t="s">
        <v>679</v>
      </c>
      <c r="D618" s="245"/>
      <c r="E618" s="56" t="s">
        <v>680</v>
      </c>
      <c r="F618" s="109">
        <f>F619</f>
        <v>52.3</v>
      </c>
      <c r="G618" s="109">
        <f t="shared" si="163"/>
        <v>0</v>
      </c>
      <c r="H618" s="109">
        <f t="shared" si="163"/>
        <v>0</v>
      </c>
    </row>
    <row r="619" spans="1:8" ht="31.5">
      <c r="A619" s="2" t="s">
        <v>9</v>
      </c>
      <c r="B619" s="107" t="s">
        <v>50</v>
      </c>
      <c r="C619" s="10" t="s">
        <v>679</v>
      </c>
      <c r="D619" s="244" t="s">
        <v>97</v>
      </c>
      <c r="E619" s="56" t="s">
        <v>98</v>
      </c>
      <c r="F619" s="109">
        <f>F620</f>
        <v>52.3</v>
      </c>
      <c r="G619" s="109">
        <f t="shared" si="163"/>
        <v>0</v>
      </c>
      <c r="H619" s="109">
        <f t="shared" si="163"/>
        <v>0</v>
      </c>
    </row>
    <row r="620" spans="1:8" ht="12.75">
      <c r="A620" s="2" t="s">
        <v>9</v>
      </c>
      <c r="B620" s="107" t="s">
        <v>50</v>
      </c>
      <c r="C620" s="10" t="s">
        <v>679</v>
      </c>
      <c r="D620" s="245">
        <v>610</v>
      </c>
      <c r="E620" s="56" t="s">
        <v>104</v>
      </c>
      <c r="F620" s="109">
        <v>52.3</v>
      </c>
      <c r="G620" s="109">
        <v>0</v>
      </c>
      <c r="H620" s="109">
        <v>0</v>
      </c>
    </row>
    <row r="621" spans="1:8" ht="47.25">
      <c r="A621" s="2" t="s">
        <v>9</v>
      </c>
      <c r="B621" s="107" t="s">
        <v>50</v>
      </c>
      <c r="C621" s="103">
        <v>2520200000</v>
      </c>
      <c r="D621" s="101"/>
      <c r="E621" s="102" t="s">
        <v>296</v>
      </c>
      <c r="F621" s="109">
        <f>F628+F625+F622</f>
        <v>2942</v>
      </c>
      <c r="G621" s="109">
        <f aca="true" t="shared" si="164" ref="G621:H621">G628+G625+G622</f>
        <v>0</v>
      </c>
      <c r="H621" s="109">
        <f t="shared" si="164"/>
        <v>0</v>
      </c>
    </row>
    <row r="622" spans="1:8" ht="47.25">
      <c r="A622" s="2" t="s">
        <v>9</v>
      </c>
      <c r="B622" s="107" t="s">
        <v>50</v>
      </c>
      <c r="C622" s="161">
        <v>2520211040</v>
      </c>
      <c r="D622" s="162"/>
      <c r="E622" s="94" t="s">
        <v>383</v>
      </c>
      <c r="F622" s="109">
        <f aca="true" t="shared" si="165" ref="F622:H623">F623</f>
        <v>1253</v>
      </c>
      <c r="G622" s="109">
        <f t="shared" si="165"/>
        <v>0</v>
      </c>
      <c r="H622" s="109">
        <f t="shared" si="165"/>
        <v>0</v>
      </c>
    </row>
    <row r="623" spans="1:8" ht="31.5">
      <c r="A623" s="2" t="s">
        <v>9</v>
      </c>
      <c r="B623" s="107" t="s">
        <v>50</v>
      </c>
      <c r="C623" s="161">
        <v>2520211040</v>
      </c>
      <c r="D623" s="95">
        <v>600</v>
      </c>
      <c r="E623" s="94" t="s">
        <v>98</v>
      </c>
      <c r="F623" s="109">
        <f t="shared" si="165"/>
        <v>1253</v>
      </c>
      <c r="G623" s="109">
        <f t="shared" si="165"/>
        <v>0</v>
      </c>
      <c r="H623" s="109">
        <f t="shared" si="165"/>
        <v>0</v>
      </c>
    </row>
    <row r="624" spans="1:8" ht="12.75">
      <c r="A624" s="2" t="s">
        <v>9</v>
      </c>
      <c r="B624" s="107" t="s">
        <v>50</v>
      </c>
      <c r="C624" s="161">
        <v>2520211040</v>
      </c>
      <c r="D624" s="93">
        <v>610</v>
      </c>
      <c r="E624" s="94" t="s">
        <v>104</v>
      </c>
      <c r="F624" s="109">
        <f>1579-326</f>
        <v>1253</v>
      </c>
      <c r="G624" s="109">
        <v>0</v>
      </c>
      <c r="H624" s="109">
        <v>0</v>
      </c>
    </row>
    <row r="625" spans="1:8" ht="12.75">
      <c r="A625" s="2" t="s">
        <v>9</v>
      </c>
      <c r="B625" s="2" t="s">
        <v>50</v>
      </c>
      <c r="C625" s="128">
        <v>2520220190</v>
      </c>
      <c r="D625" s="128"/>
      <c r="E625" s="131" t="s">
        <v>339</v>
      </c>
      <c r="F625" s="109">
        <f aca="true" t="shared" si="166" ref="F625:H626">F626</f>
        <v>110</v>
      </c>
      <c r="G625" s="109">
        <f t="shared" si="166"/>
        <v>0</v>
      </c>
      <c r="H625" s="109">
        <f t="shared" si="166"/>
        <v>0</v>
      </c>
    </row>
    <row r="626" spans="1:8" ht="31.5">
      <c r="A626" s="2" t="s">
        <v>9</v>
      </c>
      <c r="B626" s="2" t="s">
        <v>50</v>
      </c>
      <c r="C626" s="128">
        <v>2520220190</v>
      </c>
      <c r="D626" s="128" t="s">
        <v>97</v>
      </c>
      <c r="E626" s="131" t="s">
        <v>98</v>
      </c>
      <c r="F626" s="109">
        <f t="shared" si="166"/>
        <v>110</v>
      </c>
      <c r="G626" s="109">
        <f t="shared" si="166"/>
        <v>0</v>
      </c>
      <c r="H626" s="109">
        <f t="shared" si="166"/>
        <v>0</v>
      </c>
    </row>
    <row r="627" spans="1:8" ht="12.75">
      <c r="A627" s="2" t="s">
        <v>9</v>
      </c>
      <c r="B627" s="2" t="s">
        <v>50</v>
      </c>
      <c r="C627" s="128">
        <v>2520220190</v>
      </c>
      <c r="D627" s="128">
        <v>610</v>
      </c>
      <c r="E627" s="131" t="s">
        <v>104</v>
      </c>
      <c r="F627" s="109">
        <v>110</v>
      </c>
      <c r="G627" s="109">
        <v>0</v>
      </c>
      <c r="H627" s="109">
        <v>0</v>
      </c>
    </row>
    <row r="628" spans="1:8" ht="47.25">
      <c r="A628" s="2" t="s">
        <v>9</v>
      </c>
      <c r="B628" s="107" t="s">
        <v>50</v>
      </c>
      <c r="C628" s="103" t="s">
        <v>319</v>
      </c>
      <c r="D628" s="101"/>
      <c r="E628" s="94" t="s">
        <v>256</v>
      </c>
      <c r="F628" s="109">
        <f aca="true" t="shared" si="167" ref="F628:H629">F629</f>
        <v>1579</v>
      </c>
      <c r="G628" s="109">
        <f t="shared" si="167"/>
        <v>0</v>
      </c>
      <c r="H628" s="109">
        <f t="shared" si="167"/>
        <v>0</v>
      </c>
    </row>
    <row r="629" spans="1:8" ht="31.5">
      <c r="A629" s="2" t="s">
        <v>9</v>
      </c>
      <c r="B629" s="107" t="s">
        <v>50</v>
      </c>
      <c r="C629" s="103" t="s">
        <v>319</v>
      </c>
      <c r="D629" s="95">
        <v>600</v>
      </c>
      <c r="E629" s="94" t="s">
        <v>98</v>
      </c>
      <c r="F629" s="109">
        <f t="shared" si="167"/>
        <v>1579</v>
      </c>
      <c r="G629" s="109">
        <f t="shared" si="167"/>
        <v>0</v>
      </c>
      <c r="H629" s="109">
        <f t="shared" si="167"/>
        <v>0</v>
      </c>
    </row>
    <row r="630" spans="1:8" ht="12.75">
      <c r="A630" s="2" t="s">
        <v>9</v>
      </c>
      <c r="B630" s="107" t="s">
        <v>50</v>
      </c>
      <c r="C630" s="103" t="s">
        <v>319</v>
      </c>
      <c r="D630" s="93">
        <v>610</v>
      </c>
      <c r="E630" s="94" t="s">
        <v>104</v>
      </c>
      <c r="F630" s="109">
        <v>1579</v>
      </c>
      <c r="G630" s="109">
        <v>0</v>
      </c>
      <c r="H630" s="109">
        <v>0</v>
      </c>
    </row>
    <row r="631" spans="1:8" ht="31.5">
      <c r="A631" s="2" t="s">
        <v>9</v>
      </c>
      <c r="B631" s="107" t="s">
        <v>50</v>
      </c>
      <c r="C631" s="128">
        <v>2520400000</v>
      </c>
      <c r="D631" s="130"/>
      <c r="E631" s="56" t="s">
        <v>346</v>
      </c>
      <c r="F631" s="109">
        <f>F632</f>
        <v>1266.2</v>
      </c>
      <c r="G631" s="109">
        <f aca="true" t="shared" si="168" ref="G631:H633">G632</f>
        <v>1119.8</v>
      </c>
      <c r="H631" s="109">
        <f t="shared" si="168"/>
        <v>1119.8</v>
      </c>
    </row>
    <row r="632" spans="1:8" ht="12.75">
      <c r="A632" s="2" t="s">
        <v>9</v>
      </c>
      <c r="B632" s="107" t="s">
        <v>50</v>
      </c>
      <c r="C632" s="128">
        <v>2520420300</v>
      </c>
      <c r="D632" s="130"/>
      <c r="E632" s="56" t="s">
        <v>347</v>
      </c>
      <c r="F632" s="109">
        <f>F633</f>
        <v>1266.2</v>
      </c>
      <c r="G632" s="109">
        <f t="shared" si="168"/>
        <v>1119.8</v>
      </c>
      <c r="H632" s="109">
        <f t="shared" si="168"/>
        <v>1119.8</v>
      </c>
    </row>
    <row r="633" spans="1:8" ht="31.5">
      <c r="A633" s="2" t="s">
        <v>9</v>
      </c>
      <c r="B633" s="107" t="s">
        <v>50</v>
      </c>
      <c r="C633" s="128">
        <v>2520420300</v>
      </c>
      <c r="D633" s="128" t="s">
        <v>97</v>
      </c>
      <c r="E633" s="56" t="s">
        <v>98</v>
      </c>
      <c r="F633" s="109">
        <f>F634</f>
        <v>1266.2</v>
      </c>
      <c r="G633" s="109">
        <f t="shared" si="168"/>
        <v>1119.8</v>
      </c>
      <c r="H633" s="109">
        <f t="shared" si="168"/>
        <v>1119.8</v>
      </c>
    </row>
    <row r="634" spans="1:8" ht="12.75">
      <c r="A634" s="2" t="s">
        <v>9</v>
      </c>
      <c r="B634" s="107" t="s">
        <v>50</v>
      </c>
      <c r="C634" s="128">
        <v>2520420300</v>
      </c>
      <c r="D634" s="130">
        <v>610</v>
      </c>
      <c r="E634" s="56" t="s">
        <v>104</v>
      </c>
      <c r="F634" s="109">
        <f>1119.8+146.4</f>
        <v>1266.2</v>
      </c>
      <c r="G634" s="109">
        <v>1119.8</v>
      </c>
      <c r="H634" s="109">
        <v>1119.8</v>
      </c>
    </row>
    <row r="635" spans="1:8" ht="31.5">
      <c r="A635" s="2" t="s">
        <v>9</v>
      </c>
      <c r="B635" s="107" t="s">
        <v>50</v>
      </c>
      <c r="C635" s="161">
        <v>2520500000</v>
      </c>
      <c r="D635" s="162"/>
      <c r="E635" s="163" t="s">
        <v>363</v>
      </c>
      <c r="F635" s="109">
        <f>F636</f>
        <v>1397.1000000000001</v>
      </c>
      <c r="G635" s="109">
        <f aca="true" t="shared" si="169" ref="G635:H637">G636</f>
        <v>1535.2</v>
      </c>
      <c r="H635" s="109">
        <f t="shared" si="169"/>
        <v>1535.2</v>
      </c>
    </row>
    <row r="636" spans="1:8" ht="12.75">
      <c r="A636" s="2" t="s">
        <v>9</v>
      </c>
      <c r="B636" s="107" t="s">
        <v>50</v>
      </c>
      <c r="C636" s="161">
        <v>2520520300</v>
      </c>
      <c r="D636" s="162"/>
      <c r="E636" s="163" t="s">
        <v>364</v>
      </c>
      <c r="F636" s="109">
        <f>F637</f>
        <v>1397.1000000000001</v>
      </c>
      <c r="G636" s="109">
        <f t="shared" si="169"/>
        <v>1535.2</v>
      </c>
      <c r="H636" s="109">
        <f t="shared" si="169"/>
        <v>1535.2</v>
      </c>
    </row>
    <row r="637" spans="1:8" ht="31.5">
      <c r="A637" s="2" t="s">
        <v>9</v>
      </c>
      <c r="B637" s="107" t="s">
        <v>50</v>
      </c>
      <c r="C637" s="161">
        <v>2520520300</v>
      </c>
      <c r="D637" s="161" t="s">
        <v>97</v>
      </c>
      <c r="E637" s="56" t="s">
        <v>98</v>
      </c>
      <c r="F637" s="109">
        <f>F638</f>
        <v>1397.1000000000001</v>
      </c>
      <c r="G637" s="109">
        <f t="shared" si="169"/>
        <v>1535.2</v>
      </c>
      <c r="H637" s="109">
        <f t="shared" si="169"/>
        <v>1535.2</v>
      </c>
    </row>
    <row r="638" spans="1:8" ht="12.75">
      <c r="A638" s="2" t="s">
        <v>9</v>
      </c>
      <c r="B638" s="107" t="s">
        <v>50</v>
      </c>
      <c r="C638" s="161">
        <v>2520520300</v>
      </c>
      <c r="D638" s="162">
        <v>610</v>
      </c>
      <c r="E638" s="56" t="s">
        <v>104</v>
      </c>
      <c r="F638" s="109">
        <f>1535.2-138.1</f>
        <v>1397.1000000000001</v>
      </c>
      <c r="G638" s="109">
        <v>1535.2</v>
      </c>
      <c r="H638" s="109">
        <v>1535.2</v>
      </c>
    </row>
    <row r="639" spans="1:8" ht="31.5">
      <c r="A639" s="2" t="s">
        <v>9</v>
      </c>
      <c r="B639" s="107" t="s">
        <v>50</v>
      </c>
      <c r="C639" s="161">
        <v>2520600000</v>
      </c>
      <c r="D639" s="162"/>
      <c r="E639" s="163" t="s">
        <v>362</v>
      </c>
      <c r="F639" s="109">
        <f>F640</f>
        <v>578.2</v>
      </c>
      <c r="G639" s="109">
        <f aca="true" t="shared" si="170" ref="G639:H641">G640</f>
        <v>586.5</v>
      </c>
      <c r="H639" s="109">
        <f t="shared" si="170"/>
        <v>586.5</v>
      </c>
    </row>
    <row r="640" spans="1:8" ht="12.75">
      <c r="A640" s="2" t="s">
        <v>9</v>
      </c>
      <c r="B640" s="107" t="s">
        <v>50</v>
      </c>
      <c r="C640" s="161">
        <v>2520620200</v>
      </c>
      <c r="D640" s="162"/>
      <c r="E640" s="163" t="s">
        <v>284</v>
      </c>
      <c r="F640" s="109">
        <f>F641</f>
        <v>578.2</v>
      </c>
      <c r="G640" s="109">
        <f t="shared" si="170"/>
        <v>586.5</v>
      </c>
      <c r="H640" s="109">
        <f t="shared" si="170"/>
        <v>586.5</v>
      </c>
    </row>
    <row r="641" spans="1:8" ht="31.5">
      <c r="A641" s="2" t="s">
        <v>9</v>
      </c>
      <c r="B641" s="107" t="s">
        <v>50</v>
      </c>
      <c r="C641" s="161">
        <v>2520620200</v>
      </c>
      <c r="D641" s="161" t="s">
        <v>97</v>
      </c>
      <c r="E641" s="56" t="s">
        <v>98</v>
      </c>
      <c r="F641" s="109">
        <f>F642</f>
        <v>578.2</v>
      </c>
      <c r="G641" s="109">
        <f t="shared" si="170"/>
        <v>586.5</v>
      </c>
      <c r="H641" s="109">
        <f t="shared" si="170"/>
        <v>586.5</v>
      </c>
    </row>
    <row r="642" spans="1:8" ht="12.75">
      <c r="A642" s="2" t="s">
        <v>9</v>
      </c>
      <c r="B642" s="107" t="s">
        <v>50</v>
      </c>
      <c r="C642" s="161">
        <v>2520620200</v>
      </c>
      <c r="D642" s="162">
        <v>610</v>
      </c>
      <c r="E642" s="56" t="s">
        <v>104</v>
      </c>
      <c r="F642" s="109">
        <f>586.5-8.3</f>
        <v>578.2</v>
      </c>
      <c r="G642" s="109">
        <v>586.5</v>
      </c>
      <c r="H642" s="109">
        <v>586.5</v>
      </c>
    </row>
    <row r="643" spans="1:8" ht="12.75">
      <c r="A643" s="101" t="s">
        <v>9</v>
      </c>
      <c r="B643" s="101" t="s">
        <v>51</v>
      </c>
      <c r="C643" s="101" t="s">
        <v>66</v>
      </c>
      <c r="D643" s="101" t="s">
        <v>66</v>
      </c>
      <c r="E643" s="102" t="s">
        <v>11</v>
      </c>
      <c r="F643" s="21">
        <f>F644+F692</f>
        <v>370341.8999999999</v>
      </c>
      <c r="G643" s="21">
        <f>G644+G692</f>
        <v>328423.49999999994</v>
      </c>
      <c r="H643" s="21">
        <f>H644+H692</f>
        <v>327595.69999999995</v>
      </c>
    </row>
    <row r="644" spans="1:8" ht="33.75" customHeight="1">
      <c r="A644" s="101" t="s">
        <v>9</v>
      </c>
      <c r="B644" s="101" t="s">
        <v>51</v>
      </c>
      <c r="C644" s="103">
        <v>2100000000</v>
      </c>
      <c r="D644" s="101"/>
      <c r="E644" s="102" t="s">
        <v>324</v>
      </c>
      <c r="F644" s="21">
        <f>F645+F684+F679</f>
        <v>365497.6999999999</v>
      </c>
      <c r="G644" s="21">
        <f>G645+G684+G679</f>
        <v>324016.29999999993</v>
      </c>
      <c r="H644" s="21">
        <f>H645+H684+H679</f>
        <v>323188.49999999994</v>
      </c>
    </row>
    <row r="645" spans="1:8" ht="12.75">
      <c r="A645" s="101" t="s">
        <v>9</v>
      </c>
      <c r="B645" s="101" t="s">
        <v>51</v>
      </c>
      <c r="C645" s="101">
        <v>2110000000</v>
      </c>
      <c r="D645" s="101"/>
      <c r="E645" s="102" t="s">
        <v>219</v>
      </c>
      <c r="F645" s="21">
        <f>F646+F653+F667+F671+F657+F675</f>
        <v>360048.9999999999</v>
      </c>
      <c r="G645" s="21">
        <f aca="true" t="shared" si="171" ref="G645:H645">G646+G653+G667+G671+G657+G675</f>
        <v>318567.5999999999</v>
      </c>
      <c r="H645" s="21">
        <f t="shared" si="171"/>
        <v>317739.79999999993</v>
      </c>
    </row>
    <row r="646" spans="1:8" ht="47.25">
      <c r="A646" s="101" t="s">
        <v>9</v>
      </c>
      <c r="B646" s="101" t="s">
        <v>51</v>
      </c>
      <c r="C646" s="101">
        <v>2110100000</v>
      </c>
      <c r="D646" s="24"/>
      <c r="E646" s="102" t="s">
        <v>167</v>
      </c>
      <c r="F646" s="21">
        <f>F650+F647</f>
        <v>276390.1</v>
      </c>
      <c r="G646" s="21">
        <f>G650+G647</f>
        <v>276390.1</v>
      </c>
      <c r="H646" s="21">
        <f>H650+H647</f>
        <v>276390.1</v>
      </c>
    </row>
    <row r="647" spans="1:8" ht="94.5">
      <c r="A647" s="101" t="s">
        <v>9</v>
      </c>
      <c r="B647" s="101" t="s">
        <v>51</v>
      </c>
      <c r="C647" s="101">
        <v>2110110750</v>
      </c>
      <c r="D647" s="101"/>
      <c r="E647" s="102" t="s">
        <v>168</v>
      </c>
      <c r="F647" s="21">
        <f aca="true" t="shared" si="172" ref="F647:H648">F648</f>
        <v>228627.8</v>
      </c>
      <c r="G647" s="21">
        <f t="shared" si="172"/>
        <v>228627.8</v>
      </c>
      <c r="H647" s="21">
        <f t="shared" si="172"/>
        <v>228627.8</v>
      </c>
    </row>
    <row r="648" spans="1:8" ht="31.5">
      <c r="A648" s="101" t="s">
        <v>9</v>
      </c>
      <c r="B648" s="101" t="s">
        <v>51</v>
      </c>
      <c r="C648" s="101">
        <v>2110110750</v>
      </c>
      <c r="D648" s="103" t="s">
        <v>97</v>
      </c>
      <c r="E648" s="102" t="s">
        <v>98</v>
      </c>
      <c r="F648" s="21">
        <f t="shared" si="172"/>
        <v>228627.8</v>
      </c>
      <c r="G648" s="21">
        <f t="shared" si="172"/>
        <v>228627.8</v>
      </c>
      <c r="H648" s="21">
        <f t="shared" si="172"/>
        <v>228627.8</v>
      </c>
    </row>
    <row r="649" spans="1:8" ht="12.75">
      <c r="A649" s="101" t="s">
        <v>9</v>
      </c>
      <c r="B649" s="101" t="s">
        <v>51</v>
      </c>
      <c r="C649" s="101">
        <v>2110110750</v>
      </c>
      <c r="D649" s="101">
        <v>610</v>
      </c>
      <c r="E649" s="102" t="s">
        <v>104</v>
      </c>
      <c r="F649" s="21">
        <f>210678.5+17949.3</f>
        <v>228627.8</v>
      </c>
      <c r="G649" s="21">
        <f>210678.5+17949.3</f>
        <v>228627.8</v>
      </c>
      <c r="H649" s="21">
        <f>210678.5+17949.3</f>
        <v>228627.8</v>
      </c>
    </row>
    <row r="650" spans="1:8" ht="31.5">
      <c r="A650" s="101" t="s">
        <v>9</v>
      </c>
      <c r="B650" s="101" t="s">
        <v>51</v>
      </c>
      <c r="C650" s="10" t="s">
        <v>318</v>
      </c>
      <c r="D650" s="10"/>
      <c r="E650" s="42" t="s">
        <v>123</v>
      </c>
      <c r="F650" s="21">
        <f aca="true" t="shared" si="173" ref="F650:H651">F651</f>
        <v>47762.299999999996</v>
      </c>
      <c r="G650" s="21">
        <f t="shared" si="173"/>
        <v>47762.299999999996</v>
      </c>
      <c r="H650" s="21">
        <f t="shared" si="173"/>
        <v>47762.299999999996</v>
      </c>
    </row>
    <row r="651" spans="1:8" ht="31.5">
      <c r="A651" s="101" t="s">
        <v>9</v>
      </c>
      <c r="B651" s="101" t="s">
        <v>51</v>
      </c>
      <c r="C651" s="10" t="s">
        <v>318</v>
      </c>
      <c r="D651" s="103" t="s">
        <v>97</v>
      </c>
      <c r="E651" s="102" t="s">
        <v>98</v>
      </c>
      <c r="F651" s="21">
        <f t="shared" si="173"/>
        <v>47762.299999999996</v>
      </c>
      <c r="G651" s="21">
        <f t="shared" si="173"/>
        <v>47762.299999999996</v>
      </c>
      <c r="H651" s="21">
        <f t="shared" si="173"/>
        <v>47762.299999999996</v>
      </c>
    </row>
    <row r="652" spans="1:8" ht="12.75">
      <c r="A652" s="101" t="s">
        <v>9</v>
      </c>
      <c r="B652" s="101" t="s">
        <v>51</v>
      </c>
      <c r="C652" s="10" t="s">
        <v>318</v>
      </c>
      <c r="D652" s="101">
        <v>610</v>
      </c>
      <c r="E652" s="102" t="s">
        <v>104</v>
      </c>
      <c r="F652" s="21">
        <f>46369.9+491.7+900.7</f>
        <v>47762.299999999996</v>
      </c>
      <c r="G652" s="21">
        <f>46369.9+491.7+900.7</f>
        <v>47762.299999999996</v>
      </c>
      <c r="H652" s="21">
        <f>46369.9+491.7+900.7</f>
        <v>47762.299999999996</v>
      </c>
    </row>
    <row r="653" spans="1:8" ht="31.5">
      <c r="A653" s="101" t="s">
        <v>9</v>
      </c>
      <c r="B653" s="101" t="s">
        <v>51</v>
      </c>
      <c r="C653" s="101">
        <v>2110300000</v>
      </c>
      <c r="D653" s="101"/>
      <c r="E653" s="102" t="s">
        <v>169</v>
      </c>
      <c r="F653" s="21">
        <f aca="true" t="shared" si="174" ref="F653:H655">F654</f>
        <v>25004.8</v>
      </c>
      <c r="G653" s="21">
        <f t="shared" si="174"/>
        <v>25004.800000000003</v>
      </c>
      <c r="H653" s="21">
        <f t="shared" si="174"/>
        <v>24177.000000000004</v>
      </c>
    </row>
    <row r="654" spans="1:8" ht="47.25">
      <c r="A654" s="101" t="s">
        <v>9</v>
      </c>
      <c r="B654" s="101" t="s">
        <v>51</v>
      </c>
      <c r="C654" s="101" t="s">
        <v>686</v>
      </c>
      <c r="D654" s="101"/>
      <c r="E654" s="102" t="s">
        <v>274</v>
      </c>
      <c r="F654" s="21">
        <f t="shared" si="174"/>
        <v>25004.8</v>
      </c>
      <c r="G654" s="21">
        <f t="shared" si="174"/>
        <v>25004.800000000003</v>
      </c>
      <c r="H654" s="21">
        <f t="shared" si="174"/>
        <v>24177.000000000004</v>
      </c>
    </row>
    <row r="655" spans="1:8" ht="31.5">
      <c r="A655" s="101" t="s">
        <v>9</v>
      </c>
      <c r="B655" s="101" t="s">
        <v>51</v>
      </c>
      <c r="C655" s="101" t="s">
        <v>686</v>
      </c>
      <c r="D655" s="103" t="s">
        <v>97</v>
      </c>
      <c r="E655" s="102" t="s">
        <v>98</v>
      </c>
      <c r="F655" s="21">
        <f t="shared" si="174"/>
        <v>25004.8</v>
      </c>
      <c r="G655" s="21">
        <f t="shared" si="174"/>
        <v>25004.800000000003</v>
      </c>
      <c r="H655" s="21">
        <f t="shared" si="174"/>
        <v>24177.000000000004</v>
      </c>
    </row>
    <row r="656" spans="1:8" ht="12.75">
      <c r="A656" s="101" t="s">
        <v>9</v>
      </c>
      <c r="B656" s="101" t="s">
        <v>51</v>
      </c>
      <c r="C656" s="101" t="s">
        <v>686</v>
      </c>
      <c r="D656" s="101">
        <v>610</v>
      </c>
      <c r="E656" s="102" t="s">
        <v>104</v>
      </c>
      <c r="F656" s="21">
        <f>2437.6+21938.8+565.5+62.9</f>
        <v>25004.8</v>
      </c>
      <c r="G656" s="21">
        <f>2511.3+22554.9-50.6-10.8</f>
        <v>25004.800000000003</v>
      </c>
      <c r="H656" s="21">
        <f>2511.3+22554.9-795.6-93.6</f>
        <v>24177.000000000004</v>
      </c>
    </row>
    <row r="657" spans="1:8" ht="78.75">
      <c r="A657" s="101" t="s">
        <v>9</v>
      </c>
      <c r="B657" s="101" t="s">
        <v>51</v>
      </c>
      <c r="C657" s="101">
        <v>2110500000</v>
      </c>
      <c r="D657" s="101"/>
      <c r="E657" s="102" t="s">
        <v>250</v>
      </c>
      <c r="F657" s="21">
        <f>F658+F664+F661</f>
        <v>40971.6</v>
      </c>
      <c r="G657" s="21">
        <f aca="true" t="shared" si="175" ref="G657:H657">G658+G664+G661</f>
        <v>0</v>
      </c>
      <c r="H657" s="21">
        <f t="shared" si="175"/>
        <v>0</v>
      </c>
    </row>
    <row r="658" spans="1:8" ht="47.25">
      <c r="A658" s="161" t="s">
        <v>9</v>
      </c>
      <c r="B658" s="161" t="s">
        <v>51</v>
      </c>
      <c r="C658" s="161">
        <v>2110510440</v>
      </c>
      <c r="D658" s="161"/>
      <c r="E658" s="163" t="s">
        <v>384</v>
      </c>
      <c r="F658" s="21">
        <f>F659</f>
        <v>17974</v>
      </c>
      <c r="G658" s="21">
        <f aca="true" t="shared" si="176" ref="G658:H659">G659</f>
        <v>0</v>
      </c>
      <c r="H658" s="21">
        <f t="shared" si="176"/>
        <v>0</v>
      </c>
    </row>
    <row r="659" spans="1:8" ht="31.5">
      <c r="A659" s="161" t="s">
        <v>9</v>
      </c>
      <c r="B659" s="161" t="s">
        <v>51</v>
      </c>
      <c r="C659" s="161">
        <v>2110510440</v>
      </c>
      <c r="D659" s="161" t="s">
        <v>97</v>
      </c>
      <c r="E659" s="163" t="s">
        <v>98</v>
      </c>
      <c r="F659" s="21">
        <f>F660</f>
        <v>17974</v>
      </c>
      <c r="G659" s="21">
        <f t="shared" si="176"/>
        <v>0</v>
      </c>
      <c r="H659" s="21">
        <f t="shared" si="176"/>
        <v>0</v>
      </c>
    </row>
    <row r="660" spans="1:8" ht="12.75">
      <c r="A660" s="161" t="s">
        <v>9</v>
      </c>
      <c r="B660" s="161" t="s">
        <v>51</v>
      </c>
      <c r="C660" s="161">
        <v>2110510440</v>
      </c>
      <c r="D660" s="161">
        <v>610</v>
      </c>
      <c r="E660" s="163" t="s">
        <v>104</v>
      </c>
      <c r="F660" s="21">
        <f>2727.5+15246.5</f>
        <v>17974</v>
      </c>
      <c r="G660" s="21">
        <f>G664</f>
        <v>0</v>
      </c>
      <c r="H660" s="21">
        <f>H664</f>
        <v>0</v>
      </c>
    </row>
    <row r="661" spans="1:8" ht="31.5">
      <c r="A661" s="244" t="s">
        <v>9</v>
      </c>
      <c r="B661" s="245" t="s">
        <v>51</v>
      </c>
      <c r="C661" s="10" t="s">
        <v>669</v>
      </c>
      <c r="D661" s="245"/>
      <c r="E661" s="56" t="s">
        <v>670</v>
      </c>
      <c r="F661" s="21">
        <f>F662</f>
        <v>2407.4</v>
      </c>
      <c r="G661" s="21">
        <f aca="true" t="shared" si="177" ref="G661:H662">G662</f>
        <v>0</v>
      </c>
      <c r="H661" s="21">
        <f t="shared" si="177"/>
        <v>0</v>
      </c>
    </row>
    <row r="662" spans="1:8" ht="31.5">
      <c r="A662" s="244" t="s">
        <v>9</v>
      </c>
      <c r="B662" s="245" t="s">
        <v>51</v>
      </c>
      <c r="C662" s="10" t="s">
        <v>669</v>
      </c>
      <c r="D662" s="244" t="s">
        <v>97</v>
      </c>
      <c r="E662" s="246" t="s">
        <v>98</v>
      </c>
      <c r="F662" s="21">
        <f>F663</f>
        <v>2407.4</v>
      </c>
      <c r="G662" s="21">
        <f t="shared" si="177"/>
        <v>0</v>
      </c>
      <c r="H662" s="21">
        <f t="shared" si="177"/>
        <v>0</v>
      </c>
    </row>
    <row r="663" spans="1:8" ht="12.75">
      <c r="A663" s="244" t="s">
        <v>9</v>
      </c>
      <c r="B663" s="245" t="s">
        <v>51</v>
      </c>
      <c r="C663" s="10" t="s">
        <v>669</v>
      </c>
      <c r="D663" s="245">
        <v>610</v>
      </c>
      <c r="E663" s="246" t="s">
        <v>104</v>
      </c>
      <c r="F663" s="21">
        <f>2153.6+253.8</f>
        <v>2407.4</v>
      </c>
      <c r="G663" s="21">
        <v>0</v>
      </c>
      <c r="H663" s="21">
        <v>0</v>
      </c>
    </row>
    <row r="664" spans="1:8" ht="47.25">
      <c r="A664" s="128" t="s">
        <v>9</v>
      </c>
      <c r="B664" s="128" t="s">
        <v>51</v>
      </c>
      <c r="C664" s="128" t="s">
        <v>344</v>
      </c>
      <c r="D664" s="128"/>
      <c r="E664" s="131" t="s">
        <v>340</v>
      </c>
      <c r="F664" s="21">
        <f aca="true" t="shared" si="178" ref="F664:H665">F665</f>
        <v>20590.2</v>
      </c>
      <c r="G664" s="21">
        <v>0</v>
      </c>
      <c r="H664" s="21">
        <f t="shared" si="178"/>
        <v>0</v>
      </c>
    </row>
    <row r="665" spans="1:8" ht="31.5">
      <c r="A665" s="128" t="s">
        <v>9</v>
      </c>
      <c r="B665" s="128" t="s">
        <v>51</v>
      </c>
      <c r="C665" s="128" t="s">
        <v>344</v>
      </c>
      <c r="D665" s="128" t="s">
        <v>97</v>
      </c>
      <c r="E665" s="131" t="s">
        <v>98</v>
      </c>
      <c r="F665" s="21">
        <f t="shared" si="178"/>
        <v>20590.2</v>
      </c>
      <c r="G665" s="21">
        <f t="shared" si="178"/>
        <v>0</v>
      </c>
      <c r="H665" s="21">
        <f t="shared" si="178"/>
        <v>0</v>
      </c>
    </row>
    <row r="666" spans="1:8" ht="12.75">
      <c r="A666" s="128" t="s">
        <v>9</v>
      </c>
      <c r="B666" s="128" t="s">
        <v>51</v>
      </c>
      <c r="C666" s="128" t="s">
        <v>344</v>
      </c>
      <c r="D666" s="128">
        <v>610</v>
      </c>
      <c r="E666" s="131" t="s">
        <v>104</v>
      </c>
      <c r="F666" s="21">
        <f>681.8+20162.2-253.8</f>
        <v>20590.2</v>
      </c>
      <c r="G666" s="21">
        <v>0</v>
      </c>
      <c r="H666" s="21">
        <v>0</v>
      </c>
    </row>
    <row r="667" spans="1:8" ht="47.25">
      <c r="A667" s="101" t="s">
        <v>9</v>
      </c>
      <c r="B667" s="101" t="s">
        <v>51</v>
      </c>
      <c r="C667" s="101">
        <v>2110600000</v>
      </c>
      <c r="D667" s="101"/>
      <c r="E667" s="102" t="s">
        <v>275</v>
      </c>
      <c r="F667" s="21">
        <f>F668</f>
        <v>14169.599999999999</v>
      </c>
      <c r="G667" s="21">
        <f aca="true" t="shared" si="179" ref="G667:H669">G668</f>
        <v>14169.599999999999</v>
      </c>
      <c r="H667" s="21">
        <f t="shared" si="179"/>
        <v>14169.599999999999</v>
      </c>
    </row>
    <row r="668" spans="1:8" ht="47.25">
      <c r="A668" s="101" t="s">
        <v>9</v>
      </c>
      <c r="B668" s="101" t="s">
        <v>51</v>
      </c>
      <c r="C668" s="101">
        <v>2110653031</v>
      </c>
      <c r="D668" s="101"/>
      <c r="E668" s="62" t="s">
        <v>276</v>
      </c>
      <c r="F668" s="21">
        <f>F669</f>
        <v>14169.599999999999</v>
      </c>
      <c r="G668" s="21">
        <f t="shared" si="179"/>
        <v>14169.599999999999</v>
      </c>
      <c r="H668" s="21">
        <f t="shared" si="179"/>
        <v>14169.599999999999</v>
      </c>
    </row>
    <row r="669" spans="1:8" ht="31.5">
      <c r="A669" s="101" t="s">
        <v>9</v>
      </c>
      <c r="B669" s="101" t="s">
        <v>51</v>
      </c>
      <c r="C669" s="101">
        <v>2110653031</v>
      </c>
      <c r="D669" s="103" t="s">
        <v>97</v>
      </c>
      <c r="E669" s="102" t="s">
        <v>98</v>
      </c>
      <c r="F669" s="21">
        <f>F670</f>
        <v>14169.599999999999</v>
      </c>
      <c r="G669" s="21">
        <f t="shared" si="179"/>
        <v>14169.599999999999</v>
      </c>
      <c r="H669" s="21">
        <f t="shared" si="179"/>
        <v>14169.599999999999</v>
      </c>
    </row>
    <row r="670" spans="1:8" ht="12.75">
      <c r="A670" s="101" t="s">
        <v>9</v>
      </c>
      <c r="B670" s="101" t="s">
        <v>51</v>
      </c>
      <c r="C670" s="101">
        <v>2110653031</v>
      </c>
      <c r="D670" s="101">
        <v>610</v>
      </c>
      <c r="E670" s="102" t="s">
        <v>104</v>
      </c>
      <c r="F670" s="21">
        <f>14530.3-360.7</f>
        <v>14169.599999999999</v>
      </c>
      <c r="G670" s="21">
        <f>14530.3-360.7</f>
        <v>14169.599999999999</v>
      </c>
      <c r="H670" s="21">
        <f>14530.3-360.7</f>
        <v>14169.599999999999</v>
      </c>
    </row>
    <row r="671" spans="1:8" ht="47.25">
      <c r="A671" s="101" t="s">
        <v>9</v>
      </c>
      <c r="B671" s="101" t="s">
        <v>51</v>
      </c>
      <c r="C671" s="101">
        <v>2110700000</v>
      </c>
      <c r="D671" s="101"/>
      <c r="E671" s="102" t="s">
        <v>286</v>
      </c>
      <c r="F671" s="21">
        <f>F672</f>
        <v>3003.1</v>
      </c>
      <c r="G671" s="21">
        <f aca="true" t="shared" si="180" ref="G671:H673">G672</f>
        <v>3003.1</v>
      </c>
      <c r="H671" s="21">
        <f t="shared" si="180"/>
        <v>3003.1</v>
      </c>
    </row>
    <row r="672" spans="1:8" ht="47.25">
      <c r="A672" s="101" t="s">
        <v>9</v>
      </c>
      <c r="B672" s="101" t="s">
        <v>51</v>
      </c>
      <c r="C672" s="101">
        <v>2110720020</v>
      </c>
      <c r="D672" s="101"/>
      <c r="E672" s="102" t="s">
        <v>293</v>
      </c>
      <c r="F672" s="21">
        <f>F673</f>
        <v>3003.1</v>
      </c>
      <c r="G672" s="21">
        <f t="shared" si="180"/>
        <v>3003.1</v>
      </c>
      <c r="H672" s="21">
        <f t="shared" si="180"/>
        <v>3003.1</v>
      </c>
    </row>
    <row r="673" spans="1:8" ht="31.5">
      <c r="A673" s="101" t="s">
        <v>9</v>
      </c>
      <c r="B673" s="101" t="s">
        <v>51</v>
      </c>
      <c r="C673" s="101">
        <v>2110720020</v>
      </c>
      <c r="D673" s="103" t="s">
        <v>97</v>
      </c>
      <c r="E673" s="261" t="s">
        <v>98</v>
      </c>
      <c r="F673" s="21">
        <f>F674</f>
        <v>3003.1</v>
      </c>
      <c r="G673" s="21">
        <f t="shared" si="180"/>
        <v>3003.1</v>
      </c>
      <c r="H673" s="21">
        <f t="shared" si="180"/>
        <v>3003.1</v>
      </c>
    </row>
    <row r="674" spans="1:8" ht="12.75">
      <c r="A674" s="101" t="s">
        <v>9</v>
      </c>
      <c r="B674" s="101" t="s">
        <v>51</v>
      </c>
      <c r="C674" s="101">
        <v>2110720020</v>
      </c>
      <c r="D674" s="101">
        <v>610</v>
      </c>
      <c r="E674" s="261" t="s">
        <v>104</v>
      </c>
      <c r="F674" s="21">
        <v>3003.1</v>
      </c>
      <c r="G674" s="21">
        <v>3003.1</v>
      </c>
      <c r="H674" s="21">
        <v>3003.1</v>
      </c>
    </row>
    <row r="675" spans="1:8" ht="31.5">
      <c r="A675" s="2" t="s">
        <v>9</v>
      </c>
      <c r="B675" s="260" t="s">
        <v>51</v>
      </c>
      <c r="C675" s="260">
        <v>2110900000</v>
      </c>
      <c r="D675" s="260"/>
      <c r="E675" s="139" t="s">
        <v>699</v>
      </c>
      <c r="F675" s="21">
        <f>F676</f>
        <v>509.8</v>
      </c>
      <c r="G675" s="21">
        <f aca="true" t="shared" si="181" ref="G675:H677">G676</f>
        <v>0</v>
      </c>
      <c r="H675" s="21">
        <f t="shared" si="181"/>
        <v>0</v>
      </c>
    </row>
    <row r="676" spans="1:8" ht="47.25">
      <c r="A676" s="2" t="s">
        <v>9</v>
      </c>
      <c r="B676" s="260" t="s">
        <v>51</v>
      </c>
      <c r="C676" s="260">
        <v>2110918020</v>
      </c>
      <c r="D676" s="260"/>
      <c r="E676" s="118" t="s">
        <v>700</v>
      </c>
      <c r="F676" s="21">
        <f>F677</f>
        <v>509.8</v>
      </c>
      <c r="G676" s="21">
        <f t="shared" si="181"/>
        <v>0</v>
      </c>
      <c r="H676" s="21">
        <f t="shared" si="181"/>
        <v>0</v>
      </c>
    </row>
    <row r="677" spans="1:8" ht="31.5">
      <c r="A677" s="2" t="s">
        <v>9</v>
      </c>
      <c r="B677" s="260" t="s">
        <v>51</v>
      </c>
      <c r="C677" s="260">
        <v>2110918020</v>
      </c>
      <c r="D677" s="259" t="s">
        <v>97</v>
      </c>
      <c r="E677" s="261" t="s">
        <v>98</v>
      </c>
      <c r="F677" s="21">
        <f>F678</f>
        <v>509.8</v>
      </c>
      <c r="G677" s="21">
        <f t="shared" si="181"/>
        <v>0</v>
      </c>
      <c r="H677" s="21">
        <f t="shared" si="181"/>
        <v>0</v>
      </c>
    </row>
    <row r="678" spans="1:8" ht="12.75">
      <c r="A678" s="2" t="s">
        <v>9</v>
      </c>
      <c r="B678" s="260" t="s">
        <v>51</v>
      </c>
      <c r="C678" s="260">
        <v>2110918020</v>
      </c>
      <c r="D678" s="260">
        <v>610</v>
      </c>
      <c r="E678" s="261" t="s">
        <v>104</v>
      </c>
      <c r="F678" s="21">
        <v>509.8</v>
      </c>
      <c r="G678" s="21">
        <v>0</v>
      </c>
      <c r="H678" s="21">
        <v>0</v>
      </c>
    </row>
    <row r="679" spans="1:8" ht="12.75">
      <c r="A679" s="128" t="s">
        <v>9</v>
      </c>
      <c r="B679" s="128" t="s">
        <v>51</v>
      </c>
      <c r="C679" s="128">
        <v>2120000000</v>
      </c>
      <c r="D679" s="128"/>
      <c r="E679" s="131" t="s">
        <v>121</v>
      </c>
      <c r="F679" s="21">
        <f>F680</f>
        <v>5288.7</v>
      </c>
      <c r="G679" s="21">
        <f aca="true" t="shared" si="182" ref="G679:H682">G680</f>
        <v>5288.7</v>
      </c>
      <c r="H679" s="21">
        <f t="shared" si="182"/>
        <v>5288.7</v>
      </c>
    </row>
    <row r="680" spans="1:8" ht="47.25">
      <c r="A680" s="128" t="s">
        <v>9</v>
      </c>
      <c r="B680" s="128" t="s">
        <v>51</v>
      </c>
      <c r="C680" s="128">
        <v>2120100000</v>
      </c>
      <c r="D680" s="128"/>
      <c r="E680" s="131" t="s">
        <v>122</v>
      </c>
      <c r="F680" s="21">
        <f>F681</f>
        <v>5288.7</v>
      </c>
      <c r="G680" s="21">
        <f t="shared" si="182"/>
        <v>5288.7</v>
      </c>
      <c r="H680" s="21">
        <f t="shared" si="182"/>
        <v>5288.7</v>
      </c>
    </row>
    <row r="681" spans="1:8" ht="31.5">
      <c r="A681" s="128" t="s">
        <v>9</v>
      </c>
      <c r="B681" s="128" t="s">
        <v>51</v>
      </c>
      <c r="C681" s="128">
        <v>2120120010</v>
      </c>
      <c r="D681" s="128"/>
      <c r="E681" s="131" t="s">
        <v>123</v>
      </c>
      <c r="F681" s="21">
        <f>F682</f>
        <v>5288.7</v>
      </c>
      <c r="G681" s="21">
        <f t="shared" si="182"/>
        <v>5288.7</v>
      </c>
      <c r="H681" s="21">
        <f t="shared" si="182"/>
        <v>5288.7</v>
      </c>
    </row>
    <row r="682" spans="1:8" ht="31.5">
      <c r="A682" s="128" t="s">
        <v>9</v>
      </c>
      <c r="B682" s="128" t="s">
        <v>51</v>
      </c>
      <c r="C682" s="128">
        <v>2120120010</v>
      </c>
      <c r="D682" s="128" t="s">
        <v>97</v>
      </c>
      <c r="E682" s="131" t="s">
        <v>98</v>
      </c>
      <c r="F682" s="21">
        <f>F683</f>
        <v>5288.7</v>
      </c>
      <c r="G682" s="21">
        <f t="shared" si="182"/>
        <v>5288.7</v>
      </c>
      <c r="H682" s="21">
        <f t="shared" si="182"/>
        <v>5288.7</v>
      </c>
    </row>
    <row r="683" spans="1:8" ht="12.75">
      <c r="A683" s="128" t="s">
        <v>9</v>
      </c>
      <c r="B683" s="128" t="s">
        <v>51</v>
      </c>
      <c r="C683" s="128">
        <v>2120120010</v>
      </c>
      <c r="D683" s="128">
        <v>610</v>
      </c>
      <c r="E683" s="131" t="s">
        <v>104</v>
      </c>
      <c r="F683" s="21">
        <f>5087.7+201</f>
        <v>5288.7</v>
      </c>
      <c r="G683" s="21">
        <f>5087.7+201</f>
        <v>5288.7</v>
      </c>
      <c r="H683" s="21">
        <f>5087.7+201</f>
        <v>5288.7</v>
      </c>
    </row>
    <row r="684" spans="1:8" ht="31.5">
      <c r="A684" s="101" t="s">
        <v>9</v>
      </c>
      <c r="B684" s="101" t="s">
        <v>51</v>
      </c>
      <c r="C684" s="101">
        <v>2130000000</v>
      </c>
      <c r="D684" s="101"/>
      <c r="E684" s="102" t="s">
        <v>114</v>
      </c>
      <c r="F684" s="21">
        <f>F685</f>
        <v>160</v>
      </c>
      <c r="G684" s="21">
        <f>G685</f>
        <v>160</v>
      </c>
      <c r="H684" s="21">
        <f>H685</f>
        <v>160</v>
      </c>
    </row>
    <row r="685" spans="1:8" ht="31.5">
      <c r="A685" s="101" t="s">
        <v>9</v>
      </c>
      <c r="B685" s="101" t="s">
        <v>51</v>
      </c>
      <c r="C685" s="101">
        <v>2130100000</v>
      </c>
      <c r="D685" s="101"/>
      <c r="E685" s="102" t="s">
        <v>209</v>
      </c>
      <c r="F685" s="21">
        <f>F686+F689</f>
        <v>160</v>
      </c>
      <c r="G685" s="21">
        <f aca="true" t="shared" si="183" ref="G685:H685">G686+G689</f>
        <v>160</v>
      </c>
      <c r="H685" s="21">
        <f t="shared" si="183"/>
        <v>160</v>
      </c>
    </row>
    <row r="686" spans="1:8" ht="31.5">
      <c r="A686" s="101" t="s">
        <v>9</v>
      </c>
      <c r="B686" s="101" t="s">
        <v>51</v>
      </c>
      <c r="C686" s="103">
        <v>2130111080</v>
      </c>
      <c r="D686" s="101"/>
      <c r="E686" s="102" t="s">
        <v>243</v>
      </c>
      <c r="F686" s="21">
        <f aca="true" t="shared" si="184" ref="F686:H687">F687</f>
        <v>130.4</v>
      </c>
      <c r="G686" s="21">
        <f t="shared" si="184"/>
        <v>130.4</v>
      </c>
      <c r="H686" s="21">
        <f t="shared" si="184"/>
        <v>130.4</v>
      </c>
    </row>
    <row r="687" spans="1:8" ht="31.5">
      <c r="A687" s="101" t="s">
        <v>9</v>
      </c>
      <c r="B687" s="101" t="s">
        <v>51</v>
      </c>
      <c r="C687" s="103">
        <v>2130111080</v>
      </c>
      <c r="D687" s="103" t="s">
        <v>97</v>
      </c>
      <c r="E687" s="102" t="s">
        <v>98</v>
      </c>
      <c r="F687" s="21">
        <f t="shared" si="184"/>
        <v>130.4</v>
      </c>
      <c r="G687" s="21">
        <f t="shared" si="184"/>
        <v>130.4</v>
      </c>
      <c r="H687" s="21">
        <f t="shared" si="184"/>
        <v>130.4</v>
      </c>
    </row>
    <row r="688" spans="1:8" ht="12.75">
      <c r="A688" s="101" t="s">
        <v>9</v>
      </c>
      <c r="B688" s="101" t="s">
        <v>51</v>
      </c>
      <c r="C688" s="103">
        <v>2130111080</v>
      </c>
      <c r="D688" s="101">
        <v>610</v>
      </c>
      <c r="E688" s="102" t="s">
        <v>104</v>
      </c>
      <c r="F688" s="21">
        <f>123.9+6.5</f>
        <v>130.4</v>
      </c>
      <c r="G688" s="21">
        <f>123.9+6.5</f>
        <v>130.4</v>
      </c>
      <c r="H688" s="21">
        <f>123.9+6.5</f>
        <v>130.4</v>
      </c>
    </row>
    <row r="689" spans="1:8" ht="31.5">
      <c r="A689" s="101" t="s">
        <v>9</v>
      </c>
      <c r="B689" s="101" t="s">
        <v>51</v>
      </c>
      <c r="C689" s="103" t="s">
        <v>320</v>
      </c>
      <c r="D689" s="101"/>
      <c r="E689" s="102" t="s">
        <v>228</v>
      </c>
      <c r="F689" s="21">
        <f aca="true" t="shared" si="185" ref="F689:H690">F690</f>
        <v>29.6</v>
      </c>
      <c r="G689" s="21">
        <f t="shared" si="185"/>
        <v>29.6</v>
      </c>
      <c r="H689" s="21">
        <f t="shared" si="185"/>
        <v>29.6</v>
      </c>
    </row>
    <row r="690" spans="1:8" ht="31.5">
      <c r="A690" s="101" t="s">
        <v>9</v>
      </c>
      <c r="B690" s="101" t="s">
        <v>51</v>
      </c>
      <c r="C690" s="103" t="s">
        <v>320</v>
      </c>
      <c r="D690" s="103" t="s">
        <v>97</v>
      </c>
      <c r="E690" s="102" t="s">
        <v>98</v>
      </c>
      <c r="F690" s="21">
        <f t="shared" si="185"/>
        <v>29.6</v>
      </c>
      <c r="G690" s="21">
        <f t="shared" si="185"/>
        <v>29.6</v>
      </c>
      <c r="H690" s="21">
        <f t="shared" si="185"/>
        <v>29.6</v>
      </c>
    </row>
    <row r="691" spans="1:8" ht="12.75">
      <c r="A691" s="101" t="s">
        <v>9</v>
      </c>
      <c r="B691" s="101" t="s">
        <v>51</v>
      </c>
      <c r="C691" s="103" t="s">
        <v>320</v>
      </c>
      <c r="D691" s="101">
        <v>610</v>
      </c>
      <c r="E691" s="102" t="s">
        <v>104</v>
      </c>
      <c r="F691" s="21">
        <f>67.5-37.9</f>
        <v>29.6</v>
      </c>
      <c r="G691" s="21">
        <f>67.5-37.9</f>
        <v>29.6</v>
      </c>
      <c r="H691" s="21">
        <f>67.5-37.9</f>
        <v>29.6</v>
      </c>
    </row>
    <row r="692" spans="1:8" ht="31.5">
      <c r="A692" s="2" t="s">
        <v>9</v>
      </c>
      <c r="B692" s="101" t="s">
        <v>51</v>
      </c>
      <c r="C692" s="103">
        <v>2500000000</v>
      </c>
      <c r="D692" s="101"/>
      <c r="E692" s="56" t="s">
        <v>323</v>
      </c>
      <c r="F692" s="21">
        <f>F693</f>
        <v>4844.200000000001</v>
      </c>
      <c r="G692" s="21">
        <f aca="true" t="shared" si="186" ref="G692:H692">G693</f>
        <v>4407.200000000001</v>
      </c>
      <c r="H692" s="21">
        <f t="shared" si="186"/>
        <v>4407.200000000001</v>
      </c>
    </row>
    <row r="693" spans="1:8" ht="31.5">
      <c r="A693" s="2" t="s">
        <v>9</v>
      </c>
      <c r="B693" s="101" t="s">
        <v>51</v>
      </c>
      <c r="C693" s="103">
        <v>2520000000</v>
      </c>
      <c r="D693" s="101"/>
      <c r="E693" s="56" t="s">
        <v>235</v>
      </c>
      <c r="F693" s="21">
        <f>F698+F702+F706+F694</f>
        <v>4844.200000000001</v>
      </c>
      <c r="G693" s="21">
        <f aca="true" t="shared" si="187" ref="G693:H693">G698+G702+G706+G694</f>
        <v>4407.200000000001</v>
      </c>
      <c r="H693" s="21">
        <f t="shared" si="187"/>
        <v>4407.200000000001</v>
      </c>
    </row>
    <row r="694" spans="1:8" ht="47.25">
      <c r="A694" s="245" t="s">
        <v>9</v>
      </c>
      <c r="B694" s="245" t="s">
        <v>51</v>
      </c>
      <c r="C694" s="244">
        <v>2520200000</v>
      </c>
      <c r="D694" s="245"/>
      <c r="E694" s="246" t="s">
        <v>296</v>
      </c>
      <c r="F694" s="21">
        <f>F695</f>
        <v>437</v>
      </c>
      <c r="G694" s="21">
        <f aca="true" t="shared" si="188" ref="G694:H696">G695</f>
        <v>0</v>
      </c>
      <c r="H694" s="21">
        <f t="shared" si="188"/>
        <v>0</v>
      </c>
    </row>
    <row r="695" spans="1:8" ht="12.75">
      <c r="A695" s="245" t="s">
        <v>9</v>
      </c>
      <c r="B695" s="245" t="s">
        <v>51</v>
      </c>
      <c r="C695" s="244">
        <v>2520220190</v>
      </c>
      <c r="D695" s="244"/>
      <c r="E695" s="246" t="s">
        <v>339</v>
      </c>
      <c r="F695" s="21">
        <f>F696</f>
        <v>437</v>
      </c>
      <c r="G695" s="21">
        <f t="shared" si="188"/>
        <v>0</v>
      </c>
      <c r="H695" s="21">
        <f t="shared" si="188"/>
        <v>0</v>
      </c>
    </row>
    <row r="696" spans="1:8" ht="31.5">
      <c r="A696" s="2" t="s">
        <v>9</v>
      </c>
      <c r="B696" s="245" t="s">
        <v>51</v>
      </c>
      <c r="C696" s="244">
        <v>2520220190</v>
      </c>
      <c r="D696" s="244" t="s">
        <v>97</v>
      </c>
      <c r="E696" s="246" t="s">
        <v>98</v>
      </c>
      <c r="F696" s="21">
        <f>F697</f>
        <v>437</v>
      </c>
      <c r="G696" s="21">
        <f t="shared" si="188"/>
        <v>0</v>
      </c>
      <c r="H696" s="21">
        <f t="shared" si="188"/>
        <v>0</v>
      </c>
    </row>
    <row r="697" spans="1:8" ht="12.75">
      <c r="A697" s="2" t="s">
        <v>9</v>
      </c>
      <c r="B697" s="245" t="s">
        <v>51</v>
      </c>
      <c r="C697" s="244">
        <v>2520220190</v>
      </c>
      <c r="D697" s="244">
        <v>610</v>
      </c>
      <c r="E697" s="246" t="s">
        <v>104</v>
      </c>
      <c r="F697" s="21">
        <v>437</v>
      </c>
      <c r="G697" s="21">
        <v>0</v>
      </c>
      <c r="H697" s="21">
        <v>0</v>
      </c>
    </row>
    <row r="698" spans="1:8" ht="31.5">
      <c r="A698" s="130" t="s">
        <v>9</v>
      </c>
      <c r="B698" s="130" t="s">
        <v>51</v>
      </c>
      <c r="C698" s="128">
        <v>2520400000</v>
      </c>
      <c r="D698" s="130"/>
      <c r="E698" s="56" t="s">
        <v>346</v>
      </c>
      <c r="F698" s="21">
        <f>F699</f>
        <v>1386.7</v>
      </c>
      <c r="G698" s="21">
        <f aca="true" t="shared" si="189" ref="G698:H700">G699</f>
        <v>1386.7</v>
      </c>
      <c r="H698" s="21">
        <f t="shared" si="189"/>
        <v>1386.7</v>
      </c>
    </row>
    <row r="699" spans="1:8" ht="12.75">
      <c r="A699" s="130" t="s">
        <v>9</v>
      </c>
      <c r="B699" s="130" t="s">
        <v>51</v>
      </c>
      <c r="C699" s="128">
        <v>2520420300</v>
      </c>
      <c r="D699" s="130"/>
      <c r="E699" s="56" t="s">
        <v>347</v>
      </c>
      <c r="F699" s="21">
        <f>F700</f>
        <v>1386.7</v>
      </c>
      <c r="G699" s="21">
        <f t="shared" si="189"/>
        <v>1386.7</v>
      </c>
      <c r="H699" s="21">
        <f t="shared" si="189"/>
        <v>1386.7</v>
      </c>
    </row>
    <row r="700" spans="1:8" ht="31.5">
      <c r="A700" s="2" t="s">
        <v>9</v>
      </c>
      <c r="B700" s="130" t="s">
        <v>51</v>
      </c>
      <c r="C700" s="128">
        <v>2520420300</v>
      </c>
      <c r="D700" s="128" t="s">
        <v>97</v>
      </c>
      <c r="E700" s="56" t="s">
        <v>98</v>
      </c>
      <c r="F700" s="21">
        <f>F701</f>
        <v>1386.7</v>
      </c>
      <c r="G700" s="21">
        <f t="shared" si="189"/>
        <v>1386.7</v>
      </c>
      <c r="H700" s="21">
        <f t="shared" si="189"/>
        <v>1386.7</v>
      </c>
    </row>
    <row r="701" spans="1:8" ht="12.75">
      <c r="A701" s="2" t="s">
        <v>9</v>
      </c>
      <c r="B701" s="130" t="s">
        <v>51</v>
      </c>
      <c r="C701" s="128">
        <v>2520420300</v>
      </c>
      <c r="D701" s="130">
        <v>610</v>
      </c>
      <c r="E701" s="56" t="s">
        <v>104</v>
      </c>
      <c r="F701" s="21">
        <v>1386.7</v>
      </c>
      <c r="G701" s="21">
        <v>1386.7</v>
      </c>
      <c r="H701" s="21">
        <v>1386.7</v>
      </c>
    </row>
    <row r="702" spans="1:8" ht="31.5">
      <c r="A702" s="162" t="s">
        <v>9</v>
      </c>
      <c r="B702" s="162" t="s">
        <v>51</v>
      </c>
      <c r="C702" s="161">
        <v>2520500000</v>
      </c>
      <c r="D702" s="162"/>
      <c r="E702" s="163" t="s">
        <v>363</v>
      </c>
      <c r="F702" s="21">
        <f>F703</f>
        <v>1522.6</v>
      </c>
      <c r="G702" s="21">
        <f aca="true" t="shared" si="190" ref="G702:H704">G703</f>
        <v>1522.6</v>
      </c>
      <c r="H702" s="21">
        <f t="shared" si="190"/>
        <v>1522.6</v>
      </c>
    </row>
    <row r="703" spans="1:8" ht="12.75">
      <c r="A703" s="2" t="s">
        <v>9</v>
      </c>
      <c r="B703" s="162" t="s">
        <v>51</v>
      </c>
      <c r="C703" s="161">
        <v>2520520300</v>
      </c>
      <c r="D703" s="162"/>
      <c r="E703" s="163" t="s">
        <v>364</v>
      </c>
      <c r="F703" s="21">
        <f>F704</f>
        <v>1522.6</v>
      </c>
      <c r="G703" s="21">
        <f t="shared" si="190"/>
        <v>1522.6</v>
      </c>
      <c r="H703" s="21">
        <f t="shared" si="190"/>
        <v>1522.6</v>
      </c>
    </row>
    <row r="704" spans="1:8" ht="31.5">
      <c r="A704" s="2" t="s">
        <v>9</v>
      </c>
      <c r="B704" s="162" t="s">
        <v>51</v>
      </c>
      <c r="C704" s="161">
        <v>2520520300</v>
      </c>
      <c r="D704" s="161" t="s">
        <v>97</v>
      </c>
      <c r="E704" s="56" t="s">
        <v>98</v>
      </c>
      <c r="F704" s="21">
        <f>F705</f>
        <v>1522.6</v>
      </c>
      <c r="G704" s="21">
        <f t="shared" si="190"/>
        <v>1522.6</v>
      </c>
      <c r="H704" s="21">
        <f t="shared" si="190"/>
        <v>1522.6</v>
      </c>
    </row>
    <row r="705" spans="1:8" ht="12.75">
      <c r="A705" s="162" t="s">
        <v>9</v>
      </c>
      <c r="B705" s="162" t="s">
        <v>51</v>
      </c>
      <c r="C705" s="161">
        <v>2520520300</v>
      </c>
      <c r="D705" s="162">
        <v>610</v>
      </c>
      <c r="E705" s="56" t="s">
        <v>104</v>
      </c>
      <c r="F705" s="21">
        <v>1522.6</v>
      </c>
      <c r="G705" s="21">
        <v>1522.6</v>
      </c>
      <c r="H705" s="21">
        <v>1522.6</v>
      </c>
    </row>
    <row r="706" spans="1:8" ht="31.5">
      <c r="A706" s="162" t="s">
        <v>9</v>
      </c>
      <c r="B706" s="162" t="s">
        <v>51</v>
      </c>
      <c r="C706" s="161">
        <v>2520600000</v>
      </c>
      <c r="D706" s="162"/>
      <c r="E706" s="163" t="s">
        <v>362</v>
      </c>
      <c r="F706" s="21">
        <f>F707</f>
        <v>1497.9</v>
      </c>
      <c r="G706" s="21">
        <f aca="true" t="shared" si="191" ref="G706:H708">G707</f>
        <v>1497.9</v>
      </c>
      <c r="H706" s="21">
        <f t="shared" si="191"/>
        <v>1497.9</v>
      </c>
    </row>
    <row r="707" spans="1:8" ht="12.75">
      <c r="A707" s="2" t="s">
        <v>9</v>
      </c>
      <c r="B707" s="162" t="s">
        <v>51</v>
      </c>
      <c r="C707" s="161">
        <v>2520620200</v>
      </c>
      <c r="D707" s="162"/>
      <c r="E707" s="163" t="s">
        <v>284</v>
      </c>
      <c r="F707" s="21">
        <f>F708</f>
        <v>1497.9</v>
      </c>
      <c r="G707" s="21">
        <f t="shared" si="191"/>
        <v>1497.9</v>
      </c>
      <c r="H707" s="21">
        <f t="shared" si="191"/>
        <v>1497.9</v>
      </c>
    </row>
    <row r="708" spans="1:8" ht="31.5">
      <c r="A708" s="2" t="s">
        <v>9</v>
      </c>
      <c r="B708" s="162" t="s">
        <v>51</v>
      </c>
      <c r="C708" s="161">
        <v>2520620200</v>
      </c>
      <c r="D708" s="161" t="s">
        <v>97</v>
      </c>
      <c r="E708" s="56" t="s">
        <v>98</v>
      </c>
      <c r="F708" s="21">
        <f>F709</f>
        <v>1497.9</v>
      </c>
      <c r="G708" s="21">
        <f t="shared" si="191"/>
        <v>1497.9</v>
      </c>
      <c r="H708" s="21">
        <f t="shared" si="191"/>
        <v>1497.9</v>
      </c>
    </row>
    <row r="709" spans="1:8" ht="12.75">
      <c r="A709" s="2" t="s">
        <v>9</v>
      </c>
      <c r="B709" s="162" t="s">
        <v>51</v>
      </c>
      <c r="C709" s="161">
        <v>2520620200</v>
      </c>
      <c r="D709" s="162">
        <v>610</v>
      </c>
      <c r="E709" s="56" t="s">
        <v>104</v>
      </c>
      <c r="F709" s="21">
        <v>1497.9</v>
      </c>
      <c r="G709" s="21">
        <v>1497.9</v>
      </c>
      <c r="H709" s="21">
        <v>1497.9</v>
      </c>
    </row>
    <row r="710" spans="1:8" ht="12.75">
      <c r="A710" s="101" t="s">
        <v>9</v>
      </c>
      <c r="B710" s="101" t="s">
        <v>90</v>
      </c>
      <c r="C710" s="101" t="s">
        <v>66</v>
      </c>
      <c r="D710" s="101" t="s">
        <v>66</v>
      </c>
      <c r="E710" s="102" t="s">
        <v>91</v>
      </c>
      <c r="F710" s="21">
        <f>F711+F733</f>
        <v>11604.9</v>
      </c>
      <c r="G710" s="21">
        <f>G711+G733</f>
        <v>11594.7</v>
      </c>
      <c r="H710" s="21">
        <f>H711+H733</f>
        <v>11594.7</v>
      </c>
    </row>
    <row r="711" spans="1:8" ht="39" customHeight="1">
      <c r="A711" s="101" t="s">
        <v>9</v>
      </c>
      <c r="B711" s="101" t="s">
        <v>90</v>
      </c>
      <c r="C711" s="103">
        <v>2100000000</v>
      </c>
      <c r="D711" s="101"/>
      <c r="E711" s="102" t="s">
        <v>324</v>
      </c>
      <c r="F711" s="21">
        <f aca="true" t="shared" si="192" ref="F711:H712">F712</f>
        <v>11501.6</v>
      </c>
      <c r="G711" s="21">
        <f t="shared" si="192"/>
        <v>11501.6</v>
      </c>
      <c r="H711" s="21">
        <f t="shared" si="192"/>
        <v>11501.6</v>
      </c>
    </row>
    <row r="712" spans="1:8" ht="12.75">
      <c r="A712" s="101" t="s">
        <v>9</v>
      </c>
      <c r="B712" s="101" t="s">
        <v>90</v>
      </c>
      <c r="C712" s="101">
        <v>2120000000</v>
      </c>
      <c r="D712" s="101"/>
      <c r="E712" s="102" t="s">
        <v>121</v>
      </c>
      <c r="F712" s="21">
        <f t="shared" si="192"/>
        <v>11501.6</v>
      </c>
      <c r="G712" s="21">
        <f t="shared" si="192"/>
        <v>11501.6</v>
      </c>
      <c r="H712" s="21">
        <f t="shared" si="192"/>
        <v>11501.6</v>
      </c>
    </row>
    <row r="713" spans="1:8" ht="47.25">
      <c r="A713" s="2" t="s">
        <v>9</v>
      </c>
      <c r="B713" s="101" t="s">
        <v>90</v>
      </c>
      <c r="C713" s="101">
        <v>2120100000</v>
      </c>
      <c r="D713" s="101"/>
      <c r="E713" s="102" t="s">
        <v>122</v>
      </c>
      <c r="F713" s="21">
        <f>F717+F714+F730+F720+F723</f>
        <v>11501.6</v>
      </c>
      <c r="G713" s="21">
        <f aca="true" t="shared" si="193" ref="G713:H713">G717+G714+G730+G720+G723</f>
        <v>11501.6</v>
      </c>
      <c r="H713" s="21">
        <f t="shared" si="193"/>
        <v>11501.6</v>
      </c>
    </row>
    <row r="714" spans="1:8" ht="47.25">
      <c r="A714" s="101" t="s">
        <v>9</v>
      </c>
      <c r="B714" s="101" t="s">
        <v>90</v>
      </c>
      <c r="C714" s="101">
        <v>2120110690</v>
      </c>
      <c r="D714" s="101"/>
      <c r="E714" s="56" t="s">
        <v>238</v>
      </c>
      <c r="F714" s="21">
        <f aca="true" t="shared" si="194" ref="F714:H715">F715</f>
        <v>2942.8999999999996</v>
      </c>
      <c r="G714" s="21">
        <f t="shared" si="194"/>
        <v>2942.8999999999996</v>
      </c>
      <c r="H714" s="21">
        <f t="shared" si="194"/>
        <v>2942.8999999999996</v>
      </c>
    </row>
    <row r="715" spans="1:8" ht="31.5">
      <c r="A715" s="101" t="s">
        <v>9</v>
      </c>
      <c r="B715" s="101" t="s">
        <v>90</v>
      </c>
      <c r="C715" s="101">
        <v>2120110690</v>
      </c>
      <c r="D715" s="103" t="s">
        <v>97</v>
      </c>
      <c r="E715" s="56" t="s">
        <v>98</v>
      </c>
      <c r="F715" s="21">
        <f t="shared" si="194"/>
        <v>2942.8999999999996</v>
      </c>
      <c r="G715" s="21">
        <f t="shared" si="194"/>
        <v>2942.8999999999996</v>
      </c>
      <c r="H715" s="21">
        <f t="shared" si="194"/>
        <v>2942.8999999999996</v>
      </c>
    </row>
    <row r="716" spans="1:8" ht="12.75">
      <c r="A716" s="2" t="s">
        <v>9</v>
      </c>
      <c r="B716" s="101" t="s">
        <v>90</v>
      </c>
      <c r="C716" s="101">
        <v>2120110690</v>
      </c>
      <c r="D716" s="101">
        <v>610</v>
      </c>
      <c r="E716" s="56" t="s">
        <v>104</v>
      </c>
      <c r="F716" s="21">
        <f>1996.6+946.3</f>
        <v>2942.8999999999996</v>
      </c>
      <c r="G716" s="21">
        <f>1996.6+946.3</f>
        <v>2942.8999999999996</v>
      </c>
      <c r="H716" s="21">
        <f>1996.6+946.3</f>
        <v>2942.8999999999996</v>
      </c>
    </row>
    <row r="717" spans="1:8" ht="31.5">
      <c r="A717" s="2" t="s">
        <v>9</v>
      </c>
      <c r="B717" s="101" t="s">
        <v>90</v>
      </c>
      <c r="C717" s="101">
        <v>2120120010</v>
      </c>
      <c r="D717" s="101"/>
      <c r="E717" s="102" t="s">
        <v>123</v>
      </c>
      <c r="F717" s="21">
        <f aca="true" t="shared" si="195" ref="F717:H718">F718</f>
        <v>7380.5</v>
      </c>
      <c r="G717" s="21">
        <f t="shared" si="195"/>
        <v>7380.5</v>
      </c>
      <c r="H717" s="21">
        <f t="shared" si="195"/>
        <v>7380.5</v>
      </c>
    </row>
    <row r="718" spans="1:8" ht="31.5">
      <c r="A718" s="2" t="s">
        <v>9</v>
      </c>
      <c r="B718" s="101" t="s">
        <v>90</v>
      </c>
      <c r="C718" s="101">
        <v>2120120010</v>
      </c>
      <c r="D718" s="103" t="s">
        <v>97</v>
      </c>
      <c r="E718" s="102" t="s">
        <v>98</v>
      </c>
      <c r="F718" s="21">
        <f t="shared" si="195"/>
        <v>7380.5</v>
      </c>
      <c r="G718" s="21">
        <f t="shared" si="195"/>
        <v>7380.5</v>
      </c>
      <c r="H718" s="21">
        <f t="shared" si="195"/>
        <v>7380.5</v>
      </c>
    </row>
    <row r="719" spans="1:8" ht="12.75">
      <c r="A719" s="101" t="s">
        <v>9</v>
      </c>
      <c r="B719" s="101" t="s">
        <v>90</v>
      </c>
      <c r="C719" s="101">
        <v>2120120010</v>
      </c>
      <c r="D719" s="101">
        <v>610</v>
      </c>
      <c r="E719" s="102" t="s">
        <v>104</v>
      </c>
      <c r="F719" s="21">
        <f>8429.6-9.5+96.6+12.3-1148.5</f>
        <v>7380.5</v>
      </c>
      <c r="G719" s="21">
        <f>8429.6-9.5+96.6+12.3-1148.5</f>
        <v>7380.5</v>
      </c>
      <c r="H719" s="21">
        <f>8429.6-9.5+96.6+12.3-1148.5</f>
        <v>7380.5</v>
      </c>
    </row>
    <row r="720" spans="1:8" ht="31.5">
      <c r="A720" s="2" t="s">
        <v>9</v>
      </c>
      <c r="B720" s="245" t="s">
        <v>90</v>
      </c>
      <c r="C720" s="245">
        <v>2120120020</v>
      </c>
      <c r="D720" s="245"/>
      <c r="E720" s="246" t="s">
        <v>671</v>
      </c>
      <c r="F720" s="21">
        <f>F721</f>
        <v>1121.4</v>
      </c>
      <c r="G720" s="21">
        <f aca="true" t="shared" si="196" ref="G720:H721">G721</f>
        <v>1121.4</v>
      </c>
      <c r="H720" s="21">
        <f t="shared" si="196"/>
        <v>1121.4</v>
      </c>
    </row>
    <row r="721" spans="1:8" ht="31.5">
      <c r="A721" s="2" t="s">
        <v>9</v>
      </c>
      <c r="B721" s="245" t="s">
        <v>90</v>
      </c>
      <c r="C721" s="245">
        <v>2120120020</v>
      </c>
      <c r="D721" s="244" t="s">
        <v>97</v>
      </c>
      <c r="E721" s="246" t="s">
        <v>98</v>
      </c>
      <c r="F721" s="21">
        <f>F722</f>
        <v>1121.4</v>
      </c>
      <c r="G721" s="21">
        <f t="shared" si="196"/>
        <v>1121.4</v>
      </c>
      <c r="H721" s="21">
        <f t="shared" si="196"/>
        <v>1121.4</v>
      </c>
    </row>
    <row r="722" spans="1:8" ht="12.75">
      <c r="A722" s="245" t="s">
        <v>9</v>
      </c>
      <c r="B722" s="245" t="s">
        <v>90</v>
      </c>
      <c r="C722" s="245">
        <v>2120120020</v>
      </c>
      <c r="D722" s="245">
        <v>610</v>
      </c>
      <c r="E722" s="246" t="s">
        <v>104</v>
      </c>
      <c r="F722" s="21">
        <v>1121.4</v>
      </c>
      <c r="G722" s="21">
        <v>1121.4</v>
      </c>
      <c r="H722" s="21">
        <v>1121.4</v>
      </c>
    </row>
    <row r="723" spans="1:8" ht="47.25">
      <c r="A723" s="2" t="s">
        <v>9</v>
      </c>
      <c r="B723" s="249" t="s">
        <v>90</v>
      </c>
      <c r="C723" s="249">
        <v>2120120030</v>
      </c>
      <c r="D723" s="249"/>
      <c r="E723" s="250" t="s">
        <v>681</v>
      </c>
      <c r="F723" s="21">
        <f>F724+F728</f>
        <v>27.099999999999998</v>
      </c>
      <c r="G723" s="21">
        <f aca="true" t="shared" si="197" ref="G723:H723">G724+G728</f>
        <v>27.099999999999998</v>
      </c>
      <c r="H723" s="21">
        <f t="shared" si="197"/>
        <v>27.099999999999998</v>
      </c>
    </row>
    <row r="724" spans="1:8" ht="31.5">
      <c r="A724" s="2" t="s">
        <v>9</v>
      </c>
      <c r="B724" s="249" t="s">
        <v>90</v>
      </c>
      <c r="C724" s="249">
        <v>2120120030</v>
      </c>
      <c r="D724" s="248" t="s">
        <v>97</v>
      </c>
      <c r="E724" s="250" t="s">
        <v>98</v>
      </c>
      <c r="F724" s="21">
        <f>F725+F726+F727</f>
        <v>20.4</v>
      </c>
      <c r="G724" s="21">
        <f aca="true" t="shared" si="198" ref="G724:H724">G725+G726+G727</f>
        <v>20.4</v>
      </c>
      <c r="H724" s="21">
        <f t="shared" si="198"/>
        <v>20.4</v>
      </c>
    </row>
    <row r="725" spans="1:8" ht="12.75">
      <c r="A725" s="249" t="s">
        <v>9</v>
      </c>
      <c r="B725" s="249" t="s">
        <v>90</v>
      </c>
      <c r="C725" s="249">
        <v>2120120030</v>
      </c>
      <c r="D725" s="249">
        <v>610</v>
      </c>
      <c r="E725" s="250" t="s">
        <v>104</v>
      </c>
      <c r="F725" s="21">
        <v>6.8</v>
      </c>
      <c r="G725" s="21">
        <v>6.8</v>
      </c>
      <c r="H725" s="21">
        <v>6.8</v>
      </c>
    </row>
    <row r="726" spans="1:8" ht="12.75">
      <c r="A726" s="249" t="s">
        <v>9</v>
      </c>
      <c r="B726" s="249" t="s">
        <v>90</v>
      </c>
      <c r="C726" s="249">
        <v>2120120030</v>
      </c>
      <c r="D726" s="249">
        <v>620</v>
      </c>
      <c r="E726" s="250" t="s">
        <v>682</v>
      </c>
      <c r="F726" s="21">
        <v>6.8</v>
      </c>
      <c r="G726" s="21">
        <v>6.8</v>
      </c>
      <c r="H726" s="21">
        <v>6.8</v>
      </c>
    </row>
    <row r="727" spans="1:8" ht="47.25">
      <c r="A727" s="249" t="s">
        <v>9</v>
      </c>
      <c r="B727" s="249" t="s">
        <v>90</v>
      </c>
      <c r="C727" s="249">
        <v>2120120030</v>
      </c>
      <c r="D727" s="249">
        <v>630</v>
      </c>
      <c r="E727" s="250" t="s">
        <v>684</v>
      </c>
      <c r="F727" s="21">
        <v>6.8</v>
      </c>
      <c r="G727" s="21">
        <v>6.8</v>
      </c>
      <c r="H727" s="21">
        <v>6.8</v>
      </c>
    </row>
    <row r="728" spans="1:8" ht="12.75">
      <c r="A728" s="249" t="s">
        <v>9</v>
      </c>
      <c r="B728" s="249" t="s">
        <v>90</v>
      </c>
      <c r="C728" s="249">
        <v>2120120030</v>
      </c>
      <c r="D728" s="249">
        <v>800</v>
      </c>
      <c r="E728" s="250" t="s">
        <v>71</v>
      </c>
      <c r="F728" s="21">
        <f>F729</f>
        <v>6.7</v>
      </c>
      <c r="G728" s="21">
        <f aca="true" t="shared" si="199" ref="G728:H728">G729</f>
        <v>6.7</v>
      </c>
      <c r="H728" s="21">
        <f t="shared" si="199"/>
        <v>6.7</v>
      </c>
    </row>
    <row r="729" spans="1:8" ht="47.25">
      <c r="A729" s="249" t="s">
        <v>9</v>
      </c>
      <c r="B729" s="249" t="s">
        <v>90</v>
      </c>
      <c r="C729" s="249">
        <v>2120120030</v>
      </c>
      <c r="D729" s="249">
        <v>810</v>
      </c>
      <c r="E729" s="250" t="s">
        <v>683</v>
      </c>
      <c r="F729" s="21">
        <v>6.7</v>
      </c>
      <c r="G729" s="21">
        <v>6.7</v>
      </c>
      <c r="H729" s="21">
        <v>6.7</v>
      </c>
    </row>
    <row r="730" spans="1:8" ht="47.25">
      <c r="A730" s="101" t="s">
        <v>9</v>
      </c>
      <c r="B730" s="101" t="s">
        <v>90</v>
      </c>
      <c r="C730" s="101" t="s">
        <v>307</v>
      </c>
      <c r="D730" s="101"/>
      <c r="E730" s="56" t="s">
        <v>247</v>
      </c>
      <c r="F730" s="21">
        <f aca="true" t="shared" si="200" ref="F730:H731">F731</f>
        <v>29.7</v>
      </c>
      <c r="G730" s="21">
        <f t="shared" si="200"/>
        <v>29.7</v>
      </c>
      <c r="H730" s="21">
        <f t="shared" si="200"/>
        <v>29.7</v>
      </c>
    </row>
    <row r="731" spans="1:8" ht="31.5">
      <c r="A731" s="2" t="s">
        <v>9</v>
      </c>
      <c r="B731" s="101" t="s">
        <v>90</v>
      </c>
      <c r="C731" s="101" t="s">
        <v>307</v>
      </c>
      <c r="D731" s="103" t="s">
        <v>97</v>
      </c>
      <c r="E731" s="56" t="s">
        <v>98</v>
      </c>
      <c r="F731" s="21">
        <f t="shared" si="200"/>
        <v>29.7</v>
      </c>
      <c r="G731" s="21">
        <f t="shared" si="200"/>
        <v>29.7</v>
      </c>
      <c r="H731" s="21">
        <f t="shared" si="200"/>
        <v>29.7</v>
      </c>
    </row>
    <row r="732" spans="1:8" ht="12.75">
      <c r="A732" s="2" t="s">
        <v>9</v>
      </c>
      <c r="B732" s="101" t="s">
        <v>90</v>
      </c>
      <c r="C732" s="101" t="s">
        <v>307</v>
      </c>
      <c r="D732" s="101">
        <v>610</v>
      </c>
      <c r="E732" s="56" t="s">
        <v>104</v>
      </c>
      <c r="F732" s="21">
        <f>20.2+9.5</f>
        <v>29.7</v>
      </c>
      <c r="G732" s="21">
        <f>20.2+9.5</f>
        <v>29.7</v>
      </c>
      <c r="H732" s="21">
        <f>20.2+9.5</f>
        <v>29.7</v>
      </c>
    </row>
    <row r="733" spans="1:8" ht="31.5">
      <c r="A733" s="2" t="s">
        <v>9</v>
      </c>
      <c r="B733" s="130" t="s">
        <v>90</v>
      </c>
      <c r="C733" s="128">
        <v>2500000000</v>
      </c>
      <c r="D733" s="130"/>
      <c r="E733" s="56" t="s">
        <v>323</v>
      </c>
      <c r="F733" s="21">
        <f>F734</f>
        <v>103.3</v>
      </c>
      <c r="G733" s="21">
        <f aca="true" t="shared" si="201" ref="G733:H737">G734</f>
        <v>93.1</v>
      </c>
      <c r="H733" s="21">
        <f t="shared" si="201"/>
        <v>93.1</v>
      </c>
    </row>
    <row r="734" spans="1:8" ht="31.5">
      <c r="A734" s="2" t="s">
        <v>9</v>
      </c>
      <c r="B734" s="130" t="s">
        <v>90</v>
      </c>
      <c r="C734" s="128">
        <v>2520000000</v>
      </c>
      <c r="D734" s="130"/>
      <c r="E734" s="56" t="s">
        <v>235</v>
      </c>
      <c r="F734" s="21">
        <f>F735+F739+F743</f>
        <v>103.3</v>
      </c>
      <c r="G734" s="21">
        <f aca="true" t="shared" si="202" ref="G734:H734">G735+G739+G743</f>
        <v>93.1</v>
      </c>
      <c r="H734" s="21">
        <f t="shared" si="202"/>
        <v>93.1</v>
      </c>
    </row>
    <row r="735" spans="1:8" ht="31.5">
      <c r="A735" s="130" t="s">
        <v>9</v>
      </c>
      <c r="B735" s="130" t="s">
        <v>90</v>
      </c>
      <c r="C735" s="128">
        <v>2520400000</v>
      </c>
      <c r="D735" s="130"/>
      <c r="E735" s="56" t="s">
        <v>346</v>
      </c>
      <c r="F735" s="21">
        <f>F736</f>
        <v>7.5</v>
      </c>
      <c r="G735" s="21">
        <f t="shared" si="201"/>
        <v>7.5</v>
      </c>
      <c r="H735" s="21">
        <f t="shared" si="201"/>
        <v>7.5</v>
      </c>
    </row>
    <row r="736" spans="1:8" ht="12.75">
      <c r="A736" s="130" t="s">
        <v>9</v>
      </c>
      <c r="B736" s="130" t="s">
        <v>90</v>
      </c>
      <c r="C736" s="128">
        <v>2520420300</v>
      </c>
      <c r="D736" s="130"/>
      <c r="E736" s="56" t="s">
        <v>347</v>
      </c>
      <c r="F736" s="21">
        <f>F737</f>
        <v>7.5</v>
      </c>
      <c r="G736" s="21">
        <f t="shared" si="201"/>
        <v>7.5</v>
      </c>
      <c r="H736" s="21">
        <f t="shared" si="201"/>
        <v>7.5</v>
      </c>
    </row>
    <row r="737" spans="1:8" ht="31.5">
      <c r="A737" s="2" t="s">
        <v>9</v>
      </c>
      <c r="B737" s="130" t="s">
        <v>90</v>
      </c>
      <c r="C737" s="128">
        <v>2520420300</v>
      </c>
      <c r="D737" s="128" t="s">
        <v>97</v>
      </c>
      <c r="E737" s="56" t="s">
        <v>98</v>
      </c>
      <c r="F737" s="21">
        <f>F738</f>
        <v>7.5</v>
      </c>
      <c r="G737" s="21">
        <f t="shared" si="201"/>
        <v>7.5</v>
      </c>
      <c r="H737" s="21">
        <f t="shared" si="201"/>
        <v>7.5</v>
      </c>
    </row>
    <row r="738" spans="1:8" ht="12.75">
      <c r="A738" s="2" t="s">
        <v>9</v>
      </c>
      <c r="B738" s="130" t="s">
        <v>90</v>
      </c>
      <c r="C738" s="128">
        <v>2520420300</v>
      </c>
      <c r="D738" s="130">
        <v>610</v>
      </c>
      <c r="E738" s="56" t="s">
        <v>104</v>
      </c>
      <c r="F738" s="21">
        <v>7.5</v>
      </c>
      <c r="G738" s="21">
        <v>7.5</v>
      </c>
      <c r="H738" s="21">
        <v>7.5</v>
      </c>
    </row>
    <row r="739" spans="1:8" ht="31.5">
      <c r="A739" s="2" t="s">
        <v>9</v>
      </c>
      <c r="B739" s="162" t="s">
        <v>90</v>
      </c>
      <c r="C739" s="161">
        <v>2520500000</v>
      </c>
      <c r="D739" s="162"/>
      <c r="E739" s="163" t="s">
        <v>363</v>
      </c>
      <c r="F739" s="21">
        <f>F740</f>
        <v>62.8</v>
      </c>
      <c r="G739" s="21">
        <f aca="true" t="shared" si="203" ref="G739:H741">G740</f>
        <v>52.6</v>
      </c>
      <c r="H739" s="21">
        <f t="shared" si="203"/>
        <v>52.6</v>
      </c>
    </row>
    <row r="740" spans="1:8" ht="12.75">
      <c r="A740" s="2" t="s">
        <v>9</v>
      </c>
      <c r="B740" s="162" t="s">
        <v>90</v>
      </c>
      <c r="C740" s="161">
        <v>2520520300</v>
      </c>
      <c r="D740" s="162"/>
      <c r="E740" s="163" t="s">
        <v>364</v>
      </c>
      <c r="F740" s="21">
        <f>F741</f>
        <v>62.8</v>
      </c>
      <c r="G740" s="21">
        <f t="shared" si="203"/>
        <v>52.6</v>
      </c>
      <c r="H740" s="21">
        <f t="shared" si="203"/>
        <v>52.6</v>
      </c>
    </row>
    <row r="741" spans="1:8" ht="31.5">
      <c r="A741" s="162" t="s">
        <v>9</v>
      </c>
      <c r="B741" s="162" t="s">
        <v>90</v>
      </c>
      <c r="C741" s="161">
        <v>2520520300</v>
      </c>
      <c r="D741" s="161" t="s">
        <v>97</v>
      </c>
      <c r="E741" s="56" t="s">
        <v>98</v>
      </c>
      <c r="F741" s="21">
        <f>F742</f>
        <v>62.8</v>
      </c>
      <c r="G741" s="21">
        <f t="shared" si="203"/>
        <v>52.6</v>
      </c>
      <c r="H741" s="21">
        <f t="shared" si="203"/>
        <v>52.6</v>
      </c>
    </row>
    <row r="742" spans="1:8" ht="12.75">
      <c r="A742" s="162" t="s">
        <v>9</v>
      </c>
      <c r="B742" s="162" t="s">
        <v>90</v>
      </c>
      <c r="C742" s="161">
        <v>2520520300</v>
      </c>
      <c r="D742" s="162">
        <v>610</v>
      </c>
      <c r="E742" s="56" t="s">
        <v>104</v>
      </c>
      <c r="F742" s="21">
        <v>62.8</v>
      </c>
      <c r="G742" s="21">
        <v>52.6</v>
      </c>
      <c r="H742" s="21">
        <v>52.6</v>
      </c>
    </row>
    <row r="743" spans="1:8" ht="31.5">
      <c r="A743" s="2" t="s">
        <v>9</v>
      </c>
      <c r="B743" s="162" t="s">
        <v>90</v>
      </c>
      <c r="C743" s="161">
        <v>2520600000</v>
      </c>
      <c r="D743" s="162"/>
      <c r="E743" s="163" t="s">
        <v>362</v>
      </c>
      <c r="F743" s="21">
        <f>F744</f>
        <v>33</v>
      </c>
      <c r="G743" s="21">
        <f aca="true" t="shared" si="204" ref="G743:H745">G744</f>
        <v>33</v>
      </c>
      <c r="H743" s="21">
        <f t="shared" si="204"/>
        <v>33</v>
      </c>
    </row>
    <row r="744" spans="1:8" ht="12.75">
      <c r="A744" s="2" t="s">
        <v>9</v>
      </c>
      <c r="B744" s="162" t="s">
        <v>90</v>
      </c>
      <c r="C744" s="161">
        <v>2520620200</v>
      </c>
      <c r="D744" s="162"/>
      <c r="E744" s="163" t="s">
        <v>284</v>
      </c>
      <c r="F744" s="21">
        <f>F745</f>
        <v>33</v>
      </c>
      <c r="G744" s="21">
        <f t="shared" si="204"/>
        <v>33</v>
      </c>
      <c r="H744" s="21">
        <f t="shared" si="204"/>
        <v>33</v>
      </c>
    </row>
    <row r="745" spans="1:8" ht="31.5">
      <c r="A745" s="2" t="s">
        <v>9</v>
      </c>
      <c r="B745" s="162" t="s">
        <v>90</v>
      </c>
      <c r="C745" s="161">
        <v>2520620200</v>
      </c>
      <c r="D745" s="161" t="s">
        <v>97</v>
      </c>
      <c r="E745" s="56" t="s">
        <v>98</v>
      </c>
      <c r="F745" s="21">
        <f>F746</f>
        <v>33</v>
      </c>
      <c r="G745" s="21">
        <f t="shared" si="204"/>
        <v>33</v>
      </c>
      <c r="H745" s="21">
        <f t="shared" si="204"/>
        <v>33</v>
      </c>
    </row>
    <row r="746" spans="1:8" ht="12.75">
      <c r="A746" s="2" t="s">
        <v>9</v>
      </c>
      <c r="B746" s="162" t="s">
        <v>90</v>
      </c>
      <c r="C746" s="161">
        <v>2520620200</v>
      </c>
      <c r="D746" s="162">
        <v>610</v>
      </c>
      <c r="E746" s="56" t="s">
        <v>104</v>
      </c>
      <c r="F746" s="21">
        <v>33</v>
      </c>
      <c r="G746" s="21">
        <v>33</v>
      </c>
      <c r="H746" s="21">
        <v>33</v>
      </c>
    </row>
    <row r="747" spans="1:8" ht="12.75">
      <c r="A747" s="101" t="s">
        <v>9</v>
      </c>
      <c r="B747" s="101" t="s">
        <v>52</v>
      </c>
      <c r="C747" s="101" t="s">
        <v>66</v>
      </c>
      <c r="D747" s="101" t="s">
        <v>66</v>
      </c>
      <c r="E747" s="102" t="s">
        <v>12</v>
      </c>
      <c r="F747" s="21">
        <f>F748+F768</f>
        <v>10800.9</v>
      </c>
      <c r="G747" s="21">
        <f>G748+G768</f>
        <v>10800.9</v>
      </c>
      <c r="H747" s="21">
        <f>H748+H768</f>
        <v>10800.9</v>
      </c>
    </row>
    <row r="748" spans="1:8" ht="34.15" customHeight="1">
      <c r="A748" s="101" t="s">
        <v>9</v>
      </c>
      <c r="B748" s="101" t="s">
        <v>52</v>
      </c>
      <c r="C748" s="103">
        <v>2100000000</v>
      </c>
      <c r="D748" s="101"/>
      <c r="E748" s="102" t="s">
        <v>324</v>
      </c>
      <c r="F748" s="21">
        <f>F759+F749</f>
        <v>3614.8</v>
      </c>
      <c r="G748" s="21">
        <f aca="true" t="shared" si="205" ref="G748:H748">G759+G749</f>
        <v>3614.8</v>
      </c>
      <c r="H748" s="21">
        <f t="shared" si="205"/>
        <v>3614.8</v>
      </c>
    </row>
    <row r="749" spans="1:8" ht="12.75">
      <c r="A749" s="162" t="s">
        <v>9</v>
      </c>
      <c r="B749" s="162" t="s">
        <v>52</v>
      </c>
      <c r="C749" s="162">
        <v>2110000000</v>
      </c>
      <c r="D749" s="162"/>
      <c r="E749" s="163" t="s">
        <v>166</v>
      </c>
      <c r="F749" s="21">
        <f>F750</f>
        <v>3390.5</v>
      </c>
      <c r="G749" s="21">
        <f aca="true" t="shared" si="206" ref="G749:H749">G750</f>
        <v>3390.5</v>
      </c>
      <c r="H749" s="21">
        <f t="shared" si="206"/>
        <v>3390.5</v>
      </c>
    </row>
    <row r="750" spans="1:8" ht="12.75">
      <c r="A750" s="162" t="s">
        <v>9</v>
      </c>
      <c r="B750" s="162" t="s">
        <v>52</v>
      </c>
      <c r="C750" s="162">
        <v>2110400000</v>
      </c>
      <c r="D750" s="162"/>
      <c r="E750" s="163" t="s">
        <v>170</v>
      </c>
      <c r="F750" s="21">
        <f>F751+F756</f>
        <v>3390.5</v>
      </c>
      <c r="G750" s="21">
        <f aca="true" t="shared" si="207" ref="G750:H750">G751+G756</f>
        <v>3390.5</v>
      </c>
      <c r="H750" s="21">
        <f t="shared" si="207"/>
        <v>3390.5</v>
      </c>
    </row>
    <row r="751" spans="1:8" ht="31.5">
      <c r="A751" s="162" t="s">
        <v>9</v>
      </c>
      <c r="B751" s="162" t="s">
        <v>52</v>
      </c>
      <c r="C751" s="162">
        <v>2110410240</v>
      </c>
      <c r="D751" s="162"/>
      <c r="E751" s="56" t="s">
        <v>244</v>
      </c>
      <c r="F751" s="21">
        <f>F752+F754</f>
        <v>3051.4</v>
      </c>
      <c r="G751" s="21">
        <f aca="true" t="shared" si="208" ref="G751:H751">G752+G754</f>
        <v>3051.4</v>
      </c>
      <c r="H751" s="21">
        <f t="shared" si="208"/>
        <v>3051.4</v>
      </c>
    </row>
    <row r="752" spans="1:8" ht="12.75">
      <c r="A752" s="162" t="s">
        <v>9</v>
      </c>
      <c r="B752" s="162" t="s">
        <v>52</v>
      </c>
      <c r="C752" s="162">
        <v>2110410240</v>
      </c>
      <c r="D752" s="1" t="s">
        <v>73</v>
      </c>
      <c r="E752" s="47" t="s">
        <v>74</v>
      </c>
      <c r="F752" s="21">
        <f>F753</f>
        <v>296.5</v>
      </c>
      <c r="G752" s="21">
        <f aca="true" t="shared" si="209" ref="G752:H752">G753</f>
        <v>61.00000000000001</v>
      </c>
      <c r="H752" s="21">
        <f t="shared" si="209"/>
        <v>61.00000000000001</v>
      </c>
    </row>
    <row r="753" spans="1:8" ht="31.5">
      <c r="A753" s="162" t="s">
        <v>9</v>
      </c>
      <c r="B753" s="162" t="s">
        <v>52</v>
      </c>
      <c r="C753" s="162">
        <v>2110410240</v>
      </c>
      <c r="D753" s="162">
        <v>320</v>
      </c>
      <c r="E753" s="163" t="s">
        <v>102</v>
      </c>
      <c r="F753" s="21">
        <f>75.4-14.4+235.5</f>
        <v>296.5</v>
      </c>
      <c r="G753" s="21">
        <f>75.4-14.4</f>
        <v>61.00000000000001</v>
      </c>
      <c r="H753" s="21">
        <f>75.4-14.4</f>
        <v>61.00000000000001</v>
      </c>
    </row>
    <row r="754" spans="1:8" ht="31.5">
      <c r="A754" s="162" t="s">
        <v>9</v>
      </c>
      <c r="B754" s="162" t="s">
        <v>52</v>
      </c>
      <c r="C754" s="162">
        <v>2110410240</v>
      </c>
      <c r="D754" s="161" t="s">
        <v>97</v>
      </c>
      <c r="E754" s="163" t="s">
        <v>98</v>
      </c>
      <c r="F754" s="21">
        <f>F755</f>
        <v>2754.9</v>
      </c>
      <c r="G754" s="21">
        <f aca="true" t="shared" si="210" ref="G754:H754">G755</f>
        <v>2990.4</v>
      </c>
      <c r="H754" s="21">
        <f t="shared" si="210"/>
        <v>2990.4</v>
      </c>
    </row>
    <row r="755" spans="1:8" ht="12.75">
      <c r="A755" s="162" t="s">
        <v>9</v>
      </c>
      <c r="B755" s="162" t="s">
        <v>52</v>
      </c>
      <c r="C755" s="162">
        <v>2110410240</v>
      </c>
      <c r="D755" s="162">
        <v>610</v>
      </c>
      <c r="E755" s="163" t="s">
        <v>104</v>
      </c>
      <c r="F755" s="21">
        <f>3404-413.6-235.5</f>
        <v>2754.9</v>
      </c>
      <c r="G755" s="21">
        <f>3404-413.6</f>
        <v>2990.4</v>
      </c>
      <c r="H755" s="21">
        <f>3404-413.6</f>
        <v>2990.4</v>
      </c>
    </row>
    <row r="756" spans="1:8" ht="31.5">
      <c r="A756" s="162" t="s">
        <v>9</v>
      </c>
      <c r="B756" s="162" t="s">
        <v>52</v>
      </c>
      <c r="C756" s="162" t="s">
        <v>321</v>
      </c>
      <c r="D756" s="162"/>
      <c r="E756" s="163" t="s">
        <v>171</v>
      </c>
      <c r="F756" s="21">
        <f>F757</f>
        <v>339.1</v>
      </c>
      <c r="G756" s="21">
        <f aca="true" t="shared" si="211" ref="G756:H757">G757</f>
        <v>339.1</v>
      </c>
      <c r="H756" s="21">
        <f t="shared" si="211"/>
        <v>339.1</v>
      </c>
    </row>
    <row r="757" spans="1:8" ht="31.5">
      <c r="A757" s="162" t="s">
        <v>9</v>
      </c>
      <c r="B757" s="162" t="s">
        <v>52</v>
      </c>
      <c r="C757" s="162" t="s">
        <v>321</v>
      </c>
      <c r="D757" s="268" t="s">
        <v>97</v>
      </c>
      <c r="E757" s="270" t="s">
        <v>98</v>
      </c>
      <c r="F757" s="21">
        <f>F758</f>
        <v>339.1</v>
      </c>
      <c r="G757" s="21">
        <f t="shared" si="211"/>
        <v>339.1</v>
      </c>
      <c r="H757" s="21">
        <f t="shared" si="211"/>
        <v>339.1</v>
      </c>
    </row>
    <row r="758" spans="1:8" ht="12.75">
      <c r="A758" s="162" t="s">
        <v>9</v>
      </c>
      <c r="B758" s="162" t="s">
        <v>52</v>
      </c>
      <c r="C758" s="162" t="s">
        <v>321</v>
      </c>
      <c r="D758" s="269">
        <v>610</v>
      </c>
      <c r="E758" s="270" t="s">
        <v>104</v>
      </c>
      <c r="F758" s="21">
        <f>386.6-47.5</f>
        <v>339.1</v>
      </c>
      <c r="G758" s="21">
        <f>386.6-47.5</f>
        <v>339.1</v>
      </c>
      <c r="H758" s="21">
        <f>386.6-47.5</f>
        <v>339.1</v>
      </c>
    </row>
    <row r="759" spans="1:8" ht="31.5">
      <c r="A759" s="101" t="s">
        <v>9</v>
      </c>
      <c r="B759" s="101" t="s">
        <v>52</v>
      </c>
      <c r="C759" s="103">
        <v>2130000000</v>
      </c>
      <c r="D759" s="24"/>
      <c r="E759" s="102" t="s">
        <v>114</v>
      </c>
      <c r="F759" s="21">
        <f>F764+F760</f>
        <v>224.3</v>
      </c>
      <c r="G759" s="21">
        <f>G764+G760</f>
        <v>224.3</v>
      </c>
      <c r="H759" s="21">
        <f>H764+H760</f>
        <v>224.3</v>
      </c>
    </row>
    <row r="760" spans="1:8" ht="31.5">
      <c r="A760" s="101" t="s">
        <v>9</v>
      </c>
      <c r="B760" s="101" t="s">
        <v>52</v>
      </c>
      <c r="C760" s="101">
        <v>2130100000</v>
      </c>
      <c r="D760" s="24"/>
      <c r="E760" s="102" t="s">
        <v>209</v>
      </c>
      <c r="F760" s="21">
        <f>F761</f>
        <v>125.8</v>
      </c>
      <c r="G760" s="21">
        <f aca="true" t="shared" si="212" ref="G760:H762">G761</f>
        <v>125.8</v>
      </c>
      <c r="H760" s="21">
        <f t="shared" si="212"/>
        <v>125.8</v>
      </c>
    </row>
    <row r="761" spans="1:8" ht="31.5">
      <c r="A761" s="101" t="s">
        <v>9</v>
      </c>
      <c r="B761" s="101" t="s">
        <v>52</v>
      </c>
      <c r="C761" s="103">
        <v>2130120260</v>
      </c>
      <c r="D761" s="24"/>
      <c r="E761" s="102" t="s">
        <v>210</v>
      </c>
      <c r="F761" s="21">
        <f>F762</f>
        <v>125.8</v>
      </c>
      <c r="G761" s="21">
        <f t="shared" si="212"/>
        <v>125.8</v>
      </c>
      <c r="H761" s="21">
        <f t="shared" si="212"/>
        <v>125.8</v>
      </c>
    </row>
    <row r="762" spans="1:8" ht="31.5">
      <c r="A762" s="101" t="s">
        <v>9</v>
      </c>
      <c r="B762" s="101" t="s">
        <v>52</v>
      </c>
      <c r="C762" s="103">
        <v>2130120260</v>
      </c>
      <c r="D762" s="101" t="s">
        <v>69</v>
      </c>
      <c r="E762" s="102" t="s">
        <v>95</v>
      </c>
      <c r="F762" s="21">
        <f>F763</f>
        <v>125.8</v>
      </c>
      <c r="G762" s="21">
        <f t="shared" si="212"/>
        <v>125.8</v>
      </c>
      <c r="H762" s="21">
        <f t="shared" si="212"/>
        <v>125.8</v>
      </c>
    </row>
    <row r="763" spans="1:8" ht="31.5">
      <c r="A763" s="101" t="s">
        <v>9</v>
      </c>
      <c r="B763" s="101" t="s">
        <v>52</v>
      </c>
      <c r="C763" s="103">
        <v>2130120260</v>
      </c>
      <c r="D763" s="101">
        <v>240</v>
      </c>
      <c r="E763" s="102" t="s">
        <v>223</v>
      </c>
      <c r="F763" s="21">
        <v>125.8</v>
      </c>
      <c r="G763" s="21">
        <v>125.8</v>
      </c>
      <c r="H763" s="21">
        <v>125.8</v>
      </c>
    </row>
    <row r="764" spans="1:8" ht="31.5">
      <c r="A764" s="101" t="s">
        <v>9</v>
      </c>
      <c r="B764" s="101" t="s">
        <v>52</v>
      </c>
      <c r="C764" s="101">
        <v>2130200000</v>
      </c>
      <c r="D764" s="101"/>
      <c r="E764" s="102" t="s">
        <v>172</v>
      </c>
      <c r="F764" s="21">
        <f aca="true" t="shared" si="213" ref="F764:H766">F765</f>
        <v>98.5</v>
      </c>
      <c r="G764" s="21">
        <f t="shared" si="213"/>
        <v>98.5</v>
      </c>
      <c r="H764" s="21">
        <f t="shared" si="213"/>
        <v>98.5</v>
      </c>
    </row>
    <row r="765" spans="1:8" ht="31.5">
      <c r="A765" s="101" t="s">
        <v>9</v>
      </c>
      <c r="B765" s="101" t="s">
        <v>52</v>
      </c>
      <c r="C765" s="101">
        <v>2130220270</v>
      </c>
      <c r="D765" s="101"/>
      <c r="E765" s="102" t="s">
        <v>173</v>
      </c>
      <c r="F765" s="21">
        <f t="shared" si="213"/>
        <v>98.5</v>
      </c>
      <c r="G765" s="21">
        <f t="shared" si="213"/>
        <v>98.5</v>
      </c>
      <c r="H765" s="21">
        <f t="shared" si="213"/>
        <v>98.5</v>
      </c>
    </row>
    <row r="766" spans="1:8" ht="31.5">
      <c r="A766" s="101" t="s">
        <v>9</v>
      </c>
      <c r="B766" s="101" t="s">
        <v>52</v>
      </c>
      <c r="C766" s="101">
        <v>2130220270</v>
      </c>
      <c r="D766" s="101" t="s">
        <v>69</v>
      </c>
      <c r="E766" s="102" t="s">
        <v>95</v>
      </c>
      <c r="F766" s="21">
        <f t="shared" si="213"/>
        <v>98.5</v>
      </c>
      <c r="G766" s="21">
        <f t="shared" si="213"/>
        <v>98.5</v>
      </c>
      <c r="H766" s="21">
        <f t="shared" si="213"/>
        <v>98.5</v>
      </c>
    </row>
    <row r="767" spans="1:8" ht="31.5">
      <c r="A767" s="101" t="s">
        <v>9</v>
      </c>
      <c r="B767" s="101" t="s">
        <v>52</v>
      </c>
      <c r="C767" s="101">
        <v>2130220270</v>
      </c>
      <c r="D767" s="101">
        <v>240</v>
      </c>
      <c r="E767" s="102" t="s">
        <v>223</v>
      </c>
      <c r="F767" s="21">
        <v>98.5</v>
      </c>
      <c r="G767" s="21">
        <v>98.5</v>
      </c>
      <c r="H767" s="21">
        <v>98.5</v>
      </c>
    </row>
    <row r="768" spans="1:8" ht="12.75">
      <c r="A768" s="101" t="s">
        <v>9</v>
      </c>
      <c r="B768" s="101" t="s">
        <v>52</v>
      </c>
      <c r="C768" s="101">
        <v>9900000000</v>
      </c>
      <c r="D768" s="101"/>
      <c r="E768" s="102" t="s">
        <v>105</v>
      </c>
      <c r="F768" s="21">
        <f aca="true" t="shared" si="214" ref="F768:H770">F769</f>
        <v>7186.099999999999</v>
      </c>
      <c r="G768" s="21">
        <f t="shared" si="214"/>
        <v>7186.099999999999</v>
      </c>
      <c r="H768" s="21">
        <f t="shared" si="214"/>
        <v>7186.099999999999</v>
      </c>
    </row>
    <row r="769" spans="1:8" ht="31.5">
      <c r="A769" s="101" t="s">
        <v>9</v>
      </c>
      <c r="B769" s="101" t="s">
        <v>52</v>
      </c>
      <c r="C769" s="101">
        <v>9990000000</v>
      </c>
      <c r="D769" s="101"/>
      <c r="E769" s="102" t="s">
        <v>147</v>
      </c>
      <c r="F769" s="21">
        <f t="shared" si="214"/>
        <v>7186.099999999999</v>
      </c>
      <c r="G769" s="21">
        <f t="shared" si="214"/>
        <v>7186.099999999999</v>
      </c>
      <c r="H769" s="21">
        <f t="shared" si="214"/>
        <v>7186.099999999999</v>
      </c>
    </row>
    <row r="770" spans="1:8" ht="31.5">
      <c r="A770" s="101" t="s">
        <v>9</v>
      </c>
      <c r="B770" s="101" t="s">
        <v>52</v>
      </c>
      <c r="C770" s="101">
        <v>9990200000</v>
      </c>
      <c r="D770" s="24"/>
      <c r="E770" s="102" t="s">
        <v>117</v>
      </c>
      <c r="F770" s="21">
        <f t="shared" si="214"/>
        <v>7186.099999999999</v>
      </c>
      <c r="G770" s="21">
        <f t="shared" si="214"/>
        <v>7186.099999999999</v>
      </c>
      <c r="H770" s="21">
        <f t="shared" si="214"/>
        <v>7186.099999999999</v>
      </c>
    </row>
    <row r="771" spans="1:8" ht="47.25">
      <c r="A771" s="101" t="s">
        <v>9</v>
      </c>
      <c r="B771" s="101" t="s">
        <v>52</v>
      </c>
      <c r="C771" s="101">
        <v>9990225000</v>
      </c>
      <c r="D771" s="101"/>
      <c r="E771" s="102" t="s">
        <v>118</v>
      </c>
      <c r="F771" s="21">
        <f>F772+F774</f>
        <v>7186.099999999999</v>
      </c>
      <c r="G771" s="21">
        <f>G772+G774</f>
        <v>7186.099999999999</v>
      </c>
      <c r="H771" s="21">
        <f>H772+H774</f>
        <v>7186.099999999999</v>
      </c>
    </row>
    <row r="772" spans="1:8" ht="63">
      <c r="A772" s="101" t="s">
        <v>9</v>
      </c>
      <c r="B772" s="101" t="s">
        <v>52</v>
      </c>
      <c r="C772" s="101">
        <v>9990225000</v>
      </c>
      <c r="D772" s="101" t="s">
        <v>68</v>
      </c>
      <c r="E772" s="102" t="s">
        <v>1</v>
      </c>
      <c r="F772" s="21">
        <f>F773</f>
        <v>7161.9</v>
      </c>
      <c r="G772" s="21">
        <f>G773</f>
        <v>7161.9</v>
      </c>
      <c r="H772" s="21">
        <f>H773</f>
        <v>7161.9</v>
      </c>
    </row>
    <row r="773" spans="1:8" ht="31.5">
      <c r="A773" s="101" t="s">
        <v>9</v>
      </c>
      <c r="B773" s="101" t="s">
        <v>52</v>
      </c>
      <c r="C773" s="101">
        <v>9990225000</v>
      </c>
      <c r="D773" s="101">
        <v>120</v>
      </c>
      <c r="E773" s="102" t="s">
        <v>224</v>
      </c>
      <c r="F773" s="21">
        <f>6844.5+317.4</f>
        <v>7161.9</v>
      </c>
      <c r="G773" s="21">
        <f>6844.5+317.4</f>
        <v>7161.9</v>
      </c>
      <c r="H773" s="21">
        <f>6844.5+317.4</f>
        <v>7161.9</v>
      </c>
    </row>
    <row r="774" spans="1:8" ht="18.6" customHeight="1">
      <c r="A774" s="101" t="s">
        <v>9</v>
      </c>
      <c r="B774" s="101" t="s">
        <v>52</v>
      </c>
      <c r="C774" s="101">
        <v>9990225000</v>
      </c>
      <c r="D774" s="101" t="s">
        <v>70</v>
      </c>
      <c r="E774" s="102" t="s">
        <v>71</v>
      </c>
      <c r="F774" s="21">
        <f>F775</f>
        <v>24.2</v>
      </c>
      <c r="G774" s="21">
        <f>G775</f>
        <v>24.2</v>
      </c>
      <c r="H774" s="21">
        <f>H775</f>
        <v>24.2</v>
      </c>
    </row>
    <row r="775" spans="1:8" ht="18.6" customHeight="1">
      <c r="A775" s="101" t="s">
        <v>9</v>
      </c>
      <c r="B775" s="101" t="s">
        <v>52</v>
      </c>
      <c r="C775" s="101">
        <v>9990225000</v>
      </c>
      <c r="D775" s="101">
        <v>850</v>
      </c>
      <c r="E775" s="102" t="s">
        <v>100</v>
      </c>
      <c r="F775" s="21">
        <v>24.2</v>
      </c>
      <c r="G775" s="21">
        <v>24.2</v>
      </c>
      <c r="H775" s="21">
        <v>24.2</v>
      </c>
    </row>
    <row r="776" spans="1:8" ht="12.75">
      <c r="A776" s="101" t="s">
        <v>9</v>
      </c>
      <c r="B776" s="101" t="s">
        <v>39</v>
      </c>
      <c r="C776" s="101" t="s">
        <v>66</v>
      </c>
      <c r="D776" s="101" t="s">
        <v>66</v>
      </c>
      <c r="E776" s="102" t="s">
        <v>31</v>
      </c>
      <c r="F776" s="21">
        <f>F777</f>
        <v>9592.7</v>
      </c>
      <c r="G776" s="21">
        <f aca="true" t="shared" si="215" ref="G776:H780">G777</f>
        <v>9592.7</v>
      </c>
      <c r="H776" s="21">
        <f t="shared" si="215"/>
        <v>9592.7</v>
      </c>
    </row>
    <row r="777" spans="1:8" ht="12.75">
      <c r="A777" s="101" t="s">
        <v>9</v>
      </c>
      <c r="B777" s="101" t="s">
        <v>84</v>
      </c>
      <c r="C777" s="101" t="s">
        <v>66</v>
      </c>
      <c r="D777" s="101" t="s">
        <v>66</v>
      </c>
      <c r="E777" s="102" t="s">
        <v>85</v>
      </c>
      <c r="F777" s="21">
        <f>F778</f>
        <v>9592.7</v>
      </c>
      <c r="G777" s="21">
        <f t="shared" si="215"/>
        <v>9592.7</v>
      </c>
      <c r="H777" s="21">
        <f t="shared" si="215"/>
        <v>9592.7</v>
      </c>
    </row>
    <row r="778" spans="1:8" ht="39.6" customHeight="1">
      <c r="A778" s="101" t="s">
        <v>9</v>
      </c>
      <c r="B778" s="101" t="s">
        <v>84</v>
      </c>
      <c r="C778" s="103">
        <v>2100000000</v>
      </c>
      <c r="D778" s="101"/>
      <c r="E778" s="102" t="s">
        <v>324</v>
      </c>
      <c r="F778" s="21">
        <f>F779</f>
        <v>9592.7</v>
      </c>
      <c r="G778" s="21">
        <f t="shared" si="215"/>
        <v>9592.7</v>
      </c>
      <c r="H778" s="21">
        <f t="shared" si="215"/>
        <v>9592.7</v>
      </c>
    </row>
    <row r="779" spans="1:8" ht="12.75">
      <c r="A779" s="101" t="s">
        <v>9</v>
      </c>
      <c r="B779" s="101" t="s">
        <v>84</v>
      </c>
      <c r="C779" s="101">
        <v>2110000000</v>
      </c>
      <c r="D779" s="101"/>
      <c r="E779" s="102" t="s">
        <v>166</v>
      </c>
      <c r="F779" s="21">
        <f>F780</f>
        <v>9592.7</v>
      </c>
      <c r="G779" s="21">
        <f t="shared" si="215"/>
        <v>9592.7</v>
      </c>
      <c r="H779" s="21">
        <f t="shared" si="215"/>
        <v>9592.7</v>
      </c>
    </row>
    <row r="780" spans="1:8" ht="47.25">
      <c r="A780" s="101" t="s">
        <v>9</v>
      </c>
      <c r="B780" s="101" t="s">
        <v>84</v>
      </c>
      <c r="C780" s="101">
        <v>2110200000</v>
      </c>
      <c r="D780" s="101"/>
      <c r="E780" s="102" t="s">
        <v>174</v>
      </c>
      <c r="F780" s="21">
        <f>F781</f>
        <v>9592.7</v>
      </c>
      <c r="G780" s="21">
        <f t="shared" si="215"/>
        <v>9592.7</v>
      </c>
      <c r="H780" s="21">
        <f t="shared" si="215"/>
        <v>9592.7</v>
      </c>
    </row>
    <row r="781" spans="1:8" ht="78.75">
      <c r="A781" s="101" t="s">
        <v>9</v>
      </c>
      <c r="B781" s="101" t="s">
        <v>84</v>
      </c>
      <c r="C781" s="101">
        <v>2110210500</v>
      </c>
      <c r="D781" s="101"/>
      <c r="E781" s="102" t="s">
        <v>218</v>
      </c>
      <c r="F781" s="21">
        <f>F782+F784</f>
        <v>9592.7</v>
      </c>
      <c r="G781" s="21">
        <f>G782+G784</f>
        <v>9592.7</v>
      </c>
      <c r="H781" s="21">
        <f>H782+H784</f>
        <v>9592.7</v>
      </c>
    </row>
    <row r="782" spans="1:8" ht="31.5">
      <c r="A782" s="101" t="s">
        <v>9</v>
      </c>
      <c r="B782" s="101" t="s">
        <v>84</v>
      </c>
      <c r="C782" s="101">
        <v>2110210500</v>
      </c>
      <c r="D782" s="101" t="s">
        <v>69</v>
      </c>
      <c r="E782" s="102" t="s">
        <v>95</v>
      </c>
      <c r="F782" s="21">
        <f>F783</f>
        <v>233.9</v>
      </c>
      <c r="G782" s="21">
        <f>G783</f>
        <v>233.9</v>
      </c>
      <c r="H782" s="21">
        <f>H783</f>
        <v>233.9</v>
      </c>
    </row>
    <row r="783" spans="1:8" ht="31.5">
      <c r="A783" s="101" t="s">
        <v>9</v>
      </c>
      <c r="B783" s="101" t="s">
        <v>84</v>
      </c>
      <c r="C783" s="101">
        <v>2110210500</v>
      </c>
      <c r="D783" s="101">
        <v>240</v>
      </c>
      <c r="E783" s="102" t="s">
        <v>223</v>
      </c>
      <c r="F783" s="21">
        <f>233.3+0.6</f>
        <v>233.9</v>
      </c>
      <c r="G783" s="21">
        <f>233.3+0.6</f>
        <v>233.9</v>
      </c>
      <c r="H783" s="21">
        <f>233.3+0.6</f>
        <v>233.9</v>
      </c>
    </row>
    <row r="784" spans="1:8" ht="12.75">
      <c r="A784" s="101" t="s">
        <v>9</v>
      </c>
      <c r="B784" s="101" t="s">
        <v>84</v>
      </c>
      <c r="C784" s="101">
        <v>2110210500</v>
      </c>
      <c r="D784" s="101" t="s">
        <v>73</v>
      </c>
      <c r="E784" s="102" t="s">
        <v>74</v>
      </c>
      <c r="F784" s="21">
        <f>F785</f>
        <v>9358.800000000001</v>
      </c>
      <c r="G784" s="21">
        <f>G785</f>
        <v>9358.800000000001</v>
      </c>
      <c r="H784" s="21">
        <f>H785</f>
        <v>9358.800000000001</v>
      </c>
    </row>
    <row r="785" spans="1:8" ht="31.5">
      <c r="A785" s="101" t="s">
        <v>9</v>
      </c>
      <c r="B785" s="101" t="s">
        <v>84</v>
      </c>
      <c r="C785" s="101">
        <v>2110210500</v>
      </c>
      <c r="D785" s="1" t="s">
        <v>101</v>
      </c>
      <c r="E785" s="47" t="s">
        <v>102</v>
      </c>
      <c r="F785" s="21">
        <f>9333.7+25.1</f>
        <v>9358.800000000001</v>
      </c>
      <c r="G785" s="21">
        <f>9333.7+25.1</f>
        <v>9358.800000000001</v>
      </c>
      <c r="H785" s="21">
        <f>9333.7+25.1</f>
        <v>9358.800000000001</v>
      </c>
    </row>
  </sheetData>
  <autoFilter ref="A8:H8"/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1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93" t="s">
        <v>388</v>
      </c>
      <c r="B1" s="293"/>
      <c r="C1" s="293"/>
      <c r="D1" s="293"/>
      <c r="E1" s="293"/>
      <c r="F1" s="293"/>
      <c r="G1" s="293"/>
    </row>
    <row r="2" spans="1:7" ht="37.15" customHeight="1">
      <c r="A2" s="145"/>
      <c r="B2" s="145"/>
      <c r="C2" s="145"/>
      <c r="D2" s="298" t="s">
        <v>710</v>
      </c>
      <c r="E2" s="298"/>
      <c r="F2" s="298"/>
      <c r="G2" s="298"/>
    </row>
    <row r="3" spans="1:7" ht="25.15" customHeight="1">
      <c r="A3" s="176"/>
      <c r="B3" s="176"/>
      <c r="C3" s="176"/>
      <c r="D3" s="177"/>
      <c r="E3" s="177"/>
      <c r="F3" s="177"/>
      <c r="G3" s="177"/>
    </row>
    <row r="4" spans="1:7" ht="54" customHeight="1">
      <c r="A4" s="299" t="s">
        <v>360</v>
      </c>
      <c r="B4" s="299"/>
      <c r="C4" s="299"/>
      <c r="D4" s="299"/>
      <c r="E4" s="299"/>
      <c r="F4" s="299"/>
      <c r="G4" s="299"/>
    </row>
    <row r="5" spans="1:7" ht="12.75">
      <c r="A5" s="302" t="s">
        <v>36</v>
      </c>
      <c r="B5" s="302" t="s">
        <v>16</v>
      </c>
      <c r="C5" s="302" t="s">
        <v>17</v>
      </c>
      <c r="D5" s="303" t="s">
        <v>18</v>
      </c>
      <c r="E5" s="302" t="s">
        <v>87</v>
      </c>
      <c r="F5" s="302"/>
      <c r="G5" s="302"/>
    </row>
    <row r="6" spans="1:7" ht="15.6" customHeight="1">
      <c r="A6" s="302" t="s">
        <v>66</v>
      </c>
      <c r="B6" s="302" t="s">
        <v>66</v>
      </c>
      <c r="C6" s="302" t="s">
        <v>66</v>
      </c>
      <c r="D6" s="303" t="s">
        <v>66</v>
      </c>
      <c r="E6" s="283" t="s">
        <v>279</v>
      </c>
      <c r="F6" s="283" t="s">
        <v>88</v>
      </c>
      <c r="G6" s="283"/>
    </row>
    <row r="7" spans="1:7" ht="12.75">
      <c r="A7" s="302" t="s">
        <v>66</v>
      </c>
      <c r="B7" s="302" t="s">
        <v>66</v>
      </c>
      <c r="C7" s="302" t="s">
        <v>66</v>
      </c>
      <c r="D7" s="303" t="s">
        <v>66</v>
      </c>
      <c r="E7" s="283" t="s">
        <v>66</v>
      </c>
      <c r="F7" s="126" t="s">
        <v>327</v>
      </c>
      <c r="G7" s="126" t="s">
        <v>357</v>
      </c>
    </row>
    <row r="8" spans="1:7" ht="12.75">
      <c r="A8" s="104" t="s">
        <v>3</v>
      </c>
      <c r="B8" s="104" t="s">
        <v>77</v>
      </c>
      <c r="C8" s="104">
        <v>3</v>
      </c>
      <c r="D8" s="104" t="s">
        <v>79</v>
      </c>
      <c r="E8" s="104" t="s">
        <v>80</v>
      </c>
      <c r="F8" s="104" t="s">
        <v>81</v>
      </c>
      <c r="G8" s="104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E10+E154+E174+E225+E311+E526+E602+E655+E728</f>
        <v>1302246.8</v>
      </c>
      <c r="F9" s="6">
        <f>F10+F154+F174+F225+F311+F526+F602+F655+F728</f>
        <v>957873.1</v>
      </c>
      <c r="G9" s="6">
        <f>G10+G154+G174+G225+G311+G526+G602+G655+G728</f>
        <v>932192.9999999999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E11+E17+E26+E38+E44+E60+E66+E53</f>
        <v>86201.5</v>
      </c>
      <c r="F10" s="6">
        <f aca="true" t="shared" si="0" ref="F10:G10">F11+F17+F26+F38+F44+F60+F66+F53</f>
        <v>80533.8</v>
      </c>
      <c r="G10" s="6">
        <f t="shared" si="0"/>
        <v>79528.70000000001</v>
      </c>
    </row>
    <row r="11" spans="1:7" ht="31.5">
      <c r="A11" s="104" t="s">
        <v>43</v>
      </c>
      <c r="B11" s="104" t="s">
        <v>66</v>
      </c>
      <c r="C11" s="104" t="s">
        <v>66</v>
      </c>
      <c r="D11" s="105" t="s">
        <v>59</v>
      </c>
      <c r="E11" s="7">
        <f>E12</f>
        <v>1861.1</v>
      </c>
      <c r="F11" s="7">
        <f aca="true" t="shared" si="1" ref="F11:G15">F12</f>
        <v>1861.1</v>
      </c>
      <c r="G11" s="7">
        <f t="shared" si="1"/>
        <v>1861.1</v>
      </c>
    </row>
    <row r="12" spans="1:7" ht="12.75">
      <c r="A12" s="101" t="s">
        <v>43</v>
      </c>
      <c r="B12" s="101">
        <v>9900000000</v>
      </c>
      <c r="C12" s="101"/>
      <c r="D12" s="49" t="s">
        <v>105</v>
      </c>
      <c r="E12" s="17">
        <f>E13</f>
        <v>1861.1</v>
      </c>
      <c r="F12" s="17">
        <f t="shared" si="1"/>
        <v>1861.1</v>
      </c>
      <c r="G12" s="17">
        <f t="shared" si="1"/>
        <v>1861.1</v>
      </c>
    </row>
    <row r="13" spans="1:7" ht="31.5">
      <c r="A13" s="101" t="s">
        <v>43</v>
      </c>
      <c r="B13" s="101">
        <v>9990000000</v>
      </c>
      <c r="C13" s="101"/>
      <c r="D13" s="49" t="s">
        <v>147</v>
      </c>
      <c r="E13" s="17">
        <f>E14</f>
        <v>1861.1</v>
      </c>
      <c r="F13" s="17">
        <f t="shared" si="1"/>
        <v>1861.1</v>
      </c>
      <c r="G13" s="17">
        <f t="shared" si="1"/>
        <v>1861.1</v>
      </c>
    </row>
    <row r="14" spans="1:7" ht="12.75">
      <c r="A14" s="101" t="s">
        <v>43</v>
      </c>
      <c r="B14" s="101">
        <v>9990021000</v>
      </c>
      <c r="C14" s="24"/>
      <c r="D14" s="49" t="s">
        <v>148</v>
      </c>
      <c r="E14" s="17">
        <f>E15</f>
        <v>1861.1</v>
      </c>
      <c r="F14" s="17">
        <f t="shared" si="1"/>
        <v>1861.1</v>
      </c>
      <c r="G14" s="17">
        <f t="shared" si="1"/>
        <v>1861.1</v>
      </c>
    </row>
    <row r="15" spans="1:7" ht="63">
      <c r="A15" s="101" t="s">
        <v>43</v>
      </c>
      <c r="B15" s="101">
        <v>9990021000</v>
      </c>
      <c r="C15" s="101" t="s">
        <v>68</v>
      </c>
      <c r="D15" s="49" t="s">
        <v>1</v>
      </c>
      <c r="E15" s="17">
        <f>E16</f>
        <v>1861.1</v>
      </c>
      <c r="F15" s="17">
        <f t="shared" si="1"/>
        <v>1861.1</v>
      </c>
      <c r="G15" s="17">
        <f t="shared" si="1"/>
        <v>1861.1</v>
      </c>
    </row>
    <row r="16" spans="1:7" ht="31.5">
      <c r="A16" s="101" t="s">
        <v>43</v>
      </c>
      <c r="B16" s="101">
        <v>9990021000</v>
      </c>
      <c r="C16" s="101">
        <v>120</v>
      </c>
      <c r="D16" s="49" t="s">
        <v>224</v>
      </c>
      <c r="E16" s="17">
        <f>'№ 4 ведом'!F17</f>
        <v>1861.1</v>
      </c>
      <c r="F16" s="17">
        <f>'№ 4 ведом'!G17</f>
        <v>1861.1</v>
      </c>
      <c r="G16" s="17">
        <f>'№ 4 ведом'!H17</f>
        <v>1861.1</v>
      </c>
    </row>
    <row r="17" spans="1:7" ht="47.25">
      <c r="A17" s="104" t="s">
        <v>44</v>
      </c>
      <c r="B17" s="104" t="s">
        <v>66</v>
      </c>
      <c r="C17" s="104" t="s">
        <v>66</v>
      </c>
      <c r="D17" s="105" t="s">
        <v>21</v>
      </c>
      <c r="E17" s="7">
        <f>E18</f>
        <v>3688.2000000000003</v>
      </c>
      <c r="F17" s="7">
        <f aca="true" t="shared" si="2" ref="F17:G20">F18</f>
        <v>3688.2000000000003</v>
      </c>
      <c r="G17" s="7">
        <f t="shared" si="2"/>
        <v>3688.2000000000003</v>
      </c>
    </row>
    <row r="18" spans="1:7" ht="12.75">
      <c r="A18" s="101" t="s">
        <v>44</v>
      </c>
      <c r="B18" s="103" t="s">
        <v>110</v>
      </c>
      <c r="C18" s="103" t="s">
        <v>66</v>
      </c>
      <c r="D18" s="102" t="s">
        <v>105</v>
      </c>
      <c r="E18" s="17">
        <f>E19</f>
        <v>3688.2000000000003</v>
      </c>
      <c r="F18" s="17">
        <f t="shared" si="2"/>
        <v>3688.2000000000003</v>
      </c>
      <c r="G18" s="17">
        <f t="shared" si="2"/>
        <v>3688.2000000000003</v>
      </c>
    </row>
    <row r="19" spans="1:7" ht="31.5">
      <c r="A19" s="101" t="s">
        <v>44</v>
      </c>
      <c r="B19" s="101">
        <v>9990000000</v>
      </c>
      <c r="C19" s="101"/>
      <c r="D19" s="49" t="s">
        <v>147</v>
      </c>
      <c r="E19" s="17">
        <f>E20</f>
        <v>3688.2000000000003</v>
      </c>
      <c r="F19" s="17">
        <f t="shared" si="2"/>
        <v>3688.2000000000003</v>
      </c>
      <c r="G19" s="17">
        <f t="shared" si="2"/>
        <v>3688.2000000000003</v>
      </c>
    </row>
    <row r="20" spans="1:7" ht="31.5">
      <c r="A20" s="101" t="s">
        <v>44</v>
      </c>
      <c r="B20" s="101">
        <v>9990100000</v>
      </c>
      <c r="C20" s="101"/>
      <c r="D20" s="49" t="s">
        <v>164</v>
      </c>
      <c r="E20" s="17">
        <f>E21</f>
        <v>3688.2000000000003</v>
      </c>
      <c r="F20" s="17">
        <f t="shared" si="2"/>
        <v>3688.2000000000003</v>
      </c>
      <c r="G20" s="17">
        <f t="shared" si="2"/>
        <v>3688.2000000000003</v>
      </c>
    </row>
    <row r="21" spans="1:7" ht="31.5">
      <c r="A21" s="101" t="s">
        <v>44</v>
      </c>
      <c r="B21" s="101">
        <v>9990123000</v>
      </c>
      <c r="C21" s="101"/>
      <c r="D21" s="49" t="s">
        <v>165</v>
      </c>
      <c r="E21" s="17">
        <f>E22+E24</f>
        <v>3688.2000000000003</v>
      </c>
      <c r="F21" s="17">
        <f>F22+F24</f>
        <v>3688.2000000000003</v>
      </c>
      <c r="G21" s="17">
        <f>G22+G24</f>
        <v>3688.2000000000003</v>
      </c>
    </row>
    <row r="22" spans="1:7" ht="63">
      <c r="A22" s="101" t="s">
        <v>44</v>
      </c>
      <c r="B22" s="101">
        <v>9990123000</v>
      </c>
      <c r="C22" s="101" t="s">
        <v>68</v>
      </c>
      <c r="D22" s="49" t="s">
        <v>1</v>
      </c>
      <c r="E22" s="17">
        <f>E23</f>
        <v>3126.3</v>
      </c>
      <c r="F22" s="17">
        <f>F23</f>
        <v>3126.3</v>
      </c>
      <c r="G22" s="17">
        <f>G23</f>
        <v>3126.3</v>
      </c>
    </row>
    <row r="23" spans="1:7" ht="31.5">
      <c r="A23" s="101" t="s">
        <v>44</v>
      </c>
      <c r="B23" s="101">
        <v>9990123000</v>
      </c>
      <c r="C23" s="101">
        <v>120</v>
      </c>
      <c r="D23" s="49" t="s">
        <v>224</v>
      </c>
      <c r="E23" s="17">
        <f>'№ 4 ведом'!F596</f>
        <v>3126.3</v>
      </c>
      <c r="F23" s="17">
        <f>'№ 4 ведом'!G596</f>
        <v>3126.3</v>
      </c>
      <c r="G23" s="17">
        <f>'№ 4 ведом'!H596</f>
        <v>3126.3</v>
      </c>
    </row>
    <row r="24" spans="1:7" ht="31.5">
      <c r="A24" s="101" t="s">
        <v>44</v>
      </c>
      <c r="B24" s="101">
        <v>9990123000</v>
      </c>
      <c r="C24" s="103" t="s">
        <v>69</v>
      </c>
      <c r="D24" s="102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1" t="s">
        <v>44</v>
      </c>
      <c r="B25" s="101">
        <v>9990123000</v>
      </c>
      <c r="C25" s="101">
        <v>240</v>
      </c>
      <c r="D25" s="102" t="s">
        <v>223</v>
      </c>
      <c r="E25" s="17">
        <f>'№ 4 ведом'!F598</f>
        <v>561.9</v>
      </c>
      <c r="F25" s="17">
        <f>'№ 4 ведом'!G598</f>
        <v>561.9</v>
      </c>
      <c r="G25" s="17">
        <f>'№ 4 ведом'!H598</f>
        <v>561.9</v>
      </c>
    </row>
    <row r="26" spans="1:7" ht="47.25">
      <c r="A26" s="101" t="s">
        <v>45</v>
      </c>
      <c r="B26" s="101" t="s">
        <v>66</v>
      </c>
      <c r="C26" s="101" t="s">
        <v>66</v>
      </c>
      <c r="D26" s="49" t="s">
        <v>22</v>
      </c>
      <c r="E26" s="17">
        <f>E27</f>
        <v>26692.4</v>
      </c>
      <c r="F26" s="17">
        <f aca="true" t="shared" si="3" ref="F26:G28">F27</f>
        <v>26699.4</v>
      </c>
      <c r="G26" s="17">
        <f t="shared" si="3"/>
        <v>26706.600000000002</v>
      </c>
    </row>
    <row r="27" spans="1:7" ht="12.75">
      <c r="A27" s="101" t="s">
        <v>45</v>
      </c>
      <c r="B27" s="101">
        <v>9900000000</v>
      </c>
      <c r="C27" s="101"/>
      <c r="D27" s="49" t="s">
        <v>105</v>
      </c>
      <c r="E27" s="17">
        <f>E28</f>
        <v>26692.4</v>
      </c>
      <c r="F27" s="17">
        <f t="shared" si="3"/>
        <v>26699.4</v>
      </c>
      <c r="G27" s="17">
        <f t="shared" si="3"/>
        <v>26706.600000000002</v>
      </c>
    </row>
    <row r="28" spans="1:7" ht="31.5">
      <c r="A28" s="101" t="s">
        <v>45</v>
      </c>
      <c r="B28" s="101">
        <v>9990000000</v>
      </c>
      <c r="C28" s="101"/>
      <c r="D28" s="49" t="s">
        <v>147</v>
      </c>
      <c r="E28" s="17">
        <f>E29</f>
        <v>26692.4</v>
      </c>
      <c r="F28" s="17">
        <f t="shared" si="3"/>
        <v>26699.4</v>
      </c>
      <c r="G28" s="17">
        <f t="shared" si="3"/>
        <v>26706.600000000002</v>
      </c>
    </row>
    <row r="29" spans="1:7" ht="31.5">
      <c r="A29" s="101" t="s">
        <v>45</v>
      </c>
      <c r="B29" s="101">
        <v>9990200000</v>
      </c>
      <c r="C29" s="24"/>
      <c r="D29" s="49" t="s">
        <v>117</v>
      </c>
      <c r="E29" s="17">
        <f>E33+E30</f>
        <v>26692.4</v>
      </c>
      <c r="F29" s="17">
        <f>F33+F30</f>
        <v>26699.4</v>
      </c>
      <c r="G29" s="17">
        <f>G33+G30</f>
        <v>26706.600000000002</v>
      </c>
    </row>
    <row r="30" spans="1:7" ht="63">
      <c r="A30" s="101" t="s">
        <v>45</v>
      </c>
      <c r="B30" s="101">
        <v>9990210510</v>
      </c>
      <c r="C30" s="101"/>
      <c r="D30" s="49" t="s">
        <v>149</v>
      </c>
      <c r="E30" s="17">
        <f aca="true" t="shared" si="4" ref="E30:G31">E31</f>
        <v>733.2</v>
      </c>
      <c r="F30" s="17">
        <f t="shared" si="4"/>
        <v>740.2</v>
      </c>
      <c r="G30" s="17">
        <f t="shared" si="4"/>
        <v>747.4</v>
      </c>
    </row>
    <row r="31" spans="1:7" ht="63">
      <c r="A31" s="101" t="s">
        <v>45</v>
      </c>
      <c r="B31" s="101">
        <v>9990210510</v>
      </c>
      <c r="C31" s="101" t="s">
        <v>68</v>
      </c>
      <c r="D31" s="49" t="s">
        <v>1</v>
      </c>
      <c r="E31" s="17">
        <f t="shared" si="4"/>
        <v>733.2</v>
      </c>
      <c r="F31" s="17">
        <f t="shared" si="4"/>
        <v>740.2</v>
      </c>
      <c r="G31" s="17">
        <f t="shared" si="4"/>
        <v>747.4</v>
      </c>
    </row>
    <row r="32" spans="1:7" ht="31.5">
      <c r="A32" s="101" t="s">
        <v>45</v>
      </c>
      <c r="B32" s="101">
        <v>9990210510</v>
      </c>
      <c r="C32" s="101">
        <v>120</v>
      </c>
      <c r="D32" s="49" t="s">
        <v>224</v>
      </c>
      <c r="E32" s="17">
        <f>'№ 4 ведом'!F24</f>
        <v>733.2</v>
      </c>
      <c r="F32" s="17">
        <f>'№ 4 ведом'!G24</f>
        <v>740.2</v>
      </c>
      <c r="G32" s="17">
        <f>'№ 4 ведом'!H24</f>
        <v>747.4</v>
      </c>
    </row>
    <row r="33" spans="1:7" ht="47.25">
      <c r="A33" s="101" t="s">
        <v>45</v>
      </c>
      <c r="B33" s="101">
        <v>9990225000</v>
      </c>
      <c r="C33" s="101"/>
      <c r="D33" s="49" t="s">
        <v>118</v>
      </c>
      <c r="E33" s="17">
        <f>E34+E36</f>
        <v>25959.2</v>
      </c>
      <c r="F33" s="17">
        <f>F34+F36</f>
        <v>25959.2</v>
      </c>
      <c r="G33" s="17">
        <f>G34+G36</f>
        <v>25959.2</v>
      </c>
    </row>
    <row r="34" spans="1:7" ht="63">
      <c r="A34" s="101" t="s">
        <v>45</v>
      </c>
      <c r="B34" s="101">
        <v>9990225000</v>
      </c>
      <c r="C34" s="101" t="s">
        <v>68</v>
      </c>
      <c r="D34" s="49" t="s">
        <v>1</v>
      </c>
      <c r="E34" s="17">
        <f>E35</f>
        <v>25879.7</v>
      </c>
      <c r="F34" s="17">
        <f>F35</f>
        <v>25879.7</v>
      </c>
      <c r="G34" s="17">
        <f>G35</f>
        <v>25879.7</v>
      </c>
    </row>
    <row r="35" spans="1:7" ht="31.5">
      <c r="A35" s="101" t="s">
        <v>45</v>
      </c>
      <c r="B35" s="101">
        <v>9990225000</v>
      </c>
      <c r="C35" s="101">
        <v>120</v>
      </c>
      <c r="D35" s="49" t="s">
        <v>224</v>
      </c>
      <c r="E35" s="17">
        <f>'№ 4 ведом'!F27</f>
        <v>25879.7</v>
      </c>
      <c r="F35" s="17">
        <f>'№ 4 ведом'!G27</f>
        <v>25879.7</v>
      </c>
      <c r="G35" s="17">
        <f>'№ 4 ведом'!H27</f>
        <v>25879.7</v>
      </c>
    </row>
    <row r="36" spans="1:7" ht="12.75">
      <c r="A36" s="101" t="s">
        <v>45</v>
      </c>
      <c r="B36" s="101">
        <v>9990225000</v>
      </c>
      <c r="C36" s="101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1" t="s">
        <v>45</v>
      </c>
      <c r="B37" s="101">
        <v>9990225000</v>
      </c>
      <c r="C37" s="101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155</v>
      </c>
      <c r="B38" s="10"/>
      <c r="C38" s="12"/>
      <c r="D38" s="42" t="s">
        <v>156</v>
      </c>
      <c r="E38" s="17">
        <f>E39</f>
        <v>4.600000000000001</v>
      </c>
      <c r="F38" s="17">
        <f aca="true" t="shared" si="5" ref="F38:G42">F39</f>
        <v>4.9</v>
      </c>
      <c r="G38" s="17">
        <f t="shared" si="5"/>
        <v>4.4</v>
      </c>
    </row>
    <row r="39" spans="1:7" ht="12.75">
      <c r="A39" s="9" t="s">
        <v>155</v>
      </c>
      <c r="B39" s="101">
        <v>9900000000</v>
      </c>
      <c r="C39" s="101"/>
      <c r="D39" s="49" t="s">
        <v>105</v>
      </c>
      <c r="E39" s="17">
        <f>E40</f>
        <v>4.600000000000001</v>
      </c>
      <c r="F39" s="17">
        <f t="shared" si="5"/>
        <v>4.9</v>
      </c>
      <c r="G39" s="17">
        <f t="shared" si="5"/>
        <v>4.4</v>
      </c>
    </row>
    <row r="40" spans="1:7" ht="31.5">
      <c r="A40" s="9" t="s">
        <v>155</v>
      </c>
      <c r="B40" s="101">
        <v>9930000000</v>
      </c>
      <c r="C40" s="101"/>
      <c r="D40" s="49" t="s">
        <v>157</v>
      </c>
      <c r="E40" s="17">
        <f>E41</f>
        <v>4.600000000000001</v>
      </c>
      <c r="F40" s="17">
        <f t="shared" si="5"/>
        <v>4.9</v>
      </c>
      <c r="G40" s="17">
        <f t="shared" si="5"/>
        <v>4.4</v>
      </c>
    </row>
    <row r="41" spans="1:7" ht="47.25">
      <c r="A41" s="9" t="s">
        <v>155</v>
      </c>
      <c r="B41" s="101">
        <v>9930051200</v>
      </c>
      <c r="C41" s="101"/>
      <c r="D41" s="49" t="s">
        <v>158</v>
      </c>
      <c r="E41" s="17">
        <f>E42</f>
        <v>4.600000000000001</v>
      </c>
      <c r="F41" s="17">
        <f t="shared" si="5"/>
        <v>4.9</v>
      </c>
      <c r="G41" s="17">
        <f t="shared" si="5"/>
        <v>4.4</v>
      </c>
    </row>
    <row r="42" spans="1:7" ht="31.5">
      <c r="A42" s="9" t="s">
        <v>155</v>
      </c>
      <c r="B42" s="101">
        <v>9930051200</v>
      </c>
      <c r="C42" s="101" t="s">
        <v>69</v>
      </c>
      <c r="D42" s="49" t="s">
        <v>95</v>
      </c>
      <c r="E42" s="17">
        <f>E43</f>
        <v>4.600000000000001</v>
      </c>
      <c r="F42" s="17">
        <f t="shared" si="5"/>
        <v>4.9</v>
      </c>
      <c r="G42" s="17">
        <f t="shared" si="5"/>
        <v>4.4</v>
      </c>
    </row>
    <row r="43" spans="1:7" ht="31.5">
      <c r="A43" s="9" t="s">
        <v>155</v>
      </c>
      <c r="B43" s="101">
        <v>9930051200</v>
      </c>
      <c r="C43" s="101">
        <v>240</v>
      </c>
      <c r="D43" s="49" t="s">
        <v>223</v>
      </c>
      <c r="E43" s="17">
        <f>'№ 4 ведом'!F35</f>
        <v>4.600000000000001</v>
      </c>
      <c r="F43" s="17">
        <f>'№ 4 ведом'!G35</f>
        <v>4.9</v>
      </c>
      <c r="G43" s="17">
        <f>'№ 4 ведом'!H35</f>
        <v>4.4</v>
      </c>
    </row>
    <row r="44" spans="1:7" ht="31.5">
      <c r="A44" s="101" t="s">
        <v>46</v>
      </c>
      <c r="B44" s="101" t="s">
        <v>66</v>
      </c>
      <c r="C44" s="101" t="s">
        <v>66</v>
      </c>
      <c r="D44" s="49" t="s">
        <v>7</v>
      </c>
      <c r="E44" s="17">
        <f>E45</f>
        <v>8500.4</v>
      </c>
      <c r="F44" s="17">
        <f aca="true" t="shared" si="6" ref="F44:G47">F45</f>
        <v>8500.4</v>
      </c>
      <c r="G44" s="17">
        <f t="shared" si="6"/>
        <v>8500.4</v>
      </c>
    </row>
    <row r="45" spans="1:7" ht="12.75">
      <c r="A45" s="101" t="s">
        <v>46</v>
      </c>
      <c r="B45" s="101">
        <v>9900000000</v>
      </c>
      <c r="C45" s="101"/>
      <c r="D45" s="49" t="s">
        <v>105</v>
      </c>
      <c r="E45" s="17">
        <f>E46</f>
        <v>8500.4</v>
      </c>
      <c r="F45" s="17">
        <f t="shared" si="6"/>
        <v>8500.4</v>
      </c>
      <c r="G45" s="17">
        <f t="shared" si="6"/>
        <v>8500.4</v>
      </c>
    </row>
    <row r="46" spans="1:7" ht="31.5">
      <c r="A46" s="101" t="s">
        <v>46</v>
      </c>
      <c r="B46" s="101">
        <v>9990000000</v>
      </c>
      <c r="C46" s="101"/>
      <c r="D46" s="49" t="s">
        <v>147</v>
      </c>
      <c r="E46" s="17">
        <f>E47</f>
        <v>8500.4</v>
      </c>
      <c r="F46" s="17">
        <f t="shared" si="6"/>
        <v>8500.4</v>
      </c>
      <c r="G46" s="17">
        <f t="shared" si="6"/>
        <v>8500.4</v>
      </c>
    </row>
    <row r="47" spans="1:7" ht="31.5">
      <c r="A47" s="101" t="s">
        <v>46</v>
      </c>
      <c r="B47" s="101">
        <v>9990200000</v>
      </c>
      <c r="C47" s="24"/>
      <c r="D47" s="49" t="s">
        <v>117</v>
      </c>
      <c r="E47" s="17">
        <f>E48</f>
        <v>8500.4</v>
      </c>
      <c r="F47" s="17">
        <f t="shared" si="6"/>
        <v>8500.4</v>
      </c>
      <c r="G47" s="17">
        <f t="shared" si="6"/>
        <v>8500.4</v>
      </c>
    </row>
    <row r="48" spans="1:7" ht="47.25">
      <c r="A48" s="101" t="s">
        <v>46</v>
      </c>
      <c r="B48" s="101">
        <v>9990225000</v>
      </c>
      <c r="C48" s="101"/>
      <c r="D48" s="49" t="s">
        <v>118</v>
      </c>
      <c r="E48" s="17">
        <f>E49+E51</f>
        <v>8500.4</v>
      </c>
      <c r="F48" s="17">
        <f>F49+F51</f>
        <v>8500.4</v>
      </c>
      <c r="G48" s="17">
        <f>G49+G51</f>
        <v>8500.4</v>
      </c>
    </row>
    <row r="49" spans="1:7" ht="63">
      <c r="A49" s="101" t="s">
        <v>46</v>
      </c>
      <c r="B49" s="101">
        <v>9990225000</v>
      </c>
      <c r="C49" s="101" t="s">
        <v>68</v>
      </c>
      <c r="D49" s="49" t="s">
        <v>1</v>
      </c>
      <c r="E49" s="17">
        <f>E50</f>
        <v>8435</v>
      </c>
      <c r="F49" s="17">
        <f>F50</f>
        <v>8435</v>
      </c>
      <c r="G49" s="17">
        <f>G50</f>
        <v>8435</v>
      </c>
    </row>
    <row r="50" spans="1:7" ht="31.5">
      <c r="A50" s="101" t="s">
        <v>46</v>
      </c>
      <c r="B50" s="101">
        <v>9990225000</v>
      </c>
      <c r="C50" s="101">
        <v>120</v>
      </c>
      <c r="D50" s="49" t="s">
        <v>224</v>
      </c>
      <c r="E50" s="17">
        <f>'№ 4 ведом'!F524</f>
        <v>8435</v>
      </c>
      <c r="F50" s="17">
        <f>'№ 4 ведом'!G524</f>
        <v>8435</v>
      </c>
      <c r="G50" s="17">
        <f>'№ 4 ведом'!H524</f>
        <v>8435</v>
      </c>
    </row>
    <row r="51" spans="1:7" ht="12.75">
      <c r="A51" s="101" t="s">
        <v>46</v>
      </c>
      <c r="B51" s="101">
        <v>9990225000</v>
      </c>
      <c r="C51" s="101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1" t="s">
        <v>46</v>
      </c>
      <c r="B52" s="101">
        <v>9990225000</v>
      </c>
      <c r="C52" s="101">
        <v>850</v>
      </c>
      <c r="D52" s="49" t="s">
        <v>100</v>
      </c>
      <c r="E52" s="17">
        <f>'№ 4 ведом'!F526</f>
        <v>65.4</v>
      </c>
      <c r="F52" s="17">
        <f>'№ 4 ведом'!G526</f>
        <v>65.4</v>
      </c>
      <c r="G52" s="17">
        <f>'№ 4 ведом'!H526</f>
        <v>65.4</v>
      </c>
    </row>
    <row r="53" spans="1:7" ht="12.75">
      <c r="A53" s="22" t="s">
        <v>214</v>
      </c>
      <c r="B53" s="101"/>
      <c r="C53" s="101"/>
      <c r="D53" s="105" t="s">
        <v>215</v>
      </c>
      <c r="E53" s="17">
        <f aca="true" t="shared" si="7" ref="E53:E58">E54</f>
        <v>88.6</v>
      </c>
      <c r="F53" s="17">
        <f aca="true" t="shared" si="8" ref="F53:G58">F54</f>
        <v>88.6</v>
      </c>
      <c r="G53" s="17">
        <f t="shared" si="8"/>
        <v>88.6</v>
      </c>
    </row>
    <row r="54" spans="1:7" ht="47.25">
      <c r="A54" s="9" t="s">
        <v>214</v>
      </c>
      <c r="B54" s="103">
        <v>2200000000</v>
      </c>
      <c r="C54" s="101"/>
      <c r="D54" s="102" t="s">
        <v>322</v>
      </c>
      <c r="E54" s="17">
        <f t="shared" si="7"/>
        <v>88.6</v>
      </c>
      <c r="F54" s="17">
        <f t="shared" si="8"/>
        <v>88.6</v>
      </c>
      <c r="G54" s="17">
        <f t="shared" si="8"/>
        <v>88.6</v>
      </c>
    </row>
    <row r="55" spans="1:7" ht="31.5">
      <c r="A55" s="9" t="s">
        <v>214</v>
      </c>
      <c r="B55" s="101">
        <v>2240000000</v>
      </c>
      <c r="C55" s="101"/>
      <c r="D55" s="102" t="s">
        <v>132</v>
      </c>
      <c r="E55" s="17">
        <f t="shared" si="7"/>
        <v>88.6</v>
      </c>
      <c r="F55" s="17">
        <f t="shared" si="8"/>
        <v>88.6</v>
      </c>
      <c r="G55" s="17">
        <f t="shared" si="8"/>
        <v>88.6</v>
      </c>
    </row>
    <row r="56" spans="1:7" ht="31.5">
      <c r="A56" s="22" t="s">
        <v>214</v>
      </c>
      <c r="B56" s="101">
        <v>2240500000</v>
      </c>
      <c r="C56" s="101"/>
      <c r="D56" s="102" t="s">
        <v>133</v>
      </c>
      <c r="E56" s="17">
        <f t="shared" si="7"/>
        <v>88.6</v>
      </c>
      <c r="F56" s="17">
        <f t="shared" si="8"/>
        <v>88.6</v>
      </c>
      <c r="G56" s="17">
        <f t="shared" si="8"/>
        <v>88.6</v>
      </c>
    </row>
    <row r="57" spans="1:7" ht="31.5">
      <c r="A57" s="9" t="s">
        <v>214</v>
      </c>
      <c r="B57" s="101">
        <v>2240520410</v>
      </c>
      <c r="C57" s="101"/>
      <c r="D57" s="102" t="s">
        <v>203</v>
      </c>
      <c r="E57" s="17">
        <f t="shared" si="7"/>
        <v>88.6</v>
      </c>
      <c r="F57" s="17">
        <f t="shared" si="8"/>
        <v>88.6</v>
      </c>
      <c r="G57" s="17">
        <f t="shared" si="8"/>
        <v>88.6</v>
      </c>
    </row>
    <row r="58" spans="1:7" ht="12.75">
      <c r="A58" s="9" t="s">
        <v>214</v>
      </c>
      <c r="B58" s="125">
        <v>2240520410</v>
      </c>
      <c r="C58" s="101" t="s">
        <v>70</v>
      </c>
      <c r="D58" s="102" t="s">
        <v>71</v>
      </c>
      <c r="E58" s="17">
        <f t="shared" si="7"/>
        <v>88.6</v>
      </c>
      <c r="F58" s="17">
        <f t="shared" si="8"/>
        <v>88.6</v>
      </c>
      <c r="G58" s="17">
        <f t="shared" si="8"/>
        <v>88.6</v>
      </c>
    </row>
    <row r="59" spans="1:7" ht="31.5">
      <c r="A59" s="9" t="s">
        <v>214</v>
      </c>
      <c r="B59" s="101">
        <v>2240520410</v>
      </c>
      <c r="C59" s="101">
        <v>860</v>
      </c>
      <c r="D59" s="102" t="s">
        <v>226</v>
      </c>
      <c r="E59" s="17">
        <f>'№ 4 ведом'!F42</f>
        <v>88.6</v>
      </c>
      <c r="F59" s="17">
        <f>'№ 4 ведом'!G42</f>
        <v>88.6</v>
      </c>
      <c r="G59" s="17">
        <f>'№ 4 ведом'!H42</f>
        <v>88.6</v>
      </c>
    </row>
    <row r="60" spans="1:7" ht="12.75">
      <c r="A60" s="101" t="s">
        <v>47</v>
      </c>
      <c r="B60" s="101"/>
      <c r="C60" s="101"/>
      <c r="D60" s="49" t="s">
        <v>8</v>
      </c>
      <c r="E60" s="17">
        <f>E61</f>
        <v>3000</v>
      </c>
      <c r="F60" s="17">
        <f aca="true" t="shared" si="9" ref="F60:G64">F61</f>
        <v>1529</v>
      </c>
      <c r="G60" s="17">
        <f t="shared" si="9"/>
        <v>514.5</v>
      </c>
    </row>
    <row r="61" spans="1:7" ht="12.75">
      <c r="A61" s="101" t="s">
        <v>47</v>
      </c>
      <c r="B61" s="101">
        <v>9900000000</v>
      </c>
      <c r="C61" s="101"/>
      <c r="D61" s="49" t="s">
        <v>105</v>
      </c>
      <c r="E61" s="17">
        <f>E62</f>
        <v>3000</v>
      </c>
      <c r="F61" s="17">
        <f t="shared" si="9"/>
        <v>1529</v>
      </c>
      <c r="G61" s="17">
        <f t="shared" si="9"/>
        <v>514.5</v>
      </c>
    </row>
    <row r="62" spans="1:7" ht="12.75">
      <c r="A62" s="101" t="s">
        <v>47</v>
      </c>
      <c r="B62" s="101">
        <v>9910000000</v>
      </c>
      <c r="C62" s="101"/>
      <c r="D62" s="49" t="s">
        <v>8</v>
      </c>
      <c r="E62" s="17">
        <f>E63</f>
        <v>3000</v>
      </c>
      <c r="F62" s="17">
        <f t="shared" si="9"/>
        <v>1529</v>
      </c>
      <c r="G62" s="17">
        <f t="shared" si="9"/>
        <v>514.5</v>
      </c>
    </row>
    <row r="63" spans="1:7" ht="12.75">
      <c r="A63" s="101" t="s">
        <v>47</v>
      </c>
      <c r="B63" s="101">
        <v>9910020000</v>
      </c>
      <c r="C63" s="101"/>
      <c r="D63" s="144" t="s">
        <v>285</v>
      </c>
      <c r="E63" s="17">
        <f>E64</f>
        <v>3000</v>
      </c>
      <c r="F63" s="17">
        <f t="shared" si="9"/>
        <v>1529</v>
      </c>
      <c r="G63" s="17">
        <f t="shared" si="9"/>
        <v>514.5</v>
      </c>
    </row>
    <row r="64" spans="1:7" ht="12.75">
      <c r="A64" s="101" t="s">
        <v>47</v>
      </c>
      <c r="B64" s="101">
        <v>9910020000</v>
      </c>
      <c r="C64" s="103" t="s">
        <v>70</v>
      </c>
      <c r="D64" s="102" t="s">
        <v>71</v>
      </c>
      <c r="E64" s="17">
        <f>E65</f>
        <v>3000</v>
      </c>
      <c r="F64" s="17">
        <f t="shared" si="9"/>
        <v>1529</v>
      </c>
      <c r="G64" s="17">
        <f t="shared" si="9"/>
        <v>514.5</v>
      </c>
    </row>
    <row r="65" spans="1:7" ht="12.75">
      <c r="A65" s="101" t="s">
        <v>47</v>
      </c>
      <c r="B65" s="101">
        <v>9910020000</v>
      </c>
      <c r="C65" s="2" t="s">
        <v>162</v>
      </c>
      <c r="D65" s="47" t="s">
        <v>163</v>
      </c>
      <c r="E65" s="17">
        <f>'№ 4 ведом'!F532</f>
        <v>3000</v>
      </c>
      <c r="F65" s="17">
        <f>'№ 4 ведом'!G532</f>
        <v>1529</v>
      </c>
      <c r="G65" s="17">
        <f>'№ 4 ведом'!H532</f>
        <v>514.5</v>
      </c>
    </row>
    <row r="66" spans="1:7" ht="12.75">
      <c r="A66" s="104" t="s">
        <v>60</v>
      </c>
      <c r="B66" s="104" t="s">
        <v>66</v>
      </c>
      <c r="C66" s="104" t="s">
        <v>66</v>
      </c>
      <c r="D66" s="105" t="s">
        <v>23</v>
      </c>
      <c r="E66" s="7">
        <f>E67+E85+E108+E134</f>
        <v>42366.2</v>
      </c>
      <c r="F66" s="7">
        <f>F67+F85+F108+F134</f>
        <v>38162.2</v>
      </c>
      <c r="G66" s="7">
        <f>G67+G85+G108+G134</f>
        <v>38164.9</v>
      </c>
    </row>
    <row r="67" spans="1:7" ht="47.25">
      <c r="A67" s="101" t="s">
        <v>60</v>
      </c>
      <c r="B67" s="126">
        <v>2200000000</v>
      </c>
      <c r="C67" s="101"/>
      <c r="D67" s="49" t="s">
        <v>322</v>
      </c>
      <c r="E67" s="17">
        <f>E68</f>
        <v>727.9999999999999</v>
      </c>
      <c r="F67" s="17">
        <f>F68</f>
        <v>727.9999999999999</v>
      </c>
      <c r="G67" s="17">
        <f>G68</f>
        <v>727.9999999999999</v>
      </c>
    </row>
    <row r="68" spans="1:7" ht="31.5">
      <c r="A68" s="101" t="s">
        <v>60</v>
      </c>
      <c r="B68" s="125">
        <v>2240000000</v>
      </c>
      <c r="C68" s="101"/>
      <c r="D68" s="49" t="s">
        <v>132</v>
      </c>
      <c r="E68" s="17">
        <f>E69+E78</f>
        <v>727.9999999999999</v>
      </c>
      <c r="F68" s="17">
        <f>F69+F78</f>
        <v>727.9999999999999</v>
      </c>
      <c r="G68" s="17">
        <f>G69+G78</f>
        <v>727.9999999999999</v>
      </c>
    </row>
    <row r="69" spans="1:7" ht="31.5">
      <c r="A69" s="101" t="s">
        <v>60</v>
      </c>
      <c r="B69" s="101">
        <v>2240200000</v>
      </c>
      <c r="C69" s="101"/>
      <c r="D69" s="49" t="s">
        <v>145</v>
      </c>
      <c r="E69" s="17">
        <f>E70+E75</f>
        <v>155.79999999999998</v>
      </c>
      <c r="F69" s="17">
        <f>F70+F75</f>
        <v>155.79999999999998</v>
      </c>
      <c r="G69" s="17">
        <f>G70+G75</f>
        <v>155.79999999999998</v>
      </c>
    </row>
    <row r="70" spans="1:7" ht="12.75">
      <c r="A70" s="101" t="s">
        <v>60</v>
      </c>
      <c r="B70" s="101">
        <v>2240220340</v>
      </c>
      <c r="C70" s="101"/>
      <c r="D70" s="49" t="s">
        <v>150</v>
      </c>
      <c r="E70" s="17">
        <f>E71+E73</f>
        <v>149.2</v>
      </c>
      <c r="F70" s="17">
        <f>F71+F73</f>
        <v>149.2</v>
      </c>
      <c r="G70" s="17">
        <f>G71+G73</f>
        <v>149.2</v>
      </c>
    </row>
    <row r="71" spans="1:7" ht="31.5">
      <c r="A71" s="101" t="s">
        <v>60</v>
      </c>
      <c r="B71" s="125">
        <v>2240220340</v>
      </c>
      <c r="C71" s="103" t="s">
        <v>69</v>
      </c>
      <c r="D71" s="102" t="s">
        <v>95</v>
      </c>
      <c r="E71" s="17">
        <f>E72</f>
        <v>109.4</v>
      </c>
      <c r="F71" s="17">
        <f>F72</f>
        <v>109.4</v>
      </c>
      <c r="G71" s="17">
        <f>G72</f>
        <v>109.4</v>
      </c>
    </row>
    <row r="72" spans="1:7" ht="31.5">
      <c r="A72" s="101" t="s">
        <v>60</v>
      </c>
      <c r="B72" s="125">
        <v>2240220340</v>
      </c>
      <c r="C72" s="101">
        <v>240</v>
      </c>
      <c r="D72" s="49" t="s">
        <v>223</v>
      </c>
      <c r="E72" s="17">
        <f>'№ 4 ведом'!F49</f>
        <v>109.4</v>
      </c>
      <c r="F72" s="17">
        <f>'№ 4 ведом'!G49</f>
        <v>109.4</v>
      </c>
      <c r="G72" s="17">
        <f>'№ 4 ведом'!H49</f>
        <v>109.4</v>
      </c>
    </row>
    <row r="73" spans="1:7" ht="12.75">
      <c r="A73" s="101" t="s">
        <v>60</v>
      </c>
      <c r="B73" s="125">
        <v>2240220340</v>
      </c>
      <c r="C73" s="103" t="s">
        <v>73</v>
      </c>
      <c r="D73" s="102" t="s">
        <v>74</v>
      </c>
      <c r="E73" s="17">
        <f>E74</f>
        <v>39.8</v>
      </c>
      <c r="F73" s="17">
        <f>F74</f>
        <v>39.8</v>
      </c>
      <c r="G73" s="17">
        <f>G74</f>
        <v>39.8</v>
      </c>
    </row>
    <row r="74" spans="1:7" ht="12.75">
      <c r="A74" s="101" t="s">
        <v>60</v>
      </c>
      <c r="B74" s="125">
        <v>2240220340</v>
      </c>
      <c r="C74" s="101">
        <v>350</v>
      </c>
      <c r="D74" s="47" t="s">
        <v>151</v>
      </c>
      <c r="E74" s="17">
        <f>'№ 4 ведом'!F51</f>
        <v>39.8</v>
      </c>
      <c r="F74" s="17">
        <f>'№ 4 ведом'!G51</f>
        <v>39.8</v>
      </c>
      <c r="G74" s="17">
        <f>'№ 4 ведом'!H51</f>
        <v>39.8</v>
      </c>
    </row>
    <row r="75" spans="1:7" ht="31.5">
      <c r="A75" s="101" t="s">
        <v>60</v>
      </c>
      <c r="B75" s="101">
        <v>2240220360</v>
      </c>
      <c r="C75" s="101"/>
      <c r="D75" s="47" t="s">
        <v>227</v>
      </c>
      <c r="E75" s="17">
        <f aca="true" t="shared" si="10" ref="E75:G76">E76</f>
        <v>6.6</v>
      </c>
      <c r="F75" s="17">
        <f t="shared" si="10"/>
        <v>6.6</v>
      </c>
      <c r="G75" s="17">
        <f t="shared" si="10"/>
        <v>6.6</v>
      </c>
    </row>
    <row r="76" spans="1:7" ht="12.75">
      <c r="A76" s="101" t="s">
        <v>60</v>
      </c>
      <c r="B76" s="125">
        <v>2240220360</v>
      </c>
      <c r="C76" s="103" t="s">
        <v>73</v>
      </c>
      <c r="D76" s="102" t="s">
        <v>74</v>
      </c>
      <c r="E76" s="17">
        <f t="shared" si="10"/>
        <v>6.6</v>
      </c>
      <c r="F76" s="17">
        <f t="shared" si="10"/>
        <v>6.6</v>
      </c>
      <c r="G76" s="17">
        <f t="shared" si="10"/>
        <v>6.6</v>
      </c>
    </row>
    <row r="77" spans="1:7" ht="12.75">
      <c r="A77" s="101" t="s">
        <v>60</v>
      </c>
      <c r="B77" s="125">
        <v>2240220360</v>
      </c>
      <c r="C77" s="101">
        <v>350</v>
      </c>
      <c r="D77" s="47" t="s">
        <v>151</v>
      </c>
      <c r="E77" s="17">
        <f>'№ 4 ведом'!F54</f>
        <v>6.6</v>
      </c>
      <c r="F77" s="17">
        <f>'№ 4 ведом'!G54</f>
        <v>6.6</v>
      </c>
      <c r="G77" s="17">
        <f>'№ 4 ведом'!H54</f>
        <v>6.6</v>
      </c>
    </row>
    <row r="78" spans="1:7" ht="31.5">
      <c r="A78" s="101" t="s">
        <v>60</v>
      </c>
      <c r="B78" s="101">
        <v>2240500000</v>
      </c>
      <c r="C78" s="101"/>
      <c r="D78" s="49" t="s">
        <v>133</v>
      </c>
      <c r="E78" s="17">
        <f>E79+E82</f>
        <v>572.1999999999999</v>
      </c>
      <c r="F78" s="17">
        <f>F79+F82</f>
        <v>572.1999999999999</v>
      </c>
      <c r="G78" s="17">
        <f>G79+G82</f>
        <v>572.1999999999999</v>
      </c>
    </row>
    <row r="79" spans="1:7" ht="31.5">
      <c r="A79" s="101" t="s">
        <v>60</v>
      </c>
      <c r="B79" s="101">
        <v>2240520410</v>
      </c>
      <c r="C79" s="101"/>
      <c r="D79" s="49" t="s">
        <v>203</v>
      </c>
      <c r="E79" s="17">
        <f aca="true" t="shared" si="11" ref="E79:G80">E80</f>
        <v>126.8</v>
      </c>
      <c r="F79" s="17">
        <f t="shared" si="11"/>
        <v>126.8</v>
      </c>
      <c r="G79" s="17">
        <f t="shared" si="11"/>
        <v>126.8</v>
      </c>
    </row>
    <row r="80" spans="1:7" ht="12.75">
      <c r="A80" s="101" t="s">
        <v>60</v>
      </c>
      <c r="B80" s="125">
        <v>2240520410</v>
      </c>
      <c r="C80" s="101" t="s">
        <v>70</v>
      </c>
      <c r="D80" s="49" t="s">
        <v>71</v>
      </c>
      <c r="E80" s="17">
        <f t="shared" si="11"/>
        <v>126.8</v>
      </c>
      <c r="F80" s="17">
        <f t="shared" si="11"/>
        <v>126.8</v>
      </c>
      <c r="G80" s="17">
        <f t="shared" si="11"/>
        <v>126.8</v>
      </c>
    </row>
    <row r="81" spans="1:7" ht="12.75">
      <c r="A81" s="101" t="s">
        <v>60</v>
      </c>
      <c r="B81" s="125">
        <v>2240520410</v>
      </c>
      <c r="C81" s="101">
        <v>850</v>
      </c>
      <c r="D81" s="49" t="s">
        <v>100</v>
      </c>
      <c r="E81" s="17">
        <f>'№ 4 ведом'!F58</f>
        <v>126.8</v>
      </c>
      <c r="F81" s="17">
        <f>'№ 4 ведом'!G58</f>
        <v>126.8</v>
      </c>
      <c r="G81" s="17">
        <f>'№ 4 ведом'!H58</f>
        <v>126.8</v>
      </c>
    </row>
    <row r="82" spans="1:7" ht="31.5">
      <c r="A82" s="101" t="s">
        <v>60</v>
      </c>
      <c r="B82" s="101">
        <v>2240520460</v>
      </c>
      <c r="C82" s="101"/>
      <c r="D82" s="49" t="s">
        <v>217</v>
      </c>
      <c r="E82" s="17">
        <f aca="true" t="shared" si="12" ref="E82:G83">E83</f>
        <v>445.4</v>
      </c>
      <c r="F82" s="17">
        <f t="shared" si="12"/>
        <v>445.4</v>
      </c>
      <c r="G82" s="17">
        <f t="shared" si="12"/>
        <v>445.4</v>
      </c>
    </row>
    <row r="83" spans="1:7" ht="31.5">
      <c r="A83" s="101" t="s">
        <v>60</v>
      </c>
      <c r="B83" s="101">
        <v>2240520460</v>
      </c>
      <c r="C83" s="103" t="s">
        <v>69</v>
      </c>
      <c r="D83" s="102" t="s">
        <v>95</v>
      </c>
      <c r="E83" s="17">
        <f t="shared" si="12"/>
        <v>445.4</v>
      </c>
      <c r="F83" s="17">
        <f t="shared" si="12"/>
        <v>445.4</v>
      </c>
      <c r="G83" s="17">
        <f t="shared" si="12"/>
        <v>445.4</v>
      </c>
    </row>
    <row r="84" spans="1:7" ht="31.5">
      <c r="A84" s="101" t="s">
        <v>60</v>
      </c>
      <c r="B84" s="101">
        <v>2240520460</v>
      </c>
      <c r="C84" s="101">
        <v>240</v>
      </c>
      <c r="D84" s="49" t="s">
        <v>223</v>
      </c>
      <c r="E84" s="17">
        <f>'№ 4 ведом'!F61</f>
        <v>445.4</v>
      </c>
      <c r="F84" s="17">
        <f>'№ 4 ведом'!G61</f>
        <v>445.4</v>
      </c>
      <c r="G84" s="17">
        <f>'№ 4 ведом'!H61</f>
        <v>445.4</v>
      </c>
    </row>
    <row r="85" spans="1:7" ht="31.5">
      <c r="A85" s="101" t="s">
        <v>60</v>
      </c>
      <c r="B85" s="103">
        <v>2500000000</v>
      </c>
      <c r="C85" s="101"/>
      <c r="D85" s="49" t="s">
        <v>323</v>
      </c>
      <c r="E85" s="17">
        <f>E86+E91+E100+E104</f>
        <v>1934</v>
      </c>
      <c r="F85" s="17">
        <f>F86+F91+F100+F104</f>
        <v>1476.8</v>
      </c>
      <c r="G85" s="17">
        <f>G86+G91+G100+G104</f>
        <v>1476.8</v>
      </c>
    </row>
    <row r="86" spans="1:7" ht="12.75">
      <c r="A86" s="101" t="s">
        <v>60</v>
      </c>
      <c r="B86" s="101">
        <v>2510000000</v>
      </c>
      <c r="C86" s="101"/>
      <c r="D86" s="49" t="s">
        <v>153</v>
      </c>
      <c r="E86" s="17">
        <f>E87</f>
        <v>110.5</v>
      </c>
      <c r="F86" s="17">
        <f aca="true" t="shared" si="13" ref="F86:G89">F87</f>
        <v>110.5</v>
      </c>
      <c r="G86" s="17">
        <f t="shared" si="13"/>
        <v>110.5</v>
      </c>
    </row>
    <row r="87" spans="1:7" ht="47.25">
      <c r="A87" s="101" t="s">
        <v>60</v>
      </c>
      <c r="B87" s="101">
        <v>2510200000</v>
      </c>
      <c r="C87" s="101"/>
      <c r="D87" s="49" t="s">
        <v>175</v>
      </c>
      <c r="E87" s="17">
        <f>E88</f>
        <v>110.5</v>
      </c>
      <c r="F87" s="17">
        <f t="shared" si="13"/>
        <v>110.5</v>
      </c>
      <c r="G87" s="17">
        <f t="shared" si="13"/>
        <v>110.5</v>
      </c>
    </row>
    <row r="88" spans="1:7" ht="31.5">
      <c r="A88" s="101" t="s">
        <v>60</v>
      </c>
      <c r="B88" s="101">
        <v>2510220170</v>
      </c>
      <c r="C88" s="101"/>
      <c r="D88" s="49" t="s">
        <v>176</v>
      </c>
      <c r="E88" s="17">
        <f>E89</f>
        <v>110.5</v>
      </c>
      <c r="F88" s="17">
        <f t="shared" si="13"/>
        <v>110.5</v>
      </c>
      <c r="G88" s="17">
        <f t="shared" si="13"/>
        <v>110.5</v>
      </c>
    </row>
    <row r="89" spans="1:7" ht="63">
      <c r="A89" s="101" t="s">
        <v>60</v>
      </c>
      <c r="B89" s="125">
        <v>2510220170</v>
      </c>
      <c r="C89" s="101" t="s">
        <v>68</v>
      </c>
      <c r="D89" s="102" t="s">
        <v>1</v>
      </c>
      <c r="E89" s="17">
        <f>E90</f>
        <v>110.5</v>
      </c>
      <c r="F89" s="17">
        <f t="shared" si="13"/>
        <v>110.5</v>
      </c>
      <c r="G89" s="17">
        <f t="shared" si="13"/>
        <v>110.5</v>
      </c>
    </row>
    <row r="90" spans="1:7" ht="31.5">
      <c r="A90" s="101" t="s">
        <v>60</v>
      </c>
      <c r="B90" s="125">
        <v>2510220170</v>
      </c>
      <c r="C90" s="101">
        <v>120</v>
      </c>
      <c r="D90" s="102" t="s">
        <v>224</v>
      </c>
      <c r="E90" s="17">
        <f>'№ 4 ведом'!F67</f>
        <v>110.5</v>
      </c>
      <c r="F90" s="17">
        <f>'№ 4 ведом'!G67</f>
        <v>110.5</v>
      </c>
      <c r="G90" s="17">
        <f>'№ 4 ведом'!H67</f>
        <v>110.5</v>
      </c>
    </row>
    <row r="91" spans="1:7" ht="31.5">
      <c r="A91" s="149" t="s">
        <v>60</v>
      </c>
      <c r="B91" s="148">
        <v>2520000000</v>
      </c>
      <c r="C91" s="149"/>
      <c r="D91" s="56" t="s">
        <v>235</v>
      </c>
      <c r="E91" s="17">
        <f>E96+E92</f>
        <v>539.7</v>
      </c>
      <c r="F91" s="17">
        <f aca="true" t="shared" si="14" ref="F91:G91">F96+F92</f>
        <v>82.5</v>
      </c>
      <c r="G91" s="17">
        <f t="shared" si="14"/>
        <v>82.5</v>
      </c>
    </row>
    <row r="92" spans="1:7" ht="63">
      <c r="A92" s="266" t="s">
        <v>60</v>
      </c>
      <c r="B92" s="266">
        <v>2520100000</v>
      </c>
      <c r="C92" s="266"/>
      <c r="D92" s="56" t="s">
        <v>678</v>
      </c>
      <c r="E92" s="17">
        <f>E93</f>
        <v>457.2</v>
      </c>
      <c r="F92" s="17">
        <f aca="true" t="shared" si="15" ref="F92:G92">F93</f>
        <v>0</v>
      </c>
      <c r="G92" s="17">
        <f t="shared" si="15"/>
        <v>0</v>
      </c>
    </row>
    <row r="93" spans="1:7" ht="31.5">
      <c r="A93" s="266" t="s">
        <v>60</v>
      </c>
      <c r="B93" s="10" t="s">
        <v>679</v>
      </c>
      <c r="C93" s="266"/>
      <c r="D93" s="56" t="s">
        <v>680</v>
      </c>
      <c r="E93" s="17">
        <f>E94</f>
        <v>457.2</v>
      </c>
      <c r="F93" s="17">
        <f aca="true" t="shared" si="16" ref="F93:G94">F94</f>
        <v>0</v>
      </c>
      <c r="G93" s="17">
        <f t="shared" si="16"/>
        <v>0</v>
      </c>
    </row>
    <row r="94" spans="1:7" ht="31.5">
      <c r="A94" s="266" t="s">
        <v>60</v>
      </c>
      <c r="B94" s="10" t="s">
        <v>679</v>
      </c>
      <c r="C94" s="265" t="s">
        <v>69</v>
      </c>
      <c r="D94" s="267" t="s">
        <v>95</v>
      </c>
      <c r="E94" s="17">
        <f>E95</f>
        <v>457.2</v>
      </c>
      <c r="F94" s="17">
        <f t="shared" si="16"/>
        <v>0</v>
      </c>
      <c r="G94" s="17">
        <f t="shared" si="16"/>
        <v>0</v>
      </c>
    </row>
    <row r="95" spans="1:7" ht="31.5">
      <c r="A95" s="266" t="s">
        <v>60</v>
      </c>
      <c r="B95" s="10" t="s">
        <v>679</v>
      </c>
      <c r="C95" s="266">
        <v>240</v>
      </c>
      <c r="D95" s="267" t="s">
        <v>223</v>
      </c>
      <c r="E95" s="17">
        <f>'№ 4 ведом'!F72</f>
        <v>457.2</v>
      </c>
      <c r="F95" s="17">
        <f>'№ 4 ведом'!G72</f>
        <v>0</v>
      </c>
      <c r="G95" s="17">
        <f>'№ 4 ведом'!H72</f>
        <v>0</v>
      </c>
    </row>
    <row r="96" spans="1:7" ht="31.5">
      <c r="A96" s="149" t="s">
        <v>60</v>
      </c>
      <c r="B96" s="148">
        <v>2520400000</v>
      </c>
      <c r="C96" s="149"/>
      <c r="D96" s="56" t="s">
        <v>346</v>
      </c>
      <c r="E96" s="17">
        <f>E97</f>
        <v>82.5</v>
      </c>
      <c r="F96" s="17">
        <f aca="true" t="shared" si="17" ref="F96:G98">F97</f>
        <v>82.5</v>
      </c>
      <c r="G96" s="17">
        <f t="shared" si="17"/>
        <v>82.5</v>
      </c>
    </row>
    <row r="97" spans="1:7" ht="12.75">
      <c r="A97" s="149" t="s">
        <v>60</v>
      </c>
      <c r="B97" s="148">
        <v>2520420300</v>
      </c>
      <c r="C97" s="149"/>
      <c r="D97" s="56" t="s">
        <v>347</v>
      </c>
      <c r="E97" s="17">
        <f>E98</f>
        <v>82.5</v>
      </c>
      <c r="F97" s="17">
        <f t="shared" si="17"/>
        <v>82.5</v>
      </c>
      <c r="G97" s="17">
        <f t="shared" si="17"/>
        <v>82.5</v>
      </c>
    </row>
    <row r="98" spans="1:7" ht="31.5">
      <c r="A98" s="149" t="s">
        <v>60</v>
      </c>
      <c r="B98" s="148">
        <v>2520420300</v>
      </c>
      <c r="C98" s="148" t="s">
        <v>69</v>
      </c>
      <c r="D98" s="150" t="s">
        <v>95</v>
      </c>
      <c r="E98" s="17">
        <f>E99</f>
        <v>82.5</v>
      </c>
      <c r="F98" s="17">
        <f t="shared" si="17"/>
        <v>82.5</v>
      </c>
      <c r="G98" s="17">
        <f t="shared" si="17"/>
        <v>82.5</v>
      </c>
    </row>
    <row r="99" spans="1:7" ht="31.5">
      <c r="A99" s="149" t="s">
        <v>60</v>
      </c>
      <c r="B99" s="148">
        <v>2520420300</v>
      </c>
      <c r="C99" s="149">
        <v>240</v>
      </c>
      <c r="D99" s="150" t="s">
        <v>223</v>
      </c>
      <c r="E99" s="17">
        <f>'№ 4 ведом'!F76</f>
        <v>82.5</v>
      </c>
      <c r="F99" s="17">
        <f>'№ 4 ведом'!G76</f>
        <v>82.5</v>
      </c>
      <c r="G99" s="17">
        <f>'№ 4 ведом'!H76</f>
        <v>82.5</v>
      </c>
    </row>
    <row r="100" spans="1:7" ht="31.5">
      <c r="A100" s="162" t="s">
        <v>60</v>
      </c>
      <c r="B100" s="161">
        <v>2520500000</v>
      </c>
      <c r="C100" s="162"/>
      <c r="D100" s="163" t="s">
        <v>363</v>
      </c>
      <c r="E100" s="17">
        <f>E101</f>
        <v>173.8</v>
      </c>
      <c r="F100" s="17">
        <f aca="true" t="shared" si="18" ref="F100:G102">F101</f>
        <v>173.8</v>
      </c>
      <c r="G100" s="17">
        <f t="shared" si="18"/>
        <v>173.8</v>
      </c>
    </row>
    <row r="101" spans="1:7" ht="12.75">
      <c r="A101" s="162" t="s">
        <v>60</v>
      </c>
      <c r="B101" s="161">
        <v>2520520300</v>
      </c>
      <c r="C101" s="162"/>
      <c r="D101" s="163" t="s">
        <v>364</v>
      </c>
      <c r="E101" s="17">
        <f>E102</f>
        <v>173.8</v>
      </c>
      <c r="F101" s="17">
        <f t="shared" si="18"/>
        <v>173.8</v>
      </c>
      <c r="G101" s="17">
        <f t="shared" si="18"/>
        <v>173.8</v>
      </c>
    </row>
    <row r="102" spans="1:7" ht="31.5">
      <c r="A102" s="162" t="s">
        <v>60</v>
      </c>
      <c r="B102" s="161">
        <v>2520520300</v>
      </c>
      <c r="C102" s="161" t="s">
        <v>69</v>
      </c>
      <c r="D102" s="163" t="s">
        <v>95</v>
      </c>
      <c r="E102" s="17">
        <f>E103</f>
        <v>173.8</v>
      </c>
      <c r="F102" s="17">
        <f t="shared" si="18"/>
        <v>173.8</v>
      </c>
      <c r="G102" s="17">
        <f t="shared" si="18"/>
        <v>173.8</v>
      </c>
    </row>
    <row r="103" spans="1:7" ht="31.5">
      <c r="A103" s="162" t="s">
        <v>60</v>
      </c>
      <c r="B103" s="161">
        <v>2520520300</v>
      </c>
      <c r="C103" s="162">
        <v>240</v>
      </c>
      <c r="D103" s="163" t="s">
        <v>223</v>
      </c>
      <c r="E103" s="17">
        <f>'№ 4 ведом'!F80</f>
        <v>173.8</v>
      </c>
      <c r="F103" s="17">
        <f>'№ 4 ведом'!G80</f>
        <v>173.8</v>
      </c>
      <c r="G103" s="17">
        <f>'№ 4 ведом'!H80</f>
        <v>173.8</v>
      </c>
    </row>
    <row r="104" spans="1:7" ht="31.5">
      <c r="A104" s="162" t="s">
        <v>60</v>
      </c>
      <c r="B104" s="161">
        <v>2520600000</v>
      </c>
      <c r="C104" s="162"/>
      <c r="D104" s="163" t="s">
        <v>362</v>
      </c>
      <c r="E104" s="17">
        <f>E105</f>
        <v>1110</v>
      </c>
      <c r="F104" s="17">
        <f aca="true" t="shared" si="19" ref="F104:G106">F105</f>
        <v>1110</v>
      </c>
      <c r="G104" s="17">
        <f t="shared" si="19"/>
        <v>1110</v>
      </c>
    </row>
    <row r="105" spans="1:7" ht="12.75">
      <c r="A105" s="162" t="s">
        <v>60</v>
      </c>
      <c r="B105" s="161">
        <v>2520620200</v>
      </c>
      <c r="C105" s="162"/>
      <c r="D105" s="163" t="s">
        <v>284</v>
      </c>
      <c r="E105" s="17">
        <f>E106</f>
        <v>1110</v>
      </c>
      <c r="F105" s="17">
        <f t="shared" si="19"/>
        <v>1110</v>
      </c>
      <c r="G105" s="17">
        <f t="shared" si="19"/>
        <v>1110</v>
      </c>
    </row>
    <row r="106" spans="1:7" ht="31.5">
      <c r="A106" s="162" t="s">
        <v>60</v>
      </c>
      <c r="B106" s="161">
        <v>2520620200</v>
      </c>
      <c r="C106" s="161" t="s">
        <v>69</v>
      </c>
      <c r="D106" s="163" t="s">
        <v>95</v>
      </c>
      <c r="E106" s="17">
        <f>E107</f>
        <v>1110</v>
      </c>
      <c r="F106" s="17">
        <f t="shared" si="19"/>
        <v>1110</v>
      </c>
      <c r="G106" s="17">
        <f t="shared" si="19"/>
        <v>1110</v>
      </c>
    </row>
    <row r="107" spans="1:7" ht="31.5">
      <c r="A107" s="162" t="s">
        <v>60</v>
      </c>
      <c r="B107" s="161">
        <v>2520620200</v>
      </c>
      <c r="C107" s="162">
        <v>240</v>
      </c>
      <c r="D107" s="163" t="s">
        <v>223</v>
      </c>
      <c r="E107" s="17">
        <f>'№ 4 ведом'!F84</f>
        <v>1110</v>
      </c>
      <c r="F107" s="17">
        <f>'№ 4 ведом'!G84</f>
        <v>1110</v>
      </c>
      <c r="G107" s="17">
        <f>'№ 4 ведом'!H84</f>
        <v>1110</v>
      </c>
    </row>
    <row r="108" spans="1:7" ht="47.25">
      <c r="A108" s="103" t="s">
        <v>60</v>
      </c>
      <c r="B108" s="128">
        <v>2600000000</v>
      </c>
      <c r="C108" s="128"/>
      <c r="D108" s="131" t="s">
        <v>328</v>
      </c>
      <c r="E108" s="17">
        <f>E109+E117+E129</f>
        <v>6001.5</v>
      </c>
      <c r="F108" s="17">
        <f>F109+F117+F129</f>
        <v>4010.6</v>
      </c>
      <c r="G108" s="17">
        <f>G109+G117+G129</f>
        <v>4010.6</v>
      </c>
    </row>
    <row r="109" spans="1:7" ht="31.5">
      <c r="A109" s="103" t="s">
        <v>60</v>
      </c>
      <c r="B109" s="128">
        <v>2610000000</v>
      </c>
      <c r="C109" s="128"/>
      <c r="D109" s="131" t="s">
        <v>107</v>
      </c>
      <c r="E109" s="17">
        <f>E110</f>
        <v>2863.5</v>
      </c>
      <c r="F109" s="17">
        <f>F110</f>
        <v>2863.5</v>
      </c>
      <c r="G109" s="17">
        <f>G110</f>
        <v>2863.5</v>
      </c>
    </row>
    <row r="110" spans="1:7" ht="12.75">
      <c r="A110" s="103" t="s">
        <v>60</v>
      </c>
      <c r="B110" s="128">
        <v>2610100000</v>
      </c>
      <c r="C110" s="128"/>
      <c r="D110" s="131" t="s">
        <v>108</v>
      </c>
      <c r="E110" s="17">
        <f>E111+E114</f>
        <v>2863.5</v>
      </c>
      <c r="F110" s="17">
        <f>F111+F114</f>
        <v>2863.5</v>
      </c>
      <c r="G110" s="17">
        <f>G111+G114</f>
        <v>2863.5</v>
      </c>
    </row>
    <row r="111" spans="1:7" ht="12.75">
      <c r="A111" s="103" t="s">
        <v>60</v>
      </c>
      <c r="B111" s="128">
        <v>2610120210</v>
      </c>
      <c r="C111" s="18"/>
      <c r="D111" s="131" t="s">
        <v>109</v>
      </c>
      <c r="E111" s="17">
        <f aca="true" t="shared" si="20" ref="E111:G112">E112</f>
        <v>2713.5</v>
      </c>
      <c r="F111" s="17">
        <f t="shared" si="20"/>
        <v>2713.5</v>
      </c>
      <c r="G111" s="17">
        <f t="shared" si="20"/>
        <v>2713.5</v>
      </c>
    </row>
    <row r="112" spans="1:7" ht="31.5">
      <c r="A112" s="103" t="s">
        <v>60</v>
      </c>
      <c r="B112" s="128">
        <v>2610120210</v>
      </c>
      <c r="C112" s="128" t="s">
        <v>69</v>
      </c>
      <c r="D112" s="131" t="s">
        <v>95</v>
      </c>
      <c r="E112" s="17">
        <f t="shared" si="20"/>
        <v>2713.5</v>
      </c>
      <c r="F112" s="17">
        <f t="shared" si="20"/>
        <v>2713.5</v>
      </c>
      <c r="G112" s="17">
        <f t="shared" si="20"/>
        <v>2713.5</v>
      </c>
    </row>
    <row r="113" spans="1:7" ht="31.5">
      <c r="A113" s="103" t="s">
        <v>60</v>
      </c>
      <c r="B113" s="128">
        <v>2610120210</v>
      </c>
      <c r="C113" s="130">
        <v>240</v>
      </c>
      <c r="D113" s="131" t="s">
        <v>223</v>
      </c>
      <c r="E113" s="17">
        <f>'№ 4 ведом'!F541</f>
        <v>2713.5</v>
      </c>
      <c r="F113" s="17">
        <f>'№ 4 ведом'!G541</f>
        <v>2713.5</v>
      </c>
      <c r="G113" s="17">
        <f>'№ 4 ведом'!H541</f>
        <v>2713.5</v>
      </c>
    </row>
    <row r="114" spans="1:7" ht="31.5">
      <c r="A114" s="103" t="s">
        <v>60</v>
      </c>
      <c r="B114" s="128">
        <v>2610120220</v>
      </c>
      <c r="C114" s="130"/>
      <c r="D114" s="131" t="s">
        <v>106</v>
      </c>
      <c r="E114" s="17">
        <f aca="true" t="shared" si="21" ref="E114:G115">E115</f>
        <v>150</v>
      </c>
      <c r="F114" s="17">
        <f t="shared" si="21"/>
        <v>150</v>
      </c>
      <c r="G114" s="17">
        <f t="shared" si="21"/>
        <v>150</v>
      </c>
    </row>
    <row r="115" spans="1:7" ht="31.5">
      <c r="A115" s="103" t="s">
        <v>60</v>
      </c>
      <c r="B115" s="128">
        <v>2610120220</v>
      </c>
      <c r="C115" s="128" t="s">
        <v>69</v>
      </c>
      <c r="D115" s="131" t="s">
        <v>95</v>
      </c>
      <c r="E115" s="17">
        <f t="shared" si="21"/>
        <v>150</v>
      </c>
      <c r="F115" s="17">
        <f t="shared" si="21"/>
        <v>150</v>
      </c>
      <c r="G115" s="17">
        <f t="shared" si="21"/>
        <v>150</v>
      </c>
    </row>
    <row r="116" spans="1:7" ht="31.5">
      <c r="A116" s="103" t="s">
        <v>60</v>
      </c>
      <c r="B116" s="128">
        <v>2610120220</v>
      </c>
      <c r="C116" s="130">
        <v>240</v>
      </c>
      <c r="D116" s="131" t="s">
        <v>223</v>
      </c>
      <c r="E116" s="17">
        <f>'№ 4 ведом'!F544</f>
        <v>150</v>
      </c>
      <c r="F116" s="17">
        <f>'№ 4 ведом'!G544</f>
        <v>150</v>
      </c>
      <c r="G116" s="17">
        <f>'№ 4 ведом'!H544</f>
        <v>150</v>
      </c>
    </row>
    <row r="117" spans="1:7" ht="47.25">
      <c r="A117" s="103" t="s">
        <v>60</v>
      </c>
      <c r="B117" s="103">
        <v>2620000000</v>
      </c>
      <c r="C117" s="101"/>
      <c r="D117" s="102" t="s">
        <v>204</v>
      </c>
      <c r="E117" s="17">
        <f>E118+E125</f>
        <v>3111.5</v>
      </c>
      <c r="F117" s="17">
        <f>F118+F125</f>
        <v>1120.6</v>
      </c>
      <c r="G117" s="17">
        <f>G118+G125</f>
        <v>1120.6</v>
      </c>
    </row>
    <row r="118" spans="1:7" ht="47.25">
      <c r="A118" s="103" t="s">
        <v>60</v>
      </c>
      <c r="B118" s="101">
        <v>2620100000</v>
      </c>
      <c r="C118" s="101"/>
      <c r="D118" s="49" t="s">
        <v>205</v>
      </c>
      <c r="E118" s="17">
        <f>E119+E122</f>
        <v>2901</v>
      </c>
      <c r="F118" s="17">
        <f>F119+F122</f>
        <v>910.1</v>
      </c>
      <c r="G118" s="17">
        <f>G119+G122</f>
        <v>910.1</v>
      </c>
    </row>
    <row r="119" spans="1:7" ht="47.25">
      <c r="A119" s="101" t="s">
        <v>60</v>
      </c>
      <c r="B119" s="101">
        <v>2620120180</v>
      </c>
      <c r="C119" s="101"/>
      <c r="D119" s="49" t="s">
        <v>206</v>
      </c>
      <c r="E119" s="17">
        <f aca="true" t="shared" si="22" ref="E119:G120">E120</f>
        <v>1990.9</v>
      </c>
      <c r="F119" s="17">
        <f t="shared" si="22"/>
        <v>292.9</v>
      </c>
      <c r="G119" s="17">
        <f t="shared" si="22"/>
        <v>0</v>
      </c>
    </row>
    <row r="120" spans="1:7" ht="31.5">
      <c r="A120" s="103" t="s">
        <v>60</v>
      </c>
      <c r="B120" s="130">
        <v>2620120180</v>
      </c>
      <c r="C120" s="101" t="s">
        <v>69</v>
      </c>
      <c r="D120" s="49" t="s">
        <v>95</v>
      </c>
      <c r="E120" s="17">
        <f t="shared" si="22"/>
        <v>1990.9</v>
      </c>
      <c r="F120" s="17">
        <f t="shared" si="22"/>
        <v>292.9</v>
      </c>
      <c r="G120" s="17">
        <f t="shared" si="22"/>
        <v>0</v>
      </c>
    </row>
    <row r="121" spans="1:7" ht="31.5">
      <c r="A121" s="103" t="s">
        <v>60</v>
      </c>
      <c r="B121" s="130">
        <v>2620120180</v>
      </c>
      <c r="C121" s="101">
        <v>240</v>
      </c>
      <c r="D121" s="49" t="s">
        <v>223</v>
      </c>
      <c r="E121" s="17">
        <f>'№ 4 ведом'!F90</f>
        <v>1990.9</v>
      </c>
      <c r="F121" s="17">
        <f>'№ 4 ведом'!G90</f>
        <v>292.9</v>
      </c>
      <c r="G121" s="17">
        <f>'№ 4 ведом'!H90</f>
        <v>0</v>
      </c>
    </row>
    <row r="122" spans="1:7" ht="47.25">
      <c r="A122" s="101" t="s">
        <v>60</v>
      </c>
      <c r="B122" s="101">
        <v>2620120520</v>
      </c>
      <c r="C122" s="101"/>
      <c r="D122" s="49" t="s">
        <v>211</v>
      </c>
      <c r="E122" s="17">
        <f aca="true" t="shared" si="23" ref="E122:G123">E123</f>
        <v>910.1</v>
      </c>
      <c r="F122" s="17">
        <f t="shared" si="23"/>
        <v>617.2</v>
      </c>
      <c r="G122" s="17">
        <f t="shared" si="23"/>
        <v>910.1</v>
      </c>
    </row>
    <row r="123" spans="1:7" ht="31.5">
      <c r="A123" s="103" t="s">
        <v>60</v>
      </c>
      <c r="B123" s="101">
        <v>2620120520</v>
      </c>
      <c r="C123" s="101" t="s">
        <v>69</v>
      </c>
      <c r="D123" s="49" t="s">
        <v>95</v>
      </c>
      <c r="E123" s="17">
        <f t="shared" si="23"/>
        <v>910.1</v>
      </c>
      <c r="F123" s="17">
        <f t="shared" si="23"/>
        <v>617.2</v>
      </c>
      <c r="G123" s="17">
        <f t="shared" si="23"/>
        <v>910.1</v>
      </c>
    </row>
    <row r="124" spans="1:7" ht="31.5">
      <c r="A124" s="103" t="s">
        <v>60</v>
      </c>
      <c r="B124" s="101">
        <v>2620120520</v>
      </c>
      <c r="C124" s="101">
        <v>240</v>
      </c>
      <c r="D124" s="49" t="s">
        <v>223</v>
      </c>
      <c r="E124" s="17">
        <f>'№ 4 ведом'!F93</f>
        <v>910.1</v>
      </c>
      <c r="F124" s="17">
        <f>'№ 4 ведом'!G93</f>
        <v>617.2</v>
      </c>
      <c r="G124" s="17">
        <f>'№ 4 ведом'!H93</f>
        <v>910.1</v>
      </c>
    </row>
    <row r="125" spans="1:7" ht="47.25">
      <c r="A125" s="101" t="s">
        <v>60</v>
      </c>
      <c r="B125" s="130">
        <v>2620200000</v>
      </c>
      <c r="C125" s="101"/>
      <c r="D125" s="49" t="s">
        <v>207</v>
      </c>
      <c r="E125" s="17">
        <f>E126</f>
        <v>210.5</v>
      </c>
      <c r="F125" s="17">
        <f aca="true" t="shared" si="24" ref="F125:G127">F126</f>
        <v>210.5</v>
      </c>
      <c r="G125" s="17">
        <f t="shared" si="24"/>
        <v>210.5</v>
      </c>
    </row>
    <row r="126" spans="1:7" ht="31.5">
      <c r="A126" s="103" t="s">
        <v>60</v>
      </c>
      <c r="B126" s="130">
        <v>2620220530</v>
      </c>
      <c r="C126" s="101"/>
      <c r="D126" s="49" t="s">
        <v>208</v>
      </c>
      <c r="E126" s="17">
        <f>E127</f>
        <v>210.5</v>
      </c>
      <c r="F126" s="17">
        <f t="shared" si="24"/>
        <v>210.5</v>
      </c>
      <c r="G126" s="17">
        <f t="shared" si="24"/>
        <v>210.5</v>
      </c>
    </row>
    <row r="127" spans="1:7" ht="31.5">
      <c r="A127" s="103" t="s">
        <v>60</v>
      </c>
      <c r="B127" s="130">
        <v>2620220530</v>
      </c>
      <c r="C127" s="101" t="s">
        <v>69</v>
      </c>
      <c r="D127" s="49" t="s">
        <v>95</v>
      </c>
      <c r="E127" s="17">
        <f>E128</f>
        <v>210.5</v>
      </c>
      <c r="F127" s="17">
        <f t="shared" si="24"/>
        <v>210.5</v>
      </c>
      <c r="G127" s="17">
        <f t="shared" si="24"/>
        <v>210.5</v>
      </c>
    </row>
    <row r="128" spans="1:7" ht="31.5">
      <c r="A128" s="101" t="s">
        <v>60</v>
      </c>
      <c r="B128" s="130">
        <v>2620220530</v>
      </c>
      <c r="C128" s="101">
        <v>240</v>
      </c>
      <c r="D128" s="49" t="s">
        <v>223</v>
      </c>
      <c r="E128" s="17">
        <f>'№ 4 ведом'!F97</f>
        <v>210.5</v>
      </c>
      <c r="F128" s="17">
        <f>'№ 4 ведом'!G97</f>
        <v>210.5</v>
      </c>
      <c r="G128" s="17">
        <f>'№ 4 ведом'!H97</f>
        <v>210.5</v>
      </c>
    </row>
    <row r="129" spans="1:7" ht="47.25">
      <c r="A129" s="101" t="s">
        <v>60</v>
      </c>
      <c r="B129" s="103">
        <v>2630000000</v>
      </c>
      <c r="C129" s="1"/>
      <c r="D129" s="50" t="s">
        <v>198</v>
      </c>
      <c r="E129" s="17">
        <f>E130</f>
        <v>26.5</v>
      </c>
      <c r="F129" s="17">
        <f aca="true" t="shared" si="25" ref="F129:G132">F130</f>
        <v>26.5</v>
      </c>
      <c r="G129" s="17">
        <f t="shared" si="25"/>
        <v>26.5</v>
      </c>
    </row>
    <row r="130" spans="1:7" ht="31.5">
      <c r="A130" s="101" t="s">
        <v>60</v>
      </c>
      <c r="B130" s="101">
        <v>2630200000</v>
      </c>
      <c r="C130" s="1"/>
      <c r="D130" s="50" t="s">
        <v>201</v>
      </c>
      <c r="E130" s="17">
        <f>E131</f>
        <v>26.5</v>
      </c>
      <c r="F130" s="17">
        <f t="shared" si="25"/>
        <v>26.5</v>
      </c>
      <c r="G130" s="17">
        <f t="shared" si="25"/>
        <v>26.5</v>
      </c>
    </row>
    <row r="131" spans="1:7" ht="12.75">
      <c r="A131" s="101" t="s">
        <v>60</v>
      </c>
      <c r="B131" s="101">
        <v>2630220250</v>
      </c>
      <c r="C131" s="1"/>
      <c r="D131" s="50" t="s">
        <v>199</v>
      </c>
      <c r="E131" s="17">
        <f>E132</f>
        <v>26.5</v>
      </c>
      <c r="F131" s="17">
        <f t="shared" si="25"/>
        <v>26.5</v>
      </c>
      <c r="G131" s="17">
        <f t="shared" si="25"/>
        <v>26.5</v>
      </c>
    </row>
    <row r="132" spans="1:7" ht="31.5">
      <c r="A132" s="101" t="s">
        <v>60</v>
      </c>
      <c r="B132" s="130">
        <v>2630220250</v>
      </c>
      <c r="C132" s="103" t="s">
        <v>69</v>
      </c>
      <c r="D132" s="102" t="s">
        <v>95</v>
      </c>
      <c r="E132" s="17">
        <f>E133</f>
        <v>26.5</v>
      </c>
      <c r="F132" s="17">
        <f t="shared" si="25"/>
        <v>26.5</v>
      </c>
      <c r="G132" s="17">
        <f t="shared" si="25"/>
        <v>26.5</v>
      </c>
    </row>
    <row r="133" spans="1:7" ht="31.5">
      <c r="A133" s="101" t="s">
        <v>60</v>
      </c>
      <c r="B133" s="130">
        <v>2630220250</v>
      </c>
      <c r="C133" s="101">
        <v>240</v>
      </c>
      <c r="D133" s="49" t="s">
        <v>223</v>
      </c>
      <c r="E133" s="17">
        <f>'№ 4 ведом'!F102</f>
        <v>26.5</v>
      </c>
      <c r="F133" s="17">
        <f>'№ 4 ведом'!G102</f>
        <v>26.5</v>
      </c>
      <c r="G133" s="17">
        <f>'№ 4 ведом'!H102</f>
        <v>26.5</v>
      </c>
    </row>
    <row r="134" spans="1:7" ht="12.75">
      <c r="A134" s="101" t="s">
        <v>60</v>
      </c>
      <c r="B134" s="101">
        <v>9900000000</v>
      </c>
      <c r="C134" s="101"/>
      <c r="D134" s="49" t="s">
        <v>105</v>
      </c>
      <c r="E134" s="17">
        <f>E139+E135</f>
        <v>33702.7</v>
      </c>
      <c r="F134" s="17">
        <f aca="true" t="shared" si="26" ref="F134:G134">F139+F135</f>
        <v>31946.8</v>
      </c>
      <c r="G134" s="17">
        <f t="shared" si="26"/>
        <v>31949.5</v>
      </c>
    </row>
    <row r="135" spans="1:7" ht="31.5">
      <c r="A135" s="245" t="s">
        <v>60</v>
      </c>
      <c r="B135" s="245">
        <v>9930000000</v>
      </c>
      <c r="C135" s="245"/>
      <c r="D135" s="56" t="s">
        <v>157</v>
      </c>
      <c r="E135" s="17">
        <f>E136</f>
        <v>28.5</v>
      </c>
      <c r="F135" s="17">
        <f aca="true" t="shared" si="27" ref="F135:G137">F136</f>
        <v>0</v>
      </c>
      <c r="G135" s="17">
        <f t="shared" si="27"/>
        <v>0</v>
      </c>
    </row>
    <row r="136" spans="1:7" ht="31.5">
      <c r="A136" s="245" t="s">
        <v>60</v>
      </c>
      <c r="B136" s="245">
        <v>9930020490</v>
      </c>
      <c r="C136" s="245"/>
      <c r="D136" s="56" t="s">
        <v>675</v>
      </c>
      <c r="E136" s="17">
        <f>E137</f>
        <v>28.5</v>
      </c>
      <c r="F136" s="17">
        <f t="shared" si="27"/>
        <v>0</v>
      </c>
      <c r="G136" s="17">
        <f t="shared" si="27"/>
        <v>0</v>
      </c>
    </row>
    <row r="137" spans="1:7" ht="12.75">
      <c r="A137" s="245" t="s">
        <v>60</v>
      </c>
      <c r="B137" s="245">
        <v>9930020490</v>
      </c>
      <c r="C137" s="11" t="s">
        <v>70</v>
      </c>
      <c r="D137" s="42" t="s">
        <v>71</v>
      </c>
      <c r="E137" s="17">
        <f>E138</f>
        <v>28.5</v>
      </c>
      <c r="F137" s="17">
        <f t="shared" si="27"/>
        <v>0</v>
      </c>
      <c r="G137" s="17">
        <f t="shared" si="27"/>
        <v>0</v>
      </c>
    </row>
    <row r="138" spans="1:7" ht="12.75">
      <c r="A138" s="245" t="s">
        <v>60</v>
      </c>
      <c r="B138" s="245">
        <v>9930020490</v>
      </c>
      <c r="C138" s="1" t="s">
        <v>676</v>
      </c>
      <c r="D138" s="151" t="s">
        <v>677</v>
      </c>
      <c r="E138" s="17">
        <f>'№ 4 ведом'!F107+'№ 4 ведом'!F549</f>
        <v>28.5</v>
      </c>
      <c r="F138" s="17">
        <f>'№ 4 ведом'!G107+'№ 4 ведом'!G549</f>
        <v>0</v>
      </c>
      <c r="G138" s="17">
        <f>'№ 4 ведом'!H107+'№ 4 ведом'!H549</f>
        <v>0</v>
      </c>
    </row>
    <row r="139" spans="1:7" ht="31.5">
      <c r="A139" s="101" t="s">
        <v>60</v>
      </c>
      <c r="B139" s="101">
        <v>9990000000</v>
      </c>
      <c r="C139" s="101"/>
      <c r="D139" s="49" t="s">
        <v>147</v>
      </c>
      <c r="E139" s="17">
        <f>E140+E147</f>
        <v>33674.2</v>
      </c>
      <c r="F139" s="17">
        <f>F140+F147</f>
        <v>31946.8</v>
      </c>
      <c r="G139" s="17">
        <f>G140+G147</f>
        <v>31949.5</v>
      </c>
    </row>
    <row r="140" spans="1:7" ht="31.5">
      <c r="A140" s="101" t="s">
        <v>60</v>
      </c>
      <c r="B140" s="101">
        <v>9990200000</v>
      </c>
      <c r="C140" s="24"/>
      <c r="D140" s="49" t="s">
        <v>117</v>
      </c>
      <c r="E140" s="17">
        <f>+E141+E144</f>
        <v>6881</v>
      </c>
      <c r="F140" s="17">
        <f>+F141+F144</f>
        <v>6883.7</v>
      </c>
      <c r="G140" s="17">
        <f>+G141+G144</f>
        <v>6886.4</v>
      </c>
    </row>
    <row r="141" spans="1:7" ht="78.75">
      <c r="A141" s="101" t="s">
        <v>60</v>
      </c>
      <c r="B141" s="101">
        <v>9990210540</v>
      </c>
      <c r="C141" s="101"/>
      <c r="D141" s="49" t="s">
        <v>154</v>
      </c>
      <c r="E141" s="17">
        <f aca="true" t="shared" si="28" ref="E141:G142">E142</f>
        <v>319.5</v>
      </c>
      <c r="F141" s="17">
        <f t="shared" si="28"/>
        <v>322.2</v>
      </c>
      <c r="G141" s="17">
        <f t="shared" si="28"/>
        <v>324.9</v>
      </c>
    </row>
    <row r="142" spans="1:7" ht="63">
      <c r="A142" s="101" t="s">
        <v>60</v>
      </c>
      <c r="B142" s="101">
        <v>9990210540</v>
      </c>
      <c r="C142" s="101" t="s">
        <v>68</v>
      </c>
      <c r="D142" s="49" t="s">
        <v>1</v>
      </c>
      <c r="E142" s="17">
        <f t="shared" si="28"/>
        <v>319.5</v>
      </c>
      <c r="F142" s="17">
        <f t="shared" si="28"/>
        <v>322.2</v>
      </c>
      <c r="G142" s="17">
        <f t="shared" si="28"/>
        <v>324.9</v>
      </c>
    </row>
    <row r="143" spans="1:7" ht="31.5">
      <c r="A143" s="101" t="s">
        <v>60</v>
      </c>
      <c r="B143" s="101">
        <v>9990210540</v>
      </c>
      <c r="C143" s="101">
        <v>120</v>
      </c>
      <c r="D143" s="49" t="s">
        <v>224</v>
      </c>
      <c r="E143" s="17">
        <f>'№ 4 ведом'!F112</f>
        <v>319.5</v>
      </c>
      <c r="F143" s="17">
        <f>'№ 4 ведом'!G112</f>
        <v>322.2</v>
      </c>
      <c r="G143" s="17">
        <f>'№ 4 ведом'!H112</f>
        <v>324.9</v>
      </c>
    </row>
    <row r="144" spans="1:7" ht="47.25">
      <c r="A144" s="103" t="s">
        <v>60</v>
      </c>
      <c r="B144" s="101">
        <v>9990225000</v>
      </c>
      <c r="C144" s="101"/>
      <c r="D144" s="49" t="s">
        <v>118</v>
      </c>
      <c r="E144" s="17">
        <f aca="true" t="shared" si="29" ref="E144:G145">E145</f>
        <v>6561.5</v>
      </c>
      <c r="F144" s="17">
        <f t="shared" si="29"/>
        <v>6561.5</v>
      </c>
      <c r="G144" s="17">
        <f t="shared" si="29"/>
        <v>6561.5</v>
      </c>
    </row>
    <row r="145" spans="1:7" ht="63">
      <c r="A145" s="103" t="s">
        <v>60</v>
      </c>
      <c r="B145" s="101">
        <v>9990225000</v>
      </c>
      <c r="C145" s="103" t="s">
        <v>68</v>
      </c>
      <c r="D145" s="102" t="s">
        <v>1</v>
      </c>
      <c r="E145" s="17">
        <f t="shared" si="29"/>
        <v>6561.5</v>
      </c>
      <c r="F145" s="17">
        <f t="shared" si="29"/>
        <v>6561.5</v>
      </c>
      <c r="G145" s="17">
        <f t="shared" si="29"/>
        <v>6561.5</v>
      </c>
    </row>
    <row r="146" spans="1:7" ht="31.5">
      <c r="A146" s="103" t="s">
        <v>60</v>
      </c>
      <c r="B146" s="101">
        <v>9990225000</v>
      </c>
      <c r="C146" s="101">
        <v>120</v>
      </c>
      <c r="D146" s="49" t="s">
        <v>224</v>
      </c>
      <c r="E146" s="17">
        <f>'№ 4 ведом'!F554</f>
        <v>6561.5</v>
      </c>
      <c r="F146" s="17">
        <f>'№ 4 ведом'!G554</f>
        <v>6561.5</v>
      </c>
      <c r="G146" s="17">
        <f>'№ 4 ведом'!H554</f>
        <v>6561.5</v>
      </c>
    </row>
    <row r="147" spans="1:7" ht="31.5">
      <c r="A147" s="101" t="s">
        <v>60</v>
      </c>
      <c r="B147" s="101">
        <v>9990300000</v>
      </c>
      <c r="C147" s="101"/>
      <c r="D147" s="49" t="s">
        <v>159</v>
      </c>
      <c r="E147" s="17">
        <f>E148+E150+E152</f>
        <v>26793.199999999997</v>
      </c>
      <c r="F147" s="17">
        <f>F148+F150+F152</f>
        <v>25063.1</v>
      </c>
      <c r="G147" s="17">
        <f>G148+G150+G152</f>
        <v>25063.1</v>
      </c>
    </row>
    <row r="148" spans="1:7" ht="63">
      <c r="A148" s="101" t="s">
        <v>60</v>
      </c>
      <c r="B148" s="101">
        <v>9990300000</v>
      </c>
      <c r="C148" s="101" t="s">
        <v>68</v>
      </c>
      <c r="D148" s="49" t="s">
        <v>1</v>
      </c>
      <c r="E148" s="17">
        <f>E149</f>
        <v>18488.4</v>
      </c>
      <c r="F148" s="17">
        <f>F149</f>
        <v>18488.4</v>
      </c>
      <c r="G148" s="17">
        <f>G149</f>
        <v>18488.4</v>
      </c>
    </row>
    <row r="149" spans="1:7" ht="12.75">
      <c r="A149" s="101" t="s">
        <v>60</v>
      </c>
      <c r="B149" s="101">
        <v>9990300000</v>
      </c>
      <c r="C149" s="101">
        <v>110</v>
      </c>
      <c r="D149" s="50" t="s">
        <v>160</v>
      </c>
      <c r="E149" s="17">
        <f>'№ 4 ведом'!F115</f>
        <v>18488.4</v>
      </c>
      <c r="F149" s="17">
        <f>'№ 4 ведом'!G115</f>
        <v>18488.4</v>
      </c>
      <c r="G149" s="17">
        <f>'№ 4 ведом'!H115</f>
        <v>18488.4</v>
      </c>
    </row>
    <row r="150" spans="1:7" ht="31.5">
      <c r="A150" s="101" t="s">
        <v>60</v>
      </c>
      <c r="B150" s="101">
        <v>9990300000</v>
      </c>
      <c r="C150" s="101" t="s">
        <v>69</v>
      </c>
      <c r="D150" s="49" t="s">
        <v>95</v>
      </c>
      <c r="E150" s="17">
        <f>E151</f>
        <v>8277.199999999999</v>
      </c>
      <c r="F150" s="17">
        <f>F151</f>
        <v>6547.1</v>
      </c>
      <c r="G150" s="17">
        <f>G151</f>
        <v>6547.1</v>
      </c>
    </row>
    <row r="151" spans="1:7" ht="31.5">
      <c r="A151" s="101" t="s">
        <v>60</v>
      </c>
      <c r="B151" s="101">
        <v>9990300000</v>
      </c>
      <c r="C151" s="101">
        <v>240</v>
      </c>
      <c r="D151" s="49" t="s">
        <v>223</v>
      </c>
      <c r="E151" s="17">
        <f>'№ 4 ведом'!F117</f>
        <v>8277.199999999999</v>
      </c>
      <c r="F151" s="17">
        <f>'№ 4 ведом'!G117</f>
        <v>6547.1</v>
      </c>
      <c r="G151" s="17">
        <f>'№ 4 ведом'!H117</f>
        <v>6547.1</v>
      </c>
    </row>
    <row r="152" spans="1:7" ht="12.75">
      <c r="A152" s="101" t="s">
        <v>60</v>
      </c>
      <c r="B152" s="101">
        <v>9990300000</v>
      </c>
      <c r="C152" s="101" t="s">
        <v>70</v>
      </c>
      <c r="D152" s="49" t="s">
        <v>71</v>
      </c>
      <c r="E152" s="17">
        <f>E153</f>
        <v>27.6</v>
      </c>
      <c r="F152" s="17">
        <f>F153</f>
        <v>27.6</v>
      </c>
      <c r="G152" s="17">
        <f>G153</f>
        <v>27.6</v>
      </c>
    </row>
    <row r="153" spans="1:7" ht="12.75">
      <c r="A153" s="101" t="s">
        <v>60</v>
      </c>
      <c r="B153" s="101">
        <v>9990300000</v>
      </c>
      <c r="C153" s="101">
        <v>850</v>
      </c>
      <c r="D153" s="49" t="s">
        <v>100</v>
      </c>
      <c r="E153" s="17">
        <f>'№ 4 ведом'!F119</f>
        <v>27.6</v>
      </c>
      <c r="F153" s="17">
        <f>'№ 4 ведом'!G119</f>
        <v>27.6</v>
      </c>
      <c r="G153" s="17">
        <f>'№ 4 ведом'!H119</f>
        <v>27.6</v>
      </c>
    </row>
    <row r="154" spans="1:7" ht="31.5">
      <c r="A154" s="4" t="s">
        <v>55</v>
      </c>
      <c r="B154" s="4" t="s">
        <v>66</v>
      </c>
      <c r="C154" s="4" t="s">
        <v>66</v>
      </c>
      <c r="D154" s="19" t="s">
        <v>24</v>
      </c>
      <c r="E154" s="6">
        <f>E155+E162</f>
        <v>10560.6</v>
      </c>
      <c r="F154" s="6">
        <f>F155+F162</f>
        <v>10641</v>
      </c>
      <c r="G154" s="6">
        <f>G155+G162</f>
        <v>10641</v>
      </c>
    </row>
    <row r="155" spans="1:7" ht="12.75">
      <c r="A155" s="101" t="s">
        <v>75</v>
      </c>
      <c r="B155" s="101" t="s">
        <v>66</v>
      </c>
      <c r="C155" s="101" t="s">
        <v>66</v>
      </c>
      <c r="D155" s="49" t="s">
        <v>76</v>
      </c>
      <c r="E155" s="17">
        <f aca="true" t="shared" si="30" ref="E155:E160">E156</f>
        <v>1462.2</v>
      </c>
      <c r="F155" s="17">
        <f aca="true" t="shared" si="31" ref="F155:G159">F156</f>
        <v>1542.6000000000001</v>
      </c>
      <c r="G155" s="17">
        <f t="shared" si="31"/>
        <v>1542.6000000000001</v>
      </c>
    </row>
    <row r="156" spans="1:7" ht="12.75">
      <c r="A156" s="101" t="s">
        <v>75</v>
      </c>
      <c r="B156" s="101">
        <v>9900000000</v>
      </c>
      <c r="C156" s="101"/>
      <c r="D156" s="49" t="s">
        <v>105</v>
      </c>
      <c r="E156" s="17">
        <f t="shared" si="30"/>
        <v>1462.2</v>
      </c>
      <c r="F156" s="17">
        <f t="shared" si="31"/>
        <v>1542.6000000000001</v>
      </c>
      <c r="G156" s="17">
        <f t="shared" si="31"/>
        <v>1542.6000000000001</v>
      </c>
    </row>
    <row r="157" spans="1:7" ht="31.5">
      <c r="A157" s="101" t="s">
        <v>75</v>
      </c>
      <c r="B157" s="101">
        <v>9990000000</v>
      </c>
      <c r="C157" s="101"/>
      <c r="D157" s="49" t="s">
        <v>147</v>
      </c>
      <c r="E157" s="17">
        <f t="shared" si="30"/>
        <v>1462.2</v>
      </c>
      <c r="F157" s="17">
        <f t="shared" si="31"/>
        <v>1542.6000000000001</v>
      </c>
      <c r="G157" s="17">
        <f t="shared" si="31"/>
        <v>1542.6000000000001</v>
      </c>
    </row>
    <row r="158" spans="1:7" ht="31.5">
      <c r="A158" s="101" t="s">
        <v>75</v>
      </c>
      <c r="B158" s="101">
        <v>9990200000</v>
      </c>
      <c r="C158" s="24"/>
      <c r="D158" s="49" t="s">
        <v>117</v>
      </c>
      <c r="E158" s="17">
        <f t="shared" si="30"/>
        <v>1462.2</v>
      </c>
      <c r="F158" s="17">
        <f t="shared" si="31"/>
        <v>1542.6000000000001</v>
      </c>
      <c r="G158" s="17">
        <f t="shared" si="31"/>
        <v>1542.6000000000001</v>
      </c>
    </row>
    <row r="159" spans="1:8" ht="31.5">
      <c r="A159" s="101" t="s">
        <v>75</v>
      </c>
      <c r="B159" s="101">
        <v>9990259302</v>
      </c>
      <c r="C159" s="101"/>
      <c r="D159" s="49" t="s">
        <v>161</v>
      </c>
      <c r="E159" s="37">
        <f t="shared" si="30"/>
        <v>1462.2</v>
      </c>
      <c r="F159" s="37">
        <f t="shared" si="31"/>
        <v>1542.6000000000001</v>
      </c>
      <c r="G159" s="37">
        <f t="shared" si="31"/>
        <v>1542.6000000000001</v>
      </c>
      <c r="H159" s="30"/>
    </row>
    <row r="160" spans="1:7" ht="63">
      <c r="A160" s="101" t="s">
        <v>75</v>
      </c>
      <c r="B160" s="101">
        <v>9990259302</v>
      </c>
      <c r="C160" s="101" t="s">
        <v>68</v>
      </c>
      <c r="D160" s="49" t="s">
        <v>1</v>
      </c>
      <c r="E160" s="17">
        <f t="shared" si="30"/>
        <v>1462.2</v>
      </c>
      <c r="F160" s="17">
        <f>F161</f>
        <v>1542.6000000000001</v>
      </c>
      <c r="G160" s="17">
        <f>G161</f>
        <v>1542.6000000000001</v>
      </c>
    </row>
    <row r="161" spans="1:7" ht="31.5">
      <c r="A161" s="101" t="s">
        <v>75</v>
      </c>
      <c r="B161" s="101">
        <v>9990259302</v>
      </c>
      <c r="C161" s="101">
        <v>120</v>
      </c>
      <c r="D161" s="49" t="s">
        <v>224</v>
      </c>
      <c r="E161" s="17">
        <f>'№ 4 ведом'!F127</f>
        <v>1462.2</v>
      </c>
      <c r="F161" s="17">
        <f>'№ 4 ведом'!G127</f>
        <v>1542.6000000000001</v>
      </c>
      <c r="G161" s="17">
        <f>'№ 4 ведом'!H127</f>
        <v>1542.6000000000001</v>
      </c>
    </row>
    <row r="162" spans="1:7" ht="31.5">
      <c r="A162" s="22" t="s">
        <v>280</v>
      </c>
      <c r="B162" s="101"/>
      <c r="C162" s="101"/>
      <c r="D162" s="105" t="s">
        <v>281</v>
      </c>
      <c r="E162" s="17">
        <f aca="true" t="shared" si="32" ref="E162:G167">E163</f>
        <v>9098.4</v>
      </c>
      <c r="F162" s="17">
        <f t="shared" si="32"/>
        <v>9098.4</v>
      </c>
      <c r="G162" s="17">
        <f t="shared" si="32"/>
        <v>9098.4</v>
      </c>
    </row>
    <row r="163" spans="1:7" ht="31.5">
      <c r="A163" s="22" t="s">
        <v>280</v>
      </c>
      <c r="B163" s="103">
        <v>2500000000</v>
      </c>
      <c r="C163" s="101"/>
      <c r="D163" s="49" t="s">
        <v>323</v>
      </c>
      <c r="E163" s="17">
        <f>E164+E169</f>
        <v>9098.4</v>
      </c>
      <c r="F163" s="17">
        <f aca="true" t="shared" si="33" ref="F163:G163">F164+F169</f>
        <v>9098.4</v>
      </c>
      <c r="G163" s="17">
        <f t="shared" si="33"/>
        <v>9098.4</v>
      </c>
    </row>
    <row r="164" spans="1:7" ht="12.75">
      <c r="A164" s="22" t="s">
        <v>280</v>
      </c>
      <c r="B164" s="101">
        <v>2510000000</v>
      </c>
      <c r="C164" s="101"/>
      <c r="D164" s="49" t="s">
        <v>153</v>
      </c>
      <c r="E164" s="17">
        <f t="shared" si="32"/>
        <v>8875.3</v>
      </c>
      <c r="F164" s="17">
        <f t="shared" si="32"/>
        <v>8875.3</v>
      </c>
      <c r="G164" s="17">
        <f t="shared" si="32"/>
        <v>8875.3</v>
      </c>
    </row>
    <row r="165" spans="1:7" ht="47.25">
      <c r="A165" s="22" t="s">
        <v>280</v>
      </c>
      <c r="B165" s="101">
        <v>2510100000</v>
      </c>
      <c r="C165" s="101"/>
      <c r="D165" s="49" t="s">
        <v>177</v>
      </c>
      <c r="E165" s="17">
        <f>E166</f>
        <v>8875.3</v>
      </c>
      <c r="F165" s="17">
        <f t="shared" si="32"/>
        <v>8875.3</v>
      </c>
      <c r="G165" s="17">
        <f t="shared" si="32"/>
        <v>8875.3</v>
      </c>
    </row>
    <row r="166" spans="1:7" ht="31.5">
      <c r="A166" s="22" t="s">
        <v>280</v>
      </c>
      <c r="B166" s="101">
        <v>2510120010</v>
      </c>
      <c r="C166" s="101"/>
      <c r="D166" s="49" t="s">
        <v>123</v>
      </c>
      <c r="E166" s="17">
        <f t="shared" si="32"/>
        <v>8875.3</v>
      </c>
      <c r="F166" s="17">
        <f t="shared" si="32"/>
        <v>8875.3</v>
      </c>
      <c r="G166" s="17">
        <f t="shared" si="32"/>
        <v>8875.3</v>
      </c>
    </row>
    <row r="167" spans="1:7" ht="31.5">
      <c r="A167" s="22" t="s">
        <v>280</v>
      </c>
      <c r="B167" s="101">
        <v>2510120010</v>
      </c>
      <c r="C167" s="101">
        <v>600</v>
      </c>
      <c r="D167" s="49" t="s">
        <v>83</v>
      </c>
      <c r="E167" s="17">
        <f t="shared" si="32"/>
        <v>8875.3</v>
      </c>
      <c r="F167" s="17">
        <f t="shared" si="32"/>
        <v>8875.3</v>
      </c>
      <c r="G167" s="17">
        <f t="shared" si="32"/>
        <v>8875.3</v>
      </c>
    </row>
    <row r="168" spans="1:7" ht="12.75">
      <c r="A168" s="22" t="s">
        <v>280</v>
      </c>
      <c r="B168" s="101">
        <v>2510120010</v>
      </c>
      <c r="C168" s="101">
        <v>610</v>
      </c>
      <c r="D168" s="102" t="s">
        <v>104</v>
      </c>
      <c r="E168" s="17">
        <f>'№ 4 ведом'!F134</f>
        <v>8875.3</v>
      </c>
      <c r="F168" s="17">
        <f>'№ 4 ведом'!G134</f>
        <v>8875.3</v>
      </c>
      <c r="G168" s="17">
        <f>'№ 4 ведом'!H134</f>
        <v>8875.3</v>
      </c>
    </row>
    <row r="169" spans="1:7" ht="31.5">
      <c r="A169" s="22" t="s">
        <v>280</v>
      </c>
      <c r="B169" s="161">
        <v>2520000000</v>
      </c>
      <c r="C169" s="162"/>
      <c r="D169" s="56" t="s">
        <v>235</v>
      </c>
      <c r="E169" s="17">
        <f>E170</f>
        <v>223.1</v>
      </c>
      <c r="F169" s="17">
        <f aca="true" t="shared" si="34" ref="F169:G172">F170</f>
        <v>223.1</v>
      </c>
      <c r="G169" s="17">
        <f t="shared" si="34"/>
        <v>223.1</v>
      </c>
    </row>
    <row r="170" spans="1:7" ht="31.5">
      <c r="A170" s="22" t="s">
        <v>280</v>
      </c>
      <c r="B170" s="161">
        <v>2520500000</v>
      </c>
      <c r="C170" s="162"/>
      <c r="D170" s="163" t="s">
        <v>363</v>
      </c>
      <c r="E170" s="17">
        <f>E171</f>
        <v>223.1</v>
      </c>
      <c r="F170" s="17">
        <f t="shared" si="34"/>
        <v>223.1</v>
      </c>
      <c r="G170" s="17">
        <f t="shared" si="34"/>
        <v>223.1</v>
      </c>
    </row>
    <row r="171" spans="1:7" ht="12.75">
      <c r="A171" s="22" t="s">
        <v>280</v>
      </c>
      <c r="B171" s="161">
        <v>2520520300</v>
      </c>
      <c r="C171" s="162"/>
      <c r="D171" s="163" t="s">
        <v>364</v>
      </c>
      <c r="E171" s="17">
        <f>E172</f>
        <v>223.1</v>
      </c>
      <c r="F171" s="17">
        <f t="shared" si="34"/>
        <v>223.1</v>
      </c>
      <c r="G171" s="17">
        <f t="shared" si="34"/>
        <v>223.1</v>
      </c>
    </row>
    <row r="172" spans="1:7" ht="31.5">
      <c r="A172" s="22" t="s">
        <v>280</v>
      </c>
      <c r="B172" s="161">
        <v>2520520300</v>
      </c>
      <c r="C172" s="162">
        <v>600</v>
      </c>
      <c r="D172" s="163" t="s">
        <v>83</v>
      </c>
      <c r="E172" s="17">
        <f>E173</f>
        <v>223.1</v>
      </c>
      <c r="F172" s="17">
        <f t="shared" si="34"/>
        <v>223.1</v>
      </c>
      <c r="G172" s="17">
        <f t="shared" si="34"/>
        <v>223.1</v>
      </c>
    </row>
    <row r="173" spans="1:7" ht="12.75">
      <c r="A173" s="22" t="s">
        <v>280</v>
      </c>
      <c r="B173" s="161">
        <v>2520520300</v>
      </c>
      <c r="C173" s="162">
        <v>610</v>
      </c>
      <c r="D173" s="163" t="s">
        <v>104</v>
      </c>
      <c r="E173" s="17">
        <f>'№ 4 ведом'!F139</f>
        <v>223.1</v>
      </c>
      <c r="F173" s="17">
        <f>'№ 4 ведом'!G139</f>
        <v>223.1</v>
      </c>
      <c r="G173" s="17">
        <f>'№ 4 ведом'!H139</f>
        <v>223.1</v>
      </c>
    </row>
    <row r="174" spans="1:7" ht="12.75">
      <c r="A174" s="4" t="s">
        <v>56</v>
      </c>
      <c r="B174" s="4" t="s">
        <v>66</v>
      </c>
      <c r="C174" s="4" t="s">
        <v>66</v>
      </c>
      <c r="D174" s="19" t="s">
        <v>25</v>
      </c>
      <c r="E174" s="43">
        <f>E175+E218</f>
        <v>134077.59999999998</v>
      </c>
      <c r="F174" s="43">
        <f>F175+F218</f>
        <v>106915.4</v>
      </c>
      <c r="G174" s="43">
        <f>G175+G218</f>
        <v>92233.5</v>
      </c>
    </row>
    <row r="175" spans="1:7" ht="12.75">
      <c r="A175" s="101" t="s">
        <v>6</v>
      </c>
      <c r="B175" s="101" t="s">
        <v>66</v>
      </c>
      <c r="C175" s="101" t="s">
        <v>66</v>
      </c>
      <c r="D175" s="49" t="s">
        <v>89</v>
      </c>
      <c r="E175" s="17">
        <f>E176</f>
        <v>133727.59999999998</v>
      </c>
      <c r="F175" s="17">
        <f aca="true" t="shared" si="35" ref="F175:G175">F176</f>
        <v>106565.4</v>
      </c>
      <c r="G175" s="17">
        <f t="shared" si="35"/>
        <v>91883.5</v>
      </c>
    </row>
    <row r="176" spans="1:7" ht="47.25">
      <c r="A176" s="101" t="s">
        <v>6</v>
      </c>
      <c r="B176" s="103">
        <v>2400000000</v>
      </c>
      <c r="C176" s="101"/>
      <c r="D176" s="102" t="s">
        <v>325</v>
      </c>
      <c r="E176" s="17">
        <f>E177+E202</f>
        <v>133727.59999999998</v>
      </c>
      <c r="F176" s="17">
        <f>F177+F202</f>
        <v>106565.4</v>
      </c>
      <c r="G176" s="17">
        <f>G177+G202</f>
        <v>91883.5</v>
      </c>
    </row>
    <row r="177" spans="1:7" ht="12.75">
      <c r="A177" s="101" t="s">
        <v>6</v>
      </c>
      <c r="B177" s="103">
        <v>2410000000</v>
      </c>
      <c r="C177" s="101"/>
      <c r="D177" s="49" t="s">
        <v>124</v>
      </c>
      <c r="E177" s="17">
        <f>E178+E182+E192</f>
        <v>128464.09999999999</v>
      </c>
      <c r="F177" s="17">
        <f>F178+F182+F192</f>
        <v>101571</v>
      </c>
      <c r="G177" s="17">
        <f>G178+G182+G192</f>
        <v>86763.4</v>
      </c>
    </row>
    <row r="178" spans="1:7" ht="12.75">
      <c r="A178" s="101" t="s">
        <v>6</v>
      </c>
      <c r="B178" s="103">
        <v>2410100000</v>
      </c>
      <c r="C178" s="24"/>
      <c r="D178" s="49" t="s">
        <v>178</v>
      </c>
      <c r="E178" s="17">
        <f>E179</f>
        <v>52176.2</v>
      </c>
      <c r="F178" s="17">
        <f aca="true" t="shared" si="36" ref="F178:G180">F179</f>
        <v>29712.6</v>
      </c>
      <c r="G178" s="17">
        <f t="shared" si="36"/>
        <v>13494.2</v>
      </c>
    </row>
    <row r="179" spans="1:7" ht="31.5">
      <c r="A179" s="101" t="s">
        <v>6</v>
      </c>
      <c r="B179" s="101">
        <v>2410120100</v>
      </c>
      <c r="C179" s="101"/>
      <c r="D179" s="49" t="s">
        <v>125</v>
      </c>
      <c r="E179" s="17">
        <f>E180</f>
        <v>52176.2</v>
      </c>
      <c r="F179" s="17">
        <f t="shared" si="36"/>
        <v>29712.6</v>
      </c>
      <c r="G179" s="17">
        <f t="shared" si="36"/>
        <v>13494.2</v>
      </c>
    </row>
    <row r="180" spans="1:7" ht="31.5">
      <c r="A180" s="101" t="s">
        <v>6</v>
      </c>
      <c r="B180" s="101">
        <v>2410120100</v>
      </c>
      <c r="C180" s="103" t="s">
        <v>69</v>
      </c>
      <c r="D180" s="102" t="s">
        <v>95</v>
      </c>
      <c r="E180" s="17">
        <f>E181</f>
        <v>52176.2</v>
      </c>
      <c r="F180" s="17">
        <f t="shared" si="36"/>
        <v>29712.6</v>
      </c>
      <c r="G180" s="17">
        <f t="shared" si="36"/>
        <v>13494.2</v>
      </c>
    </row>
    <row r="181" spans="1:7" ht="31.5">
      <c r="A181" s="101" t="s">
        <v>6</v>
      </c>
      <c r="B181" s="101">
        <v>2410120100</v>
      </c>
      <c r="C181" s="101">
        <v>240</v>
      </c>
      <c r="D181" s="102" t="s">
        <v>223</v>
      </c>
      <c r="E181" s="17">
        <f>'№ 4 ведом'!F147</f>
        <v>52176.2</v>
      </c>
      <c r="F181" s="17">
        <f>'№ 4 ведом'!G147</f>
        <v>29712.6</v>
      </c>
      <c r="G181" s="17">
        <f>'№ 4 ведом'!H147</f>
        <v>13494.2</v>
      </c>
    </row>
    <row r="182" spans="1:7" ht="47.25">
      <c r="A182" s="101" t="s">
        <v>6</v>
      </c>
      <c r="B182" s="103">
        <v>2410200000</v>
      </c>
      <c r="C182" s="101"/>
      <c r="D182" s="49" t="s">
        <v>179</v>
      </c>
      <c r="E182" s="17">
        <f>E183+E189+E186</f>
        <v>59552.899999999994</v>
      </c>
      <c r="F182" s="17">
        <f aca="true" t="shared" si="37" ref="F182:G182">F183+F189+F186</f>
        <v>59745.799999999996</v>
      </c>
      <c r="G182" s="17">
        <f t="shared" si="37"/>
        <v>60672.2</v>
      </c>
    </row>
    <row r="183" spans="1:7" ht="31.5">
      <c r="A183" s="101" t="s">
        <v>6</v>
      </c>
      <c r="B183" s="101">
        <v>2410211050</v>
      </c>
      <c r="C183" s="101"/>
      <c r="D183" s="102" t="s">
        <v>240</v>
      </c>
      <c r="E183" s="17">
        <f aca="true" t="shared" si="38" ref="E183:G184">E184</f>
        <v>51703.1</v>
      </c>
      <c r="F183" s="17">
        <f t="shared" si="38"/>
        <v>53771.2</v>
      </c>
      <c r="G183" s="17">
        <f t="shared" si="38"/>
        <v>54605</v>
      </c>
    </row>
    <row r="184" spans="1:7" ht="31.5">
      <c r="A184" s="101" t="s">
        <v>6</v>
      </c>
      <c r="B184" s="101">
        <v>2410211050</v>
      </c>
      <c r="C184" s="103" t="s">
        <v>69</v>
      </c>
      <c r="D184" s="102" t="s">
        <v>95</v>
      </c>
      <c r="E184" s="17">
        <f t="shared" si="38"/>
        <v>51703.1</v>
      </c>
      <c r="F184" s="17">
        <f t="shared" si="38"/>
        <v>53771.2</v>
      </c>
      <c r="G184" s="17">
        <f t="shared" si="38"/>
        <v>54605</v>
      </c>
    </row>
    <row r="185" spans="1:7" ht="31.5">
      <c r="A185" s="101" t="s">
        <v>6</v>
      </c>
      <c r="B185" s="101">
        <v>2410211050</v>
      </c>
      <c r="C185" s="101">
        <v>240</v>
      </c>
      <c r="D185" s="102" t="s">
        <v>223</v>
      </c>
      <c r="E185" s="17">
        <f>'№ 4 ведом'!F151</f>
        <v>51703.1</v>
      </c>
      <c r="F185" s="17">
        <f>'№ 4 ведом'!G151</f>
        <v>53771.2</v>
      </c>
      <c r="G185" s="17">
        <f>'№ 4 ведом'!H151</f>
        <v>54605</v>
      </c>
    </row>
    <row r="186" spans="1:7" ht="12.75">
      <c r="A186" s="245" t="s">
        <v>6</v>
      </c>
      <c r="B186" s="245">
        <v>2410220110</v>
      </c>
      <c r="C186" s="245"/>
      <c r="D186" s="56" t="s">
        <v>232</v>
      </c>
      <c r="E186" s="17">
        <f>E187</f>
        <v>2105.1</v>
      </c>
      <c r="F186" s="17">
        <f aca="true" t="shared" si="39" ref="F186:G187">F187</f>
        <v>0</v>
      </c>
      <c r="G186" s="17">
        <f t="shared" si="39"/>
        <v>0</v>
      </c>
    </row>
    <row r="187" spans="1:7" ht="31.5">
      <c r="A187" s="245" t="s">
        <v>6</v>
      </c>
      <c r="B187" s="245">
        <v>2410220110</v>
      </c>
      <c r="C187" s="244" t="s">
        <v>69</v>
      </c>
      <c r="D187" s="56" t="s">
        <v>95</v>
      </c>
      <c r="E187" s="17">
        <f>E188</f>
        <v>2105.1</v>
      </c>
      <c r="F187" s="17">
        <f t="shared" si="39"/>
        <v>0</v>
      </c>
      <c r="G187" s="17">
        <f t="shared" si="39"/>
        <v>0</v>
      </c>
    </row>
    <row r="188" spans="1:7" ht="31.5">
      <c r="A188" s="245" t="s">
        <v>6</v>
      </c>
      <c r="B188" s="245">
        <v>2410220110</v>
      </c>
      <c r="C188" s="245">
        <v>240</v>
      </c>
      <c r="D188" s="56" t="s">
        <v>223</v>
      </c>
      <c r="E188" s="17">
        <f>'№ 4 ведом'!F154</f>
        <v>2105.1</v>
      </c>
      <c r="F188" s="17">
        <f>'№ 4 ведом'!G154</f>
        <v>0</v>
      </c>
      <c r="G188" s="17">
        <f>'№ 4 ведом'!H154</f>
        <v>0</v>
      </c>
    </row>
    <row r="189" spans="1:7" ht="31.5">
      <c r="A189" s="101" t="s">
        <v>6</v>
      </c>
      <c r="B189" s="101" t="s">
        <v>298</v>
      </c>
      <c r="C189" s="101"/>
      <c r="D189" s="102" t="s">
        <v>251</v>
      </c>
      <c r="E189" s="17">
        <f aca="true" t="shared" si="40" ref="E189:G190">E190</f>
        <v>5744.699999999999</v>
      </c>
      <c r="F189" s="17">
        <f t="shared" si="40"/>
        <v>5974.599999999999</v>
      </c>
      <c r="G189" s="17">
        <f t="shared" si="40"/>
        <v>6067.199999999999</v>
      </c>
    </row>
    <row r="190" spans="1:7" ht="31.5">
      <c r="A190" s="101" t="s">
        <v>6</v>
      </c>
      <c r="B190" s="101" t="s">
        <v>298</v>
      </c>
      <c r="C190" s="103" t="s">
        <v>69</v>
      </c>
      <c r="D190" s="102" t="s">
        <v>95</v>
      </c>
      <c r="E190" s="17">
        <f t="shared" si="40"/>
        <v>5744.699999999999</v>
      </c>
      <c r="F190" s="17">
        <f t="shared" si="40"/>
        <v>5974.599999999999</v>
      </c>
      <c r="G190" s="17">
        <f t="shared" si="40"/>
        <v>6067.199999999999</v>
      </c>
    </row>
    <row r="191" spans="1:7" ht="31.5">
      <c r="A191" s="101" t="s">
        <v>6</v>
      </c>
      <c r="B191" s="101" t="s">
        <v>298</v>
      </c>
      <c r="C191" s="101">
        <v>240</v>
      </c>
      <c r="D191" s="102" t="s">
        <v>223</v>
      </c>
      <c r="E191" s="17">
        <f>'№ 4 ведом'!F157</f>
        <v>5744.699999999999</v>
      </c>
      <c r="F191" s="17">
        <f>'№ 4 ведом'!G157</f>
        <v>5974.599999999999</v>
      </c>
      <c r="G191" s="17">
        <f>'№ 4 ведом'!H157</f>
        <v>6067.199999999999</v>
      </c>
    </row>
    <row r="192" spans="1:7" ht="47.25">
      <c r="A192" s="101" t="s">
        <v>6</v>
      </c>
      <c r="B192" s="101">
        <v>2410300000</v>
      </c>
      <c r="C192" s="101"/>
      <c r="D192" s="102" t="s">
        <v>234</v>
      </c>
      <c r="E192" s="17">
        <f>E193+E199+E196</f>
        <v>16735</v>
      </c>
      <c r="F192" s="17">
        <f>F193+F199+F196</f>
        <v>12112.599999999999</v>
      </c>
      <c r="G192" s="17">
        <f>G193+G199+G196</f>
        <v>12597</v>
      </c>
    </row>
    <row r="193" spans="1:7" ht="47.25">
      <c r="A193" s="101" t="s">
        <v>6</v>
      </c>
      <c r="B193" s="101">
        <v>2410311020</v>
      </c>
      <c r="C193" s="101"/>
      <c r="D193" s="102" t="s">
        <v>241</v>
      </c>
      <c r="E193" s="17">
        <f aca="true" t="shared" si="41" ref="E193:G194">E194</f>
        <v>10482</v>
      </c>
      <c r="F193" s="17">
        <f t="shared" si="41"/>
        <v>10901.3</v>
      </c>
      <c r="G193" s="17">
        <f t="shared" si="41"/>
        <v>11337.3</v>
      </c>
    </row>
    <row r="194" spans="1:7" ht="31.5">
      <c r="A194" s="101" t="s">
        <v>6</v>
      </c>
      <c r="B194" s="101">
        <v>2410311020</v>
      </c>
      <c r="C194" s="103" t="s">
        <v>69</v>
      </c>
      <c r="D194" s="102" t="s">
        <v>95</v>
      </c>
      <c r="E194" s="17">
        <f t="shared" si="41"/>
        <v>10482</v>
      </c>
      <c r="F194" s="17">
        <f t="shared" si="41"/>
        <v>10901.3</v>
      </c>
      <c r="G194" s="17">
        <f t="shared" si="41"/>
        <v>11337.3</v>
      </c>
    </row>
    <row r="195" spans="1:7" ht="31.5">
      <c r="A195" s="101" t="s">
        <v>6</v>
      </c>
      <c r="B195" s="101">
        <v>2410311020</v>
      </c>
      <c r="C195" s="101">
        <v>240</v>
      </c>
      <c r="D195" s="102" t="s">
        <v>223</v>
      </c>
      <c r="E195" s="17">
        <f>'№ 4 ведом'!F161</f>
        <v>10482</v>
      </c>
      <c r="F195" s="17">
        <f>'№ 4 ведом'!G161</f>
        <v>10901.3</v>
      </c>
      <c r="G195" s="17">
        <f>'№ 4 ведом'!H161</f>
        <v>11337.3</v>
      </c>
    </row>
    <row r="196" spans="1:7" ht="12.75">
      <c r="A196" s="101" t="s">
        <v>6</v>
      </c>
      <c r="B196" s="101">
        <v>2410320110</v>
      </c>
      <c r="C196" s="101"/>
      <c r="D196" s="56" t="s">
        <v>232</v>
      </c>
      <c r="E196" s="17">
        <f aca="true" t="shared" si="42" ref="E196:G197">E197</f>
        <v>5088.3</v>
      </c>
      <c r="F196" s="17">
        <f t="shared" si="42"/>
        <v>0</v>
      </c>
      <c r="G196" s="17">
        <f t="shared" si="42"/>
        <v>0</v>
      </c>
    </row>
    <row r="197" spans="1:7" ht="31.5">
      <c r="A197" s="101" t="s">
        <v>6</v>
      </c>
      <c r="B197" s="101">
        <v>2410320110</v>
      </c>
      <c r="C197" s="103" t="s">
        <v>69</v>
      </c>
      <c r="D197" s="56" t="s">
        <v>95</v>
      </c>
      <c r="E197" s="17">
        <f t="shared" si="42"/>
        <v>5088.3</v>
      </c>
      <c r="F197" s="17">
        <f t="shared" si="42"/>
        <v>0</v>
      </c>
      <c r="G197" s="17">
        <f t="shared" si="42"/>
        <v>0</v>
      </c>
    </row>
    <row r="198" spans="1:7" ht="31.5">
      <c r="A198" s="101" t="s">
        <v>6</v>
      </c>
      <c r="B198" s="101">
        <v>2410320110</v>
      </c>
      <c r="C198" s="101">
        <v>240</v>
      </c>
      <c r="D198" s="56" t="s">
        <v>223</v>
      </c>
      <c r="E198" s="17">
        <f>'№ 4 ведом'!F164</f>
        <v>5088.3</v>
      </c>
      <c r="F198" s="17">
        <f>'№ 4 ведом'!G164</f>
        <v>0</v>
      </c>
      <c r="G198" s="17">
        <f>'№ 4 ведом'!H164</f>
        <v>0</v>
      </c>
    </row>
    <row r="199" spans="1:7" ht="47.25">
      <c r="A199" s="101" t="s">
        <v>6</v>
      </c>
      <c r="B199" s="101" t="s">
        <v>299</v>
      </c>
      <c r="C199" s="101"/>
      <c r="D199" s="102" t="s">
        <v>252</v>
      </c>
      <c r="E199" s="17">
        <f aca="true" t="shared" si="43" ref="E199:G200">E200</f>
        <v>1164.7</v>
      </c>
      <c r="F199" s="17">
        <f t="shared" si="43"/>
        <v>1211.3000000000002</v>
      </c>
      <c r="G199" s="17">
        <f t="shared" si="43"/>
        <v>1259.7000000000003</v>
      </c>
    </row>
    <row r="200" spans="1:7" ht="31.5">
      <c r="A200" s="101" t="s">
        <v>6</v>
      </c>
      <c r="B200" s="101" t="s">
        <v>299</v>
      </c>
      <c r="C200" s="103" t="s">
        <v>69</v>
      </c>
      <c r="D200" s="102" t="s">
        <v>95</v>
      </c>
      <c r="E200" s="17">
        <f t="shared" si="43"/>
        <v>1164.7</v>
      </c>
      <c r="F200" s="17">
        <f t="shared" si="43"/>
        <v>1211.3000000000002</v>
      </c>
      <c r="G200" s="17">
        <f t="shared" si="43"/>
        <v>1259.7000000000003</v>
      </c>
    </row>
    <row r="201" spans="1:7" ht="31.5">
      <c r="A201" s="101" t="s">
        <v>6</v>
      </c>
      <c r="B201" s="101" t="s">
        <v>299</v>
      </c>
      <c r="C201" s="101">
        <v>240</v>
      </c>
      <c r="D201" s="102" t="s">
        <v>223</v>
      </c>
      <c r="E201" s="17">
        <f>'№ 4 ведом'!F167</f>
        <v>1164.7</v>
      </c>
      <c r="F201" s="17">
        <f>'№ 4 ведом'!G167</f>
        <v>1211.3000000000002</v>
      </c>
      <c r="G201" s="17">
        <f>'№ 4 ведом'!H167</f>
        <v>1259.7000000000003</v>
      </c>
    </row>
    <row r="202" spans="1:7" ht="12.75">
      <c r="A202" s="101" t="s">
        <v>6</v>
      </c>
      <c r="B202" s="103">
        <v>2420000000</v>
      </c>
      <c r="C202" s="101"/>
      <c r="D202" s="49" t="s">
        <v>126</v>
      </c>
      <c r="E202" s="17">
        <f>E203+E211+E207</f>
        <v>5263.5</v>
      </c>
      <c r="F202" s="17">
        <f aca="true" t="shared" si="44" ref="F202:G202">F203+F211+F207</f>
        <v>4994.400000000001</v>
      </c>
      <c r="G202" s="17">
        <f t="shared" si="44"/>
        <v>5120.1</v>
      </c>
    </row>
    <row r="203" spans="1:7" ht="31.5">
      <c r="A203" s="101" t="s">
        <v>6</v>
      </c>
      <c r="B203" s="103">
        <v>2420100000</v>
      </c>
      <c r="C203" s="101"/>
      <c r="D203" s="49" t="s">
        <v>180</v>
      </c>
      <c r="E203" s="17">
        <f aca="true" t="shared" si="45" ref="E203:G205">E204</f>
        <v>1850.7</v>
      </c>
      <c r="F203" s="17">
        <f t="shared" si="45"/>
        <v>1850.7</v>
      </c>
      <c r="G203" s="17">
        <f t="shared" si="45"/>
        <v>1850.7</v>
      </c>
    </row>
    <row r="204" spans="1:7" ht="12.75">
      <c r="A204" s="101" t="s">
        <v>6</v>
      </c>
      <c r="B204" s="101">
        <v>2420120120</v>
      </c>
      <c r="C204" s="101"/>
      <c r="D204" s="49" t="s">
        <v>127</v>
      </c>
      <c r="E204" s="17">
        <f t="shared" si="45"/>
        <v>1850.7</v>
      </c>
      <c r="F204" s="17">
        <f t="shared" si="45"/>
        <v>1850.7</v>
      </c>
      <c r="G204" s="17">
        <f t="shared" si="45"/>
        <v>1850.7</v>
      </c>
    </row>
    <row r="205" spans="1:7" ht="31.5">
      <c r="A205" s="101" t="s">
        <v>6</v>
      </c>
      <c r="B205" s="101">
        <v>2420120120</v>
      </c>
      <c r="C205" s="103" t="s">
        <v>69</v>
      </c>
      <c r="D205" s="102" t="s">
        <v>95</v>
      </c>
      <c r="E205" s="17">
        <f t="shared" si="45"/>
        <v>1850.7</v>
      </c>
      <c r="F205" s="17">
        <f t="shared" si="45"/>
        <v>1850.7</v>
      </c>
      <c r="G205" s="17">
        <f t="shared" si="45"/>
        <v>1850.7</v>
      </c>
    </row>
    <row r="206" spans="1:7" ht="31.5">
      <c r="A206" s="101" t="s">
        <v>6</v>
      </c>
      <c r="B206" s="101">
        <v>2420120120</v>
      </c>
      <c r="C206" s="101">
        <v>240</v>
      </c>
      <c r="D206" s="102" t="s">
        <v>223</v>
      </c>
      <c r="E206" s="17">
        <f>'№ 4 ведом'!F172</f>
        <v>1850.7</v>
      </c>
      <c r="F206" s="17">
        <f>'№ 4 ведом'!G172</f>
        <v>1850.7</v>
      </c>
      <c r="G206" s="17">
        <f>'№ 4 ведом'!H172</f>
        <v>1850.7</v>
      </c>
    </row>
    <row r="207" spans="1:7" ht="31.5">
      <c r="A207" s="266" t="s">
        <v>6</v>
      </c>
      <c r="B207" s="265">
        <v>2420200000</v>
      </c>
      <c r="C207" s="266"/>
      <c r="D207" s="267" t="s">
        <v>702</v>
      </c>
      <c r="E207" s="17">
        <f>E208</f>
        <v>390</v>
      </c>
      <c r="F207" s="17">
        <f aca="true" t="shared" si="46" ref="F207:G209">F208</f>
        <v>0</v>
      </c>
      <c r="G207" s="17">
        <f t="shared" si="46"/>
        <v>0</v>
      </c>
    </row>
    <row r="208" spans="1:7" ht="31.5">
      <c r="A208" s="266" t="s">
        <v>6</v>
      </c>
      <c r="B208" s="265">
        <v>2420220130</v>
      </c>
      <c r="C208" s="266"/>
      <c r="D208" s="267" t="s">
        <v>703</v>
      </c>
      <c r="E208" s="17">
        <f>E209</f>
        <v>390</v>
      </c>
      <c r="F208" s="17">
        <f t="shared" si="46"/>
        <v>0</v>
      </c>
      <c r="G208" s="17">
        <f t="shared" si="46"/>
        <v>0</v>
      </c>
    </row>
    <row r="209" spans="1:7" ht="31.5">
      <c r="A209" s="266" t="s">
        <v>6</v>
      </c>
      <c r="B209" s="265">
        <v>2420220130</v>
      </c>
      <c r="C209" s="265" t="s">
        <v>69</v>
      </c>
      <c r="D209" s="267" t="s">
        <v>95</v>
      </c>
      <c r="E209" s="17">
        <f>E210</f>
        <v>390</v>
      </c>
      <c r="F209" s="17">
        <f t="shared" si="46"/>
        <v>0</v>
      </c>
      <c r="G209" s="17">
        <f t="shared" si="46"/>
        <v>0</v>
      </c>
    </row>
    <row r="210" spans="1:7" ht="31.5">
      <c r="A210" s="266" t="s">
        <v>6</v>
      </c>
      <c r="B210" s="265">
        <v>2420220130</v>
      </c>
      <c r="C210" s="266">
        <v>240</v>
      </c>
      <c r="D210" s="267" t="s">
        <v>223</v>
      </c>
      <c r="E210" s="17">
        <f>'№ 4 ведом'!F176</f>
        <v>390</v>
      </c>
      <c r="F210" s="17">
        <f>'№ 4 ведом'!G176</f>
        <v>0</v>
      </c>
      <c r="G210" s="17">
        <f>'№ 4 ведом'!H176</f>
        <v>0</v>
      </c>
    </row>
    <row r="211" spans="1:7" ht="47.25">
      <c r="A211" s="101" t="s">
        <v>6</v>
      </c>
      <c r="B211" s="101" t="s">
        <v>300</v>
      </c>
      <c r="C211" s="101"/>
      <c r="D211" s="141" t="s">
        <v>350</v>
      </c>
      <c r="E211" s="17">
        <f>E212+E215</f>
        <v>3022.8</v>
      </c>
      <c r="F211" s="17">
        <f aca="true" t="shared" si="47" ref="F211:G211">F212+F215</f>
        <v>3143.7000000000003</v>
      </c>
      <c r="G211" s="17">
        <f t="shared" si="47"/>
        <v>3269.4</v>
      </c>
    </row>
    <row r="212" spans="1:7" ht="63">
      <c r="A212" s="101" t="s">
        <v>6</v>
      </c>
      <c r="B212" s="101" t="s">
        <v>301</v>
      </c>
      <c r="C212" s="101"/>
      <c r="D212" s="102" t="s">
        <v>242</v>
      </c>
      <c r="E212" s="17">
        <f aca="true" t="shared" si="48" ref="E212:G213">E213</f>
        <v>2720.5</v>
      </c>
      <c r="F212" s="17">
        <f t="shared" si="48"/>
        <v>2829.3</v>
      </c>
      <c r="G212" s="17">
        <f t="shared" si="48"/>
        <v>2942.5</v>
      </c>
    </row>
    <row r="213" spans="1:7" ht="31.5">
      <c r="A213" s="101" t="s">
        <v>6</v>
      </c>
      <c r="B213" s="101" t="s">
        <v>301</v>
      </c>
      <c r="C213" s="103" t="s">
        <v>69</v>
      </c>
      <c r="D213" s="102" t="s">
        <v>95</v>
      </c>
      <c r="E213" s="17">
        <f t="shared" si="48"/>
        <v>2720.5</v>
      </c>
      <c r="F213" s="17">
        <f t="shared" si="48"/>
        <v>2829.3</v>
      </c>
      <c r="G213" s="17">
        <f t="shared" si="48"/>
        <v>2942.5</v>
      </c>
    </row>
    <row r="214" spans="1:7" ht="31.5">
      <c r="A214" s="101" t="s">
        <v>6</v>
      </c>
      <c r="B214" s="101" t="s">
        <v>301</v>
      </c>
      <c r="C214" s="101">
        <v>240</v>
      </c>
      <c r="D214" s="102" t="s">
        <v>223</v>
      </c>
      <c r="E214" s="17">
        <f>'№ 4 ведом'!F180</f>
        <v>2720.5</v>
      </c>
      <c r="F214" s="17">
        <f>'№ 4 ведом'!G180</f>
        <v>2829.3</v>
      </c>
      <c r="G214" s="17">
        <f>'№ 4 ведом'!H180</f>
        <v>2942.5</v>
      </c>
    </row>
    <row r="215" spans="1:7" ht="47.25">
      <c r="A215" s="101" t="s">
        <v>6</v>
      </c>
      <c r="B215" s="101" t="s">
        <v>302</v>
      </c>
      <c r="C215" s="101"/>
      <c r="D215" s="102" t="s">
        <v>233</v>
      </c>
      <c r="E215" s="17">
        <f aca="true" t="shared" si="49" ref="E215:G216">E216</f>
        <v>302.3</v>
      </c>
      <c r="F215" s="17">
        <f t="shared" si="49"/>
        <v>314.4</v>
      </c>
      <c r="G215" s="17">
        <f t="shared" si="49"/>
        <v>326.90000000000003</v>
      </c>
    </row>
    <row r="216" spans="1:7" ht="31.5">
      <c r="A216" s="101" t="s">
        <v>6</v>
      </c>
      <c r="B216" s="101" t="s">
        <v>302</v>
      </c>
      <c r="C216" s="103" t="s">
        <v>69</v>
      </c>
      <c r="D216" s="102" t="s">
        <v>95</v>
      </c>
      <c r="E216" s="17">
        <f t="shared" si="49"/>
        <v>302.3</v>
      </c>
      <c r="F216" s="17">
        <f t="shared" si="49"/>
        <v>314.4</v>
      </c>
      <c r="G216" s="17">
        <f t="shared" si="49"/>
        <v>326.90000000000003</v>
      </c>
    </row>
    <row r="217" spans="1:7" ht="31.5">
      <c r="A217" s="101" t="s">
        <v>6</v>
      </c>
      <c r="B217" s="101" t="s">
        <v>302</v>
      </c>
      <c r="C217" s="101">
        <v>240</v>
      </c>
      <c r="D217" s="102" t="s">
        <v>223</v>
      </c>
      <c r="E217" s="17">
        <f>'№ 4 ведом'!F183</f>
        <v>302.3</v>
      </c>
      <c r="F217" s="17">
        <f>'№ 4 ведом'!G183</f>
        <v>314.4</v>
      </c>
      <c r="G217" s="17">
        <f>'№ 4 ведом'!H183</f>
        <v>326.90000000000003</v>
      </c>
    </row>
    <row r="218" spans="1:7" ht="12.75">
      <c r="A218" s="101" t="s">
        <v>48</v>
      </c>
      <c r="B218" s="101" t="s">
        <v>66</v>
      </c>
      <c r="C218" s="101" t="s">
        <v>66</v>
      </c>
      <c r="D218" s="49" t="s">
        <v>26</v>
      </c>
      <c r="E218" s="17">
        <f aca="true" t="shared" si="50" ref="E218:G219">E219</f>
        <v>350</v>
      </c>
      <c r="F218" s="17">
        <f t="shared" si="50"/>
        <v>350</v>
      </c>
      <c r="G218" s="17">
        <f t="shared" si="50"/>
        <v>350</v>
      </c>
    </row>
    <row r="219" spans="1:7" ht="47.25">
      <c r="A219" s="101" t="s">
        <v>48</v>
      </c>
      <c r="B219" s="128">
        <v>2600000000</v>
      </c>
      <c r="C219" s="128"/>
      <c r="D219" s="131" t="s">
        <v>328</v>
      </c>
      <c r="E219" s="17">
        <f>E220</f>
        <v>350</v>
      </c>
      <c r="F219" s="17">
        <f t="shared" si="50"/>
        <v>350</v>
      </c>
      <c r="G219" s="17">
        <f t="shared" si="50"/>
        <v>350</v>
      </c>
    </row>
    <row r="220" spans="1:7" ht="31.5">
      <c r="A220" s="103" t="s">
        <v>48</v>
      </c>
      <c r="B220" s="128">
        <v>2610000000</v>
      </c>
      <c r="C220" s="128"/>
      <c r="D220" s="131" t="s">
        <v>107</v>
      </c>
      <c r="E220" s="17">
        <f aca="true" t="shared" si="51" ref="E220:G223">E221</f>
        <v>350</v>
      </c>
      <c r="F220" s="17">
        <f t="shared" si="51"/>
        <v>350</v>
      </c>
      <c r="G220" s="17">
        <f t="shared" si="51"/>
        <v>350</v>
      </c>
    </row>
    <row r="221" spans="1:7" ht="12.75">
      <c r="A221" s="103" t="s">
        <v>48</v>
      </c>
      <c r="B221" s="128">
        <v>2610100000</v>
      </c>
      <c r="C221" s="128"/>
      <c r="D221" s="131" t="s">
        <v>108</v>
      </c>
      <c r="E221" s="17">
        <f t="shared" si="51"/>
        <v>350</v>
      </c>
      <c r="F221" s="17">
        <f t="shared" si="51"/>
        <v>350</v>
      </c>
      <c r="G221" s="17">
        <f t="shared" si="51"/>
        <v>350</v>
      </c>
    </row>
    <row r="222" spans="1:7" ht="31.5">
      <c r="A222" s="103" t="s">
        <v>48</v>
      </c>
      <c r="B222" s="128">
        <v>2610120240</v>
      </c>
      <c r="C222" s="128"/>
      <c r="D222" s="131" t="s">
        <v>111</v>
      </c>
      <c r="E222" s="17">
        <f t="shared" si="51"/>
        <v>350</v>
      </c>
      <c r="F222" s="17">
        <f t="shared" si="51"/>
        <v>350</v>
      </c>
      <c r="G222" s="17">
        <f t="shared" si="51"/>
        <v>350</v>
      </c>
    </row>
    <row r="223" spans="1:7" ht="31.5">
      <c r="A223" s="103" t="s">
        <v>48</v>
      </c>
      <c r="B223" s="128">
        <v>2610120240</v>
      </c>
      <c r="C223" s="128" t="s">
        <v>69</v>
      </c>
      <c r="D223" s="131" t="s">
        <v>95</v>
      </c>
      <c r="E223" s="17">
        <f t="shared" si="51"/>
        <v>350</v>
      </c>
      <c r="F223" s="17">
        <f t="shared" si="51"/>
        <v>350</v>
      </c>
      <c r="G223" s="17">
        <f t="shared" si="51"/>
        <v>350</v>
      </c>
    </row>
    <row r="224" spans="1:7" ht="31.5">
      <c r="A224" s="103" t="s">
        <v>48</v>
      </c>
      <c r="B224" s="128">
        <v>2610120240</v>
      </c>
      <c r="C224" s="130">
        <v>240</v>
      </c>
      <c r="D224" s="131" t="s">
        <v>223</v>
      </c>
      <c r="E224" s="17">
        <f>'№ 4 ведом'!F562</f>
        <v>350</v>
      </c>
      <c r="F224" s="17">
        <f>'№ 4 ведом'!G562</f>
        <v>350</v>
      </c>
      <c r="G224" s="17">
        <f>'№ 4 ведом'!H562</f>
        <v>350</v>
      </c>
    </row>
    <row r="225" spans="1:7" ht="12.75">
      <c r="A225" s="4" t="s">
        <v>57</v>
      </c>
      <c r="B225" s="4" t="s">
        <v>66</v>
      </c>
      <c r="C225" s="4" t="s">
        <v>66</v>
      </c>
      <c r="D225" s="19" t="s">
        <v>27</v>
      </c>
      <c r="E225" s="6">
        <f>E226+E248+E233</f>
        <v>266473.8</v>
      </c>
      <c r="F225" s="6">
        <f>F226+F248+F233</f>
        <v>25386.2</v>
      </c>
      <c r="G225" s="6">
        <f>G226+G248+G233</f>
        <v>14619.900000000001</v>
      </c>
    </row>
    <row r="226" spans="1:7" ht="12.75">
      <c r="A226" s="103" t="s">
        <v>4</v>
      </c>
      <c r="B226" s="103" t="s">
        <v>66</v>
      </c>
      <c r="C226" s="103" t="s">
        <v>66</v>
      </c>
      <c r="D226" s="102" t="s">
        <v>5</v>
      </c>
      <c r="E226" s="17">
        <f aca="true" t="shared" si="52" ref="E226:G231">E227</f>
        <v>3217.6</v>
      </c>
      <c r="F226" s="17">
        <f t="shared" si="52"/>
        <v>1812.1</v>
      </c>
      <c r="G226" s="17">
        <f t="shared" si="52"/>
        <v>1753.5</v>
      </c>
    </row>
    <row r="227" spans="1:7" ht="47.25">
      <c r="A227" s="103" t="s">
        <v>4</v>
      </c>
      <c r="B227" s="128">
        <v>2600000000</v>
      </c>
      <c r="C227" s="128"/>
      <c r="D227" s="131" t="s">
        <v>328</v>
      </c>
      <c r="E227" s="17">
        <f t="shared" si="52"/>
        <v>3217.6</v>
      </c>
      <c r="F227" s="17">
        <f t="shared" si="52"/>
        <v>1812.1</v>
      </c>
      <c r="G227" s="17">
        <f t="shared" si="52"/>
        <v>1753.5</v>
      </c>
    </row>
    <row r="228" spans="1:7" ht="31.5">
      <c r="A228" s="103" t="s">
        <v>4</v>
      </c>
      <c r="B228" s="128">
        <v>2610000000</v>
      </c>
      <c r="C228" s="128"/>
      <c r="D228" s="131" t="s">
        <v>107</v>
      </c>
      <c r="E228" s="17">
        <f t="shared" si="52"/>
        <v>3217.6</v>
      </c>
      <c r="F228" s="17">
        <f t="shared" si="52"/>
        <v>1812.1</v>
      </c>
      <c r="G228" s="17">
        <f t="shared" si="52"/>
        <v>1753.5</v>
      </c>
    </row>
    <row r="229" spans="1:7" ht="12.75">
      <c r="A229" s="103" t="s">
        <v>4</v>
      </c>
      <c r="B229" s="128">
        <v>2610100000</v>
      </c>
      <c r="C229" s="128"/>
      <c r="D229" s="131" t="s">
        <v>108</v>
      </c>
      <c r="E229" s="17">
        <f t="shared" si="52"/>
        <v>3217.6</v>
      </c>
      <c r="F229" s="17">
        <f t="shared" si="52"/>
        <v>1812.1</v>
      </c>
      <c r="G229" s="17">
        <f t="shared" si="52"/>
        <v>1753.5</v>
      </c>
    </row>
    <row r="230" spans="1:7" ht="47.25">
      <c r="A230" s="103" t="s">
        <v>4</v>
      </c>
      <c r="B230" s="128">
        <v>2610120230</v>
      </c>
      <c r="C230" s="128"/>
      <c r="D230" s="131" t="s">
        <v>113</v>
      </c>
      <c r="E230" s="17">
        <f t="shared" si="52"/>
        <v>3217.6</v>
      </c>
      <c r="F230" s="17">
        <f t="shared" si="52"/>
        <v>1812.1</v>
      </c>
      <c r="G230" s="17">
        <f t="shared" si="52"/>
        <v>1753.5</v>
      </c>
    </row>
    <row r="231" spans="1:7" ht="31.5">
      <c r="A231" s="103" t="s">
        <v>4</v>
      </c>
      <c r="B231" s="128">
        <v>2610120230</v>
      </c>
      <c r="C231" s="128" t="s">
        <v>69</v>
      </c>
      <c r="D231" s="131" t="s">
        <v>95</v>
      </c>
      <c r="E231" s="17">
        <f t="shared" si="52"/>
        <v>3217.6</v>
      </c>
      <c r="F231" s="17">
        <f t="shared" si="52"/>
        <v>1812.1</v>
      </c>
      <c r="G231" s="17">
        <f t="shared" si="52"/>
        <v>1753.5</v>
      </c>
    </row>
    <row r="232" spans="1:7" ht="31.5">
      <c r="A232" s="103" t="s">
        <v>4</v>
      </c>
      <c r="B232" s="128">
        <v>2610120230</v>
      </c>
      <c r="C232" s="130">
        <v>240</v>
      </c>
      <c r="D232" s="131" t="s">
        <v>223</v>
      </c>
      <c r="E232" s="17">
        <f>'№ 4 ведом'!F570</f>
        <v>3217.6</v>
      </c>
      <c r="F232" s="17">
        <f>'№ 4 ведом'!G570</f>
        <v>1812.1</v>
      </c>
      <c r="G232" s="17">
        <f>'№ 4 ведом'!H570</f>
        <v>1753.5</v>
      </c>
    </row>
    <row r="233" spans="1:7" ht="12.75">
      <c r="A233" s="22" t="s">
        <v>236</v>
      </c>
      <c r="B233" s="101"/>
      <c r="C233" s="101"/>
      <c r="D233" s="105" t="s">
        <v>237</v>
      </c>
      <c r="E233" s="17">
        <f>E234</f>
        <v>184590.8</v>
      </c>
      <c r="F233" s="17">
        <f aca="true" t="shared" si="53" ref="F233:G233">F234</f>
        <v>0</v>
      </c>
      <c r="G233" s="17">
        <f t="shared" si="53"/>
        <v>0</v>
      </c>
    </row>
    <row r="234" spans="1:7" ht="47.25">
      <c r="A234" s="22" t="s">
        <v>236</v>
      </c>
      <c r="B234" s="103">
        <v>2400000000</v>
      </c>
      <c r="C234" s="101"/>
      <c r="D234" s="56" t="s">
        <v>325</v>
      </c>
      <c r="E234" s="17">
        <f aca="true" t="shared" si="54" ref="E234:G235">E235</f>
        <v>184590.8</v>
      </c>
      <c r="F234" s="17">
        <f t="shared" si="54"/>
        <v>0</v>
      </c>
      <c r="G234" s="17">
        <f t="shared" si="54"/>
        <v>0</v>
      </c>
    </row>
    <row r="235" spans="1:7" ht="31.5">
      <c r="A235" s="22" t="s">
        <v>236</v>
      </c>
      <c r="B235" s="103">
        <v>2430000000</v>
      </c>
      <c r="C235" s="101"/>
      <c r="D235" s="8" t="s">
        <v>348</v>
      </c>
      <c r="E235" s="17">
        <f t="shared" si="54"/>
        <v>184590.8</v>
      </c>
      <c r="F235" s="17">
        <f t="shared" si="54"/>
        <v>0</v>
      </c>
      <c r="G235" s="17">
        <f t="shared" si="54"/>
        <v>0</v>
      </c>
    </row>
    <row r="236" spans="1:7" ht="31.5">
      <c r="A236" s="22" t="s">
        <v>236</v>
      </c>
      <c r="B236" s="101">
        <v>2430100000</v>
      </c>
      <c r="C236" s="101"/>
      <c r="D236" s="8" t="s">
        <v>349</v>
      </c>
      <c r="E236" s="17">
        <f>E245+E240+E237</f>
        <v>184590.8</v>
      </c>
      <c r="F236" s="17">
        <f>F245+F240+F237</f>
        <v>0</v>
      </c>
      <c r="G236" s="17">
        <f>G245+G240+G237</f>
        <v>0</v>
      </c>
    </row>
    <row r="237" spans="1:7" ht="31.5">
      <c r="A237" s="22" t="s">
        <v>236</v>
      </c>
      <c r="B237" s="245">
        <v>2430110110</v>
      </c>
      <c r="C237" s="245"/>
      <c r="D237" s="42" t="s">
        <v>666</v>
      </c>
      <c r="E237" s="17">
        <f>E238</f>
        <v>143776</v>
      </c>
      <c r="F237" s="17">
        <f aca="true" t="shared" si="55" ref="F237:G238">F238</f>
        <v>0</v>
      </c>
      <c r="G237" s="17">
        <f t="shared" si="55"/>
        <v>0</v>
      </c>
    </row>
    <row r="238" spans="1:7" ht="31.5">
      <c r="A238" s="22" t="s">
        <v>236</v>
      </c>
      <c r="B238" s="245">
        <v>2430110110</v>
      </c>
      <c r="C238" s="244" t="s">
        <v>72</v>
      </c>
      <c r="D238" s="56" t="s">
        <v>96</v>
      </c>
      <c r="E238" s="17">
        <f>E239</f>
        <v>143776</v>
      </c>
      <c r="F238" s="17">
        <f t="shared" si="55"/>
        <v>0</v>
      </c>
      <c r="G238" s="17">
        <f t="shared" si="55"/>
        <v>0</v>
      </c>
    </row>
    <row r="239" spans="1:7" ht="12.75">
      <c r="A239" s="22" t="s">
        <v>236</v>
      </c>
      <c r="B239" s="245">
        <v>2430110110</v>
      </c>
      <c r="C239" s="244" t="s">
        <v>119</v>
      </c>
      <c r="D239" s="56" t="s">
        <v>120</v>
      </c>
      <c r="E239" s="17">
        <f>'№ 4 ведом'!F190</f>
        <v>143776</v>
      </c>
      <c r="F239" s="17">
        <f>'№ 4 ведом'!G190</f>
        <v>0</v>
      </c>
      <c r="G239" s="17">
        <f>'№ 4 ведом'!H190</f>
        <v>0</v>
      </c>
    </row>
    <row r="240" spans="1:7" ht="12.75">
      <c r="A240" s="22" t="s">
        <v>236</v>
      </c>
      <c r="B240" s="101">
        <v>2430120100</v>
      </c>
      <c r="C240" s="101"/>
      <c r="D240" s="42" t="s">
        <v>295</v>
      </c>
      <c r="E240" s="17">
        <f>E243+E241</f>
        <v>4870.8</v>
      </c>
      <c r="F240" s="17">
        <f aca="true" t="shared" si="56" ref="F240:G240">F243+F241</f>
        <v>0</v>
      </c>
      <c r="G240" s="17">
        <f t="shared" si="56"/>
        <v>0</v>
      </c>
    </row>
    <row r="241" spans="1:7" ht="31.5">
      <c r="A241" s="22" t="s">
        <v>236</v>
      </c>
      <c r="B241" s="245">
        <v>2430120100</v>
      </c>
      <c r="C241" s="244" t="s">
        <v>69</v>
      </c>
      <c r="D241" s="246" t="s">
        <v>95</v>
      </c>
      <c r="E241" s="17">
        <f>E242</f>
        <v>2151.4</v>
      </c>
      <c r="F241" s="17">
        <f aca="true" t="shared" si="57" ref="F241:G241">F242</f>
        <v>0</v>
      </c>
      <c r="G241" s="17">
        <f t="shared" si="57"/>
        <v>0</v>
      </c>
    </row>
    <row r="242" spans="1:7" ht="31.5">
      <c r="A242" s="22" t="s">
        <v>236</v>
      </c>
      <c r="B242" s="245">
        <v>2430120100</v>
      </c>
      <c r="C242" s="245">
        <v>240</v>
      </c>
      <c r="D242" s="246" t="s">
        <v>223</v>
      </c>
      <c r="E242" s="17">
        <f>'№ 4 ведом'!F194</f>
        <v>2151.4</v>
      </c>
      <c r="F242" s="17">
        <f>'№ 4 ведом'!G194</f>
        <v>0</v>
      </c>
      <c r="G242" s="17">
        <f>'№ 4 ведом'!H194</f>
        <v>0</v>
      </c>
    </row>
    <row r="243" spans="1:7" ht="31.5">
      <c r="A243" s="22" t="s">
        <v>236</v>
      </c>
      <c r="B243" s="125">
        <v>2430120100</v>
      </c>
      <c r="C243" s="103" t="s">
        <v>72</v>
      </c>
      <c r="D243" s="56" t="s">
        <v>96</v>
      </c>
      <c r="E243" s="17">
        <f aca="true" t="shared" si="58" ref="E243:G243">E244</f>
        <v>2719.4</v>
      </c>
      <c r="F243" s="17">
        <f t="shared" si="58"/>
        <v>0</v>
      </c>
      <c r="G243" s="17">
        <f t="shared" si="58"/>
        <v>0</v>
      </c>
    </row>
    <row r="244" spans="1:7" ht="12.75">
      <c r="A244" s="22" t="s">
        <v>236</v>
      </c>
      <c r="B244" s="125">
        <v>2430120100</v>
      </c>
      <c r="C244" s="103" t="s">
        <v>119</v>
      </c>
      <c r="D244" s="56" t="s">
        <v>120</v>
      </c>
      <c r="E244" s="17">
        <f>'№ 4 ведом'!F196</f>
        <v>2719.4</v>
      </c>
      <c r="F244" s="17">
        <f>'№ 4 ведом'!G196</f>
        <v>0</v>
      </c>
      <c r="G244" s="17">
        <f>'№ 4 ведом'!H196</f>
        <v>0</v>
      </c>
    </row>
    <row r="245" spans="1:7" ht="31.5">
      <c r="A245" s="22" t="s">
        <v>236</v>
      </c>
      <c r="B245" s="101" t="s">
        <v>303</v>
      </c>
      <c r="C245" s="101"/>
      <c r="D245" s="42" t="s">
        <v>283</v>
      </c>
      <c r="E245" s="17">
        <f aca="true" t="shared" si="59" ref="E245:G246">E246</f>
        <v>35944</v>
      </c>
      <c r="F245" s="17">
        <f t="shared" si="59"/>
        <v>0</v>
      </c>
      <c r="G245" s="17">
        <f t="shared" si="59"/>
        <v>0</v>
      </c>
    </row>
    <row r="246" spans="1:7" ht="31.5">
      <c r="A246" s="22" t="s">
        <v>236</v>
      </c>
      <c r="B246" s="101" t="s">
        <v>303</v>
      </c>
      <c r="C246" s="103" t="s">
        <v>72</v>
      </c>
      <c r="D246" s="56" t="s">
        <v>96</v>
      </c>
      <c r="E246" s="17">
        <f t="shared" si="59"/>
        <v>35944</v>
      </c>
      <c r="F246" s="17">
        <f t="shared" si="59"/>
        <v>0</v>
      </c>
      <c r="G246" s="17">
        <f t="shared" si="59"/>
        <v>0</v>
      </c>
    </row>
    <row r="247" spans="1:7" ht="12.75">
      <c r="A247" s="22" t="s">
        <v>236</v>
      </c>
      <c r="B247" s="101" t="s">
        <v>303</v>
      </c>
      <c r="C247" s="103" t="s">
        <v>119</v>
      </c>
      <c r="D247" s="56" t="s">
        <v>120</v>
      </c>
      <c r="E247" s="17">
        <f>'№ 4 ведом'!F199</f>
        <v>35944</v>
      </c>
      <c r="F247" s="17">
        <f>'№ 4 ведом'!G199</f>
        <v>0</v>
      </c>
      <c r="G247" s="17">
        <f>'№ 4 ведом'!H199</f>
        <v>0</v>
      </c>
    </row>
    <row r="248" spans="1:7" ht="12.75">
      <c r="A248" s="101" t="s">
        <v>49</v>
      </c>
      <c r="B248" s="101" t="s">
        <v>66</v>
      </c>
      <c r="C248" s="101" t="s">
        <v>66</v>
      </c>
      <c r="D248" s="49" t="s">
        <v>28</v>
      </c>
      <c r="E248" s="17">
        <f>E249</f>
        <v>78665.4</v>
      </c>
      <c r="F248" s="17">
        <f aca="true" t="shared" si="60" ref="F248:G248">F249</f>
        <v>23574.100000000002</v>
      </c>
      <c r="G248" s="17">
        <f t="shared" si="60"/>
        <v>12866.400000000001</v>
      </c>
    </row>
    <row r="249" spans="1:7" ht="47.25">
      <c r="A249" s="101" t="s">
        <v>49</v>
      </c>
      <c r="B249" s="103">
        <v>2300000000</v>
      </c>
      <c r="C249" s="101"/>
      <c r="D249" s="49" t="s">
        <v>326</v>
      </c>
      <c r="E249" s="17">
        <f>E250+E265+E303</f>
        <v>78665.4</v>
      </c>
      <c r="F249" s="17">
        <f>F250+F265+F303</f>
        <v>23574.100000000002</v>
      </c>
      <c r="G249" s="17">
        <f>G250+G265+G303</f>
        <v>12866.400000000001</v>
      </c>
    </row>
    <row r="250" spans="1:7" ht="47.25">
      <c r="A250" s="101" t="s">
        <v>49</v>
      </c>
      <c r="B250" s="103">
        <v>2310000000</v>
      </c>
      <c r="C250" s="101"/>
      <c r="D250" s="49" t="s">
        <v>212</v>
      </c>
      <c r="E250" s="21">
        <f>E251+E258</f>
        <v>18005.9</v>
      </c>
      <c r="F250" s="21">
        <f aca="true" t="shared" si="61" ref="F250:G250">F251+F258</f>
        <v>155.1</v>
      </c>
      <c r="G250" s="21">
        <f t="shared" si="61"/>
        <v>155.1</v>
      </c>
    </row>
    <row r="251" spans="1:7" ht="47.25">
      <c r="A251" s="101" t="s">
        <v>49</v>
      </c>
      <c r="B251" s="103" t="s">
        <v>304</v>
      </c>
      <c r="C251" s="24"/>
      <c r="D251" s="102" t="s">
        <v>229</v>
      </c>
      <c r="E251" s="21">
        <f>E255+E252</f>
        <v>16312.2</v>
      </c>
      <c r="F251" s="21">
        <f>F255+F252</f>
        <v>155.1</v>
      </c>
      <c r="G251" s="21">
        <f>G255+G252</f>
        <v>155.1</v>
      </c>
    </row>
    <row r="252" spans="1:7" ht="12.75">
      <c r="A252" s="101" t="s">
        <v>49</v>
      </c>
      <c r="B252" s="101" t="s">
        <v>305</v>
      </c>
      <c r="C252" s="101"/>
      <c r="D252" s="62" t="s">
        <v>231</v>
      </c>
      <c r="E252" s="21">
        <f aca="true" t="shared" si="62" ref="E252:G253">E253</f>
        <v>793.3</v>
      </c>
      <c r="F252" s="21">
        <f t="shared" si="62"/>
        <v>0</v>
      </c>
      <c r="G252" s="21">
        <f t="shared" si="62"/>
        <v>0</v>
      </c>
    </row>
    <row r="253" spans="1:7" ht="31.5">
      <c r="A253" s="101" t="s">
        <v>49</v>
      </c>
      <c r="B253" s="101" t="s">
        <v>305</v>
      </c>
      <c r="C253" s="103" t="s">
        <v>69</v>
      </c>
      <c r="D253" s="56" t="s">
        <v>95</v>
      </c>
      <c r="E253" s="21">
        <f t="shared" si="62"/>
        <v>793.3</v>
      </c>
      <c r="F253" s="21">
        <f t="shared" si="62"/>
        <v>0</v>
      </c>
      <c r="G253" s="21">
        <f t="shared" si="62"/>
        <v>0</v>
      </c>
    </row>
    <row r="254" spans="1:7" ht="31.5">
      <c r="A254" s="101" t="s">
        <v>49</v>
      </c>
      <c r="B254" s="101" t="s">
        <v>305</v>
      </c>
      <c r="C254" s="101">
        <v>240</v>
      </c>
      <c r="D254" s="56" t="s">
        <v>223</v>
      </c>
      <c r="E254" s="21">
        <f>'№ 4 ведом'!F206</f>
        <v>793.3</v>
      </c>
      <c r="F254" s="21">
        <f>'№ 4 ведом'!G206</f>
        <v>0</v>
      </c>
      <c r="G254" s="21">
        <f>'№ 4 ведом'!H206</f>
        <v>0</v>
      </c>
    </row>
    <row r="255" spans="1:7" ht="31.5">
      <c r="A255" s="101" t="s">
        <v>49</v>
      </c>
      <c r="B255" s="103" t="s">
        <v>306</v>
      </c>
      <c r="C255" s="101"/>
      <c r="D255" s="97" t="s">
        <v>221</v>
      </c>
      <c r="E255" s="21">
        <f aca="true" t="shared" si="63" ref="E255:G256">E256</f>
        <v>15518.900000000001</v>
      </c>
      <c r="F255" s="21">
        <f t="shared" si="63"/>
        <v>155.1</v>
      </c>
      <c r="G255" s="21">
        <f t="shared" si="63"/>
        <v>155.1</v>
      </c>
    </row>
    <row r="256" spans="1:7" ht="31.5">
      <c r="A256" s="101" t="s">
        <v>49</v>
      </c>
      <c r="B256" s="103" t="s">
        <v>306</v>
      </c>
      <c r="C256" s="103" t="s">
        <v>69</v>
      </c>
      <c r="D256" s="102" t="s">
        <v>95</v>
      </c>
      <c r="E256" s="21">
        <f t="shared" si="63"/>
        <v>15518.900000000001</v>
      </c>
      <c r="F256" s="21">
        <f t="shared" si="63"/>
        <v>155.1</v>
      </c>
      <c r="G256" s="21">
        <f t="shared" si="63"/>
        <v>155.1</v>
      </c>
    </row>
    <row r="257" spans="1:7" ht="31.5">
      <c r="A257" s="101" t="s">
        <v>49</v>
      </c>
      <c r="B257" s="103" t="s">
        <v>306</v>
      </c>
      <c r="C257" s="101">
        <v>240</v>
      </c>
      <c r="D257" s="102" t="s">
        <v>223</v>
      </c>
      <c r="E257" s="21">
        <f>'№ 4 ведом'!F209</f>
        <v>15518.900000000001</v>
      </c>
      <c r="F257" s="21">
        <f>'№ 4 ведом'!G209</f>
        <v>155.1</v>
      </c>
      <c r="G257" s="21">
        <f>'№ 4 ведом'!H209</f>
        <v>155.1</v>
      </c>
    </row>
    <row r="258" spans="1:7" ht="31.5">
      <c r="A258" s="162" t="s">
        <v>49</v>
      </c>
      <c r="B258" s="161">
        <v>2310100000</v>
      </c>
      <c r="C258" s="162"/>
      <c r="D258" s="118" t="s">
        <v>365</v>
      </c>
      <c r="E258" s="21">
        <f>E259+E262</f>
        <v>1693.7</v>
      </c>
      <c r="F258" s="21">
        <f aca="true" t="shared" si="64" ref="F258:G258">F259+F262</f>
        <v>0</v>
      </c>
      <c r="G258" s="21">
        <f t="shared" si="64"/>
        <v>0</v>
      </c>
    </row>
    <row r="259" spans="1:7" ht="12.75">
      <c r="A259" s="162" t="s">
        <v>49</v>
      </c>
      <c r="B259" s="161">
        <v>2310111180</v>
      </c>
      <c r="C259" s="162"/>
      <c r="D259" s="71" t="s">
        <v>366</v>
      </c>
      <c r="E259" s="21">
        <f>E260</f>
        <v>1000</v>
      </c>
      <c r="F259" s="21">
        <f aca="true" t="shared" si="65" ref="F259:G260">F260</f>
        <v>0</v>
      </c>
      <c r="G259" s="21">
        <f t="shared" si="65"/>
        <v>0</v>
      </c>
    </row>
    <row r="260" spans="1:7" ht="31.5">
      <c r="A260" s="162" t="s">
        <v>49</v>
      </c>
      <c r="B260" s="161">
        <v>2310111180</v>
      </c>
      <c r="C260" s="161" t="s">
        <v>69</v>
      </c>
      <c r="D260" s="163" t="s">
        <v>95</v>
      </c>
      <c r="E260" s="21">
        <f>E261</f>
        <v>1000</v>
      </c>
      <c r="F260" s="21">
        <f t="shared" si="65"/>
        <v>0</v>
      </c>
      <c r="G260" s="21">
        <f t="shared" si="65"/>
        <v>0</v>
      </c>
    </row>
    <row r="261" spans="1:7" ht="31.5">
      <c r="A261" s="162" t="s">
        <v>49</v>
      </c>
      <c r="B261" s="161">
        <v>2310111180</v>
      </c>
      <c r="C261" s="162">
        <v>240</v>
      </c>
      <c r="D261" s="163" t="s">
        <v>223</v>
      </c>
      <c r="E261" s="21">
        <f>'№ 4 ведом'!F213</f>
        <v>1000</v>
      </c>
      <c r="F261" s="21">
        <f>'№ 4 ведом'!G213</f>
        <v>0</v>
      </c>
      <c r="G261" s="21">
        <f>'№ 4 ведом'!H213</f>
        <v>0</v>
      </c>
    </row>
    <row r="262" spans="1:7" ht="12.75">
      <c r="A262" s="162" t="s">
        <v>49</v>
      </c>
      <c r="B262" s="161">
        <v>2310120100</v>
      </c>
      <c r="C262" s="162"/>
      <c r="D262" s="163" t="s">
        <v>231</v>
      </c>
      <c r="E262" s="21">
        <f>E263</f>
        <v>693.7</v>
      </c>
      <c r="F262" s="21">
        <f aca="true" t="shared" si="66" ref="F262:G263">F263</f>
        <v>0</v>
      </c>
      <c r="G262" s="21">
        <f t="shared" si="66"/>
        <v>0</v>
      </c>
    </row>
    <row r="263" spans="1:7" ht="31.5">
      <c r="A263" s="162" t="s">
        <v>49</v>
      </c>
      <c r="B263" s="161">
        <v>2310120100</v>
      </c>
      <c r="C263" s="161" t="s">
        <v>69</v>
      </c>
      <c r="D263" s="163" t="s">
        <v>95</v>
      </c>
      <c r="E263" s="21">
        <f>E264</f>
        <v>693.7</v>
      </c>
      <c r="F263" s="21">
        <f t="shared" si="66"/>
        <v>0</v>
      </c>
      <c r="G263" s="21">
        <f t="shared" si="66"/>
        <v>0</v>
      </c>
    </row>
    <row r="264" spans="1:7" ht="31.5">
      <c r="A264" s="162" t="s">
        <v>49</v>
      </c>
      <c r="B264" s="161">
        <v>2310120100</v>
      </c>
      <c r="C264" s="162">
        <v>240</v>
      </c>
      <c r="D264" s="163" t="s">
        <v>223</v>
      </c>
      <c r="E264" s="21">
        <f>'№ 4 ведом'!F216</f>
        <v>693.7</v>
      </c>
      <c r="F264" s="21">
        <f>'№ 4 ведом'!G216</f>
        <v>0</v>
      </c>
      <c r="G264" s="21">
        <f>'№ 4 ведом'!H216</f>
        <v>0</v>
      </c>
    </row>
    <row r="265" spans="1:7" ht="12.75">
      <c r="A265" s="101" t="s">
        <v>49</v>
      </c>
      <c r="B265" s="103">
        <v>2320000000</v>
      </c>
      <c r="C265" s="101"/>
      <c r="D265" s="49" t="s">
        <v>181</v>
      </c>
      <c r="E265" s="21">
        <f>E273+E266+E299+E295</f>
        <v>57645</v>
      </c>
      <c r="F265" s="21">
        <f>F273+F266+F299+F295</f>
        <v>23419.000000000004</v>
      </c>
      <c r="G265" s="21">
        <f>G273+G266+G299+G295</f>
        <v>12711.300000000001</v>
      </c>
    </row>
    <row r="266" spans="1:7" ht="31.5">
      <c r="A266" s="158" t="s">
        <v>49</v>
      </c>
      <c r="B266" s="157">
        <v>2320100000</v>
      </c>
      <c r="C266" s="158"/>
      <c r="D266" s="159" t="s">
        <v>354</v>
      </c>
      <c r="E266" s="21">
        <f>E270+E267</f>
        <v>876.7</v>
      </c>
      <c r="F266" s="21">
        <f>F270+F267</f>
        <v>0</v>
      </c>
      <c r="G266" s="21">
        <f>G270+G267</f>
        <v>0</v>
      </c>
    </row>
    <row r="267" spans="1:7" ht="78.75">
      <c r="A267" s="245" t="s">
        <v>49</v>
      </c>
      <c r="B267" s="245">
        <v>2320119020</v>
      </c>
      <c r="C267" s="245"/>
      <c r="D267" s="246" t="s">
        <v>667</v>
      </c>
      <c r="E267" s="21">
        <f>E268</f>
        <v>818.2</v>
      </c>
      <c r="F267" s="21">
        <f aca="true" t="shared" si="67" ref="F267:G268">F268</f>
        <v>0</v>
      </c>
      <c r="G267" s="21">
        <f t="shared" si="67"/>
        <v>0</v>
      </c>
    </row>
    <row r="268" spans="1:7" ht="31.5">
      <c r="A268" s="245" t="s">
        <v>49</v>
      </c>
      <c r="B268" s="245">
        <v>2320119020</v>
      </c>
      <c r="C268" s="244" t="s">
        <v>69</v>
      </c>
      <c r="D268" s="246" t="s">
        <v>95</v>
      </c>
      <c r="E268" s="21">
        <f>E269</f>
        <v>818.2</v>
      </c>
      <c r="F268" s="21">
        <f t="shared" si="67"/>
        <v>0</v>
      </c>
      <c r="G268" s="21">
        <f t="shared" si="67"/>
        <v>0</v>
      </c>
    </row>
    <row r="269" spans="1:7" ht="31.5">
      <c r="A269" s="245" t="s">
        <v>49</v>
      </c>
      <c r="B269" s="245">
        <v>2320119020</v>
      </c>
      <c r="C269" s="245">
        <v>240</v>
      </c>
      <c r="D269" s="246" t="s">
        <v>223</v>
      </c>
      <c r="E269" s="21">
        <f>'№ 4 ведом'!F221</f>
        <v>818.2</v>
      </c>
      <c r="F269" s="21">
        <f>'№ 4 ведом'!G221</f>
        <v>0</v>
      </c>
      <c r="G269" s="21">
        <f>'№ 4 ведом'!H221</f>
        <v>0</v>
      </c>
    </row>
    <row r="270" spans="1:7" ht="78.75">
      <c r="A270" s="101" t="s">
        <v>49</v>
      </c>
      <c r="B270" s="130" t="s">
        <v>331</v>
      </c>
      <c r="C270" s="130"/>
      <c r="D270" s="178" t="s">
        <v>390</v>
      </c>
      <c r="E270" s="21">
        <f aca="true" t="shared" si="68" ref="E270:G271">E271</f>
        <v>58.5</v>
      </c>
      <c r="F270" s="21">
        <f t="shared" si="68"/>
        <v>0</v>
      </c>
      <c r="G270" s="21">
        <f t="shared" si="68"/>
        <v>0</v>
      </c>
    </row>
    <row r="271" spans="1:7" ht="31.5">
      <c r="A271" s="101" t="s">
        <v>49</v>
      </c>
      <c r="B271" s="130" t="s">
        <v>331</v>
      </c>
      <c r="C271" s="128" t="s">
        <v>69</v>
      </c>
      <c r="D271" s="131" t="s">
        <v>95</v>
      </c>
      <c r="E271" s="21">
        <f t="shared" si="68"/>
        <v>58.5</v>
      </c>
      <c r="F271" s="21">
        <f t="shared" si="68"/>
        <v>0</v>
      </c>
      <c r="G271" s="21">
        <f t="shared" si="68"/>
        <v>0</v>
      </c>
    </row>
    <row r="272" spans="1:7" ht="31.5">
      <c r="A272" s="101" t="s">
        <v>49</v>
      </c>
      <c r="B272" s="130" t="s">
        <v>331</v>
      </c>
      <c r="C272" s="130">
        <v>240</v>
      </c>
      <c r="D272" s="131" t="s">
        <v>223</v>
      </c>
      <c r="E272" s="21">
        <f>'№ 4 ведом'!F224</f>
        <v>58.5</v>
      </c>
      <c r="F272" s="21">
        <f>'№ 4 ведом'!G224</f>
        <v>0</v>
      </c>
      <c r="G272" s="21">
        <f>'№ 4 ведом'!H224</f>
        <v>0</v>
      </c>
    </row>
    <row r="273" spans="1:7" ht="12.75">
      <c r="A273" s="101" t="s">
        <v>49</v>
      </c>
      <c r="B273" s="103">
        <v>2320200000</v>
      </c>
      <c r="C273" s="101"/>
      <c r="D273" s="102" t="s">
        <v>128</v>
      </c>
      <c r="E273" s="17">
        <f>E274+E277+E280+E286+E289+E292+E283</f>
        <v>55600.2</v>
      </c>
      <c r="F273" s="17">
        <f aca="true" t="shared" si="69" ref="F273:G273">F274+F277+F280+F286+F289+F292+F283</f>
        <v>23419.000000000004</v>
      </c>
      <c r="G273" s="17">
        <f t="shared" si="69"/>
        <v>12711.300000000001</v>
      </c>
    </row>
    <row r="274" spans="1:7" ht="12.75">
      <c r="A274" s="101" t="s">
        <v>49</v>
      </c>
      <c r="B274" s="101">
        <v>2320220050</v>
      </c>
      <c r="C274" s="101"/>
      <c r="D274" s="102" t="s">
        <v>129</v>
      </c>
      <c r="E274" s="17">
        <f aca="true" t="shared" si="70" ref="E274:G275">E275</f>
        <v>19828.600000000002</v>
      </c>
      <c r="F274" s="17">
        <f t="shared" si="70"/>
        <v>20304.9</v>
      </c>
      <c r="G274" s="17">
        <f t="shared" si="70"/>
        <v>10497.2</v>
      </c>
    </row>
    <row r="275" spans="1:7" ht="31.5">
      <c r="A275" s="101" t="s">
        <v>49</v>
      </c>
      <c r="B275" s="101">
        <v>2320220050</v>
      </c>
      <c r="C275" s="103" t="s">
        <v>69</v>
      </c>
      <c r="D275" s="102" t="s">
        <v>95</v>
      </c>
      <c r="E275" s="17">
        <f t="shared" si="70"/>
        <v>19828.600000000002</v>
      </c>
      <c r="F275" s="17">
        <f t="shared" si="70"/>
        <v>20304.9</v>
      </c>
      <c r="G275" s="17">
        <f t="shared" si="70"/>
        <v>10497.2</v>
      </c>
    </row>
    <row r="276" spans="1:7" ht="31.5">
      <c r="A276" s="101" t="s">
        <v>49</v>
      </c>
      <c r="B276" s="101">
        <v>2320220050</v>
      </c>
      <c r="C276" s="101">
        <v>240</v>
      </c>
      <c r="D276" s="102" t="s">
        <v>223</v>
      </c>
      <c r="E276" s="17">
        <f>'№ 4 ведом'!F228</f>
        <v>19828.600000000002</v>
      </c>
      <c r="F276" s="17">
        <f>'№ 4 ведом'!G228</f>
        <v>20304.9</v>
      </c>
      <c r="G276" s="17">
        <f>'№ 4 ведом'!H228</f>
        <v>10497.2</v>
      </c>
    </row>
    <row r="277" spans="1:7" ht="12.75">
      <c r="A277" s="101" t="s">
        <v>49</v>
      </c>
      <c r="B277" s="101">
        <v>2320220070</v>
      </c>
      <c r="C277" s="101"/>
      <c r="D277" s="102" t="s">
        <v>130</v>
      </c>
      <c r="E277" s="17">
        <f aca="true" t="shared" si="71" ref="E277:G278">E278</f>
        <v>6811.1</v>
      </c>
      <c r="F277" s="17">
        <f t="shared" si="71"/>
        <v>2068.2</v>
      </c>
      <c r="G277" s="17">
        <f t="shared" si="71"/>
        <v>2068.2</v>
      </c>
    </row>
    <row r="278" spans="1:7" ht="31.5">
      <c r="A278" s="101" t="s">
        <v>49</v>
      </c>
      <c r="B278" s="101">
        <v>2320220070</v>
      </c>
      <c r="C278" s="103" t="s">
        <v>69</v>
      </c>
      <c r="D278" s="102" t="s">
        <v>95</v>
      </c>
      <c r="E278" s="17">
        <f t="shared" si="71"/>
        <v>6811.1</v>
      </c>
      <c r="F278" s="17">
        <f t="shared" si="71"/>
        <v>2068.2</v>
      </c>
      <c r="G278" s="17">
        <f t="shared" si="71"/>
        <v>2068.2</v>
      </c>
    </row>
    <row r="279" spans="1:7" ht="31.5">
      <c r="A279" s="101" t="s">
        <v>49</v>
      </c>
      <c r="B279" s="101">
        <v>2320220070</v>
      </c>
      <c r="C279" s="101">
        <v>240</v>
      </c>
      <c r="D279" s="102" t="s">
        <v>223</v>
      </c>
      <c r="E279" s="17">
        <f>'№ 4 ведом'!F231</f>
        <v>6811.1</v>
      </c>
      <c r="F279" s="17">
        <f>'№ 4 ведом'!G231</f>
        <v>2068.2</v>
      </c>
      <c r="G279" s="17">
        <f>'№ 4 ведом'!H231</f>
        <v>2068.2</v>
      </c>
    </row>
    <row r="280" spans="1:7" ht="12.75">
      <c r="A280" s="101" t="s">
        <v>49</v>
      </c>
      <c r="B280" s="101">
        <v>2320220080</v>
      </c>
      <c r="C280" s="101"/>
      <c r="D280" s="102" t="s">
        <v>131</v>
      </c>
      <c r="E280" s="17">
        <f aca="true" t="shared" si="72" ref="E280:G281">E281</f>
        <v>1356.6</v>
      </c>
      <c r="F280" s="17">
        <f t="shared" si="72"/>
        <v>1045.9</v>
      </c>
      <c r="G280" s="17">
        <f t="shared" si="72"/>
        <v>145.9</v>
      </c>
    </row>
    <row r="281" spans="1:7" ht="31.5">
      <c r="A281" s="101" t="s">
        <v>49</v>
      </c>
      <c r="B281" s="101">
        <v>2320220080</v>
      </c>
      <c r="C281" s="103" t="s">
        <v>69</v>
      </c>
      <c r="D281" s="102" t="s">
        <v>95</v>
      </c>
      <c r="E281" s="17">
        <f t="shared" si="72"/>
        <v>1356.6</v>
      </c>
      <c r="F281" s="17">
        <f t="shared" si="72"/>
        <v>1045.9</v>
      </c>
      <c r="G281" s="17">
        <f t="shared" si="72"/>
        <v>145.9</v>
      </c>
    </row>
    <row r="282" spans="1:7" ht="31.5">
      <c r="A282" s="101" t="s">
        <v>49</v>
      </c>
      <c r="B282" s="101">
        <v>2320220080</v>
      </c>
      <c r="C282" s="101">
        <v>240</v>
      </c>
      <c r="D282" s="102" t="s">
        <v>223</v>
      </c>
      <c r="E282" s="17">
        <f>'№ 4 ведом'!F234</f>
        <v>1356.6</v>
      </c>
      <c r="F282" s="17">
        <f>'№ 4 ведом'!G234</f>
        <v>1045.9</v>
      </c>
      <c r="G282" s="17">
        <f>'№ 4 ведом'!H234</f>
        <v>145.9</v>
      </c>
    </row>
    <row r="283" spans="1:7" ht="12.75">
      <c r="A283" s="266" t="s">
        <v>49</v>
      </c>
      <c r="B283" s="266">
        <v>2320220090</v>
      </c>
      <c r="C283" s="266"/>
      <c r="D283" s="8" t="s">
        <v>701</v>
      </c>
      <c r="E283" s="17">
        <f>E284</f>
        <v>722.2</v>
      </c>
      <c r="F283" s="17">
        <f aca="true" t="shared" si="73" ref="F283:G284">F284</f>
        <v>0</v>
      </c>
      <c r="G283" s="17">
        <f t="shared" si="73"/>
        <v>0</v>
      </c>
    </row>
    <row r="284" spans="1:7" ht="31.5">
      <c r="A284" s="266" t="s">
        <v>49</v>
      </c>
      <c r="B284" s="266">
        <v>2320220090</v>
      </c>
      <c r="C284" s="265" t="s">
        <v>69</v>
      </c>
      <c r="D284" s="267" t="s">
        <v>95</v>
      </c>
      <c r="E284" s="17">
        <f>E285</f>
        <v>722.2</v>
      </c>
      <c r="F284" s="17">
        <f t="shared" si="73"/>
        <v>0</v>
      </c>
      <c r="G284" s="17">
        <f t="shared" si="73"/>
        <v>0</v>
      </c>
    </row>
    <row r="285" spans="1:7" ht="31.5">
      <c r="A285" s="266" t="s">
        <v>49</v>
      </c>
      <c r="B285" s="266">
        <v>2320220090</v>
      </c>
      <c r="C285" s="266">
        <v>240</v>
      </c>
      <c r="D285" s="267" t="s">
        <v>223</v>
      </c>
      <c r="E285" s="17">
        <f>'№ 4 ведом'!F237</f>
        <v>722.2</v>
      </c>
      <c r="F285" s="17">
        <f>'№ 4 ведом'!G237</f>
        <v>0</v>
      </c>
      <c r="G285" s="17">
        <f>'№ 4 ведом'!H237</f>
        <v>0</v>
      </c>
    </row>
    <row r="286" spans="1:7" ht="12.75">
      <c r="A286" s="162" t="s">
        <v>49</v>
      </c>
      <c r="B286" s="162">
        <v>2320220110</v>
      </c>
      <c r="C286" s="162"/>
      <c r="D286" s="163" t="s">
        <v>367</v>
      </c>
      <c r="E286" s="17">
        <f>E287</f>
        <v>25822.8</v>
      </c>
      <c r="F286" s="17">
        <f aca="true" t="shared" si="74" ref="F286:G287">F287</f>
        <v>0</v>
      </c>
      <c r="G286" s="17">
        <f t="shared" si="74"/>
        <v>0</v>
      </c>
    </row>
    <row r="287" spans="1:7" ht="31.5">
      <c r="A287" s="162" t="s">
        <v>49</v>
      </c>
      <c r="B287" s="162">
        <v>2320220110</v>
      </c>
      <c r="C287" s="161" t="s">
        <v>69</v>
      </c>
      <c r="D287" s="163" t="s">
        <v>95</v>
      </c>
      <c r="E287" s="17">
        <f>E288</f>
        <v>25822.8</v>
      </c>
      <c r="F287" s="17">
        <f t="shared" si="74"/>
        <v>0</v>
      </c>
      <c r="G287" s="17">
        <f t="shared" si="74"/>
        <v>0</v>
      </c>
    </row>
    <row r="288" spans="1:7" ht="31.5">
      <c r="A288" s="162" t="s">
        <v>49</v>
      </c>
      <c r="B288" s="162">
        <v>2320220110</v>
      </c>
      <c r="C288" s="162">
        <v>240</v>
      </c>
      <c r="D288" s="163" t="s">
        <v>223</v>
      </c>
      <c r="E288" s="17">
        <f>'№ 4 ведом'!F240</f>
        <v>25822.8</v>
      </c>
      <c r="F288" s="17">
        <f>'№ 4 ведом'!G240</f>
        <v>0</v>
      </c>
      <c r="G288" s="17">
        <f>'№ 4 ведом'!H240</f>
        <v>0</v>
      </c>
    </row>
    <row r="289" spans="1:7" ht="31.5">
      <c r="A289" s="162" t="s">
        <v>49</v>
      </c>
      <c r="B289" s="162" t="s">
        <v>371</v>
      </c>
      <c r="C289" s="162"/>
      <c r="D289" s="163" t="s">
        <v>370</v>
      </c>
      <c r="E289" s="21">
        <f>E290</f>
        <v>93.7</v>
      </c>
      <c r="F289" s="21">
        <f aca="true" t="shared" si="75" ref="F289:G290">F290</f>
        <v>0</v>
      </c>
      <c r="G289" s="21">
        <f t="shared" si="75"/>
        <v>0</v>
      </c>
    </row>
    <row r="290" spans="1:7" ht="31.5">
      <c r="A290" s="162" t="s">
        <v>49</v>
      </c>
      <c r="B290" s="162" t="s">
        <v>371</v>
      </c>
      <c r="C290" s="161" t="s">
        <v>69</v>
      </c>
      <c r="D290" s="163" t="s">
        <v>95</v>
      </c>
      <c r="E290" s="21">
        <f>E291</f>
        <v>93.7</v>
      </c>
      <c r="F290" s="21">
        <f t="shared" si="75"/>
        <v>0</v>
      </c>
      <c r="G290" s="21">
        <f t="shared" si="75"/>
        <v>0</v>
      </c>
    </row>
    <row r="291" spans="1:7" ht="31.5">
      <c r="A291" s="162" t="s">
        <v>49</v>
      </c>
      <c r="B291" s="162" t="s">
        <v>371</v>
      </c>
      <c r="C291" s="162">
        <v>240</v>
      </c>
      <c r="D291" s="163" t="s">
        <v>223</v>
      </c>
      <c r="E291" s="21">
        <f>'№ 4 ведом'!F243</f>
        <v>93.7</v>
      </c>
      <c r="F291" s="21">
        <f>'№ 4 ведом'!G243</f>
        <v>0</v>
      </c>
      <c r="G291" s="21">
        <f>'№ 4 ведом'!H243</f>
        <v>0</v>
      </c>
    </row>
    <row r="292" spans="1:7" ht="47.25">
      <c r="A292" s="162" t="s">
        <v>49</v>
      </c>
      <c r="B292" s="162" t="s">
        <v>369</v>
      </c>
      <c r="C292" s="162"/>
      <c r="D292" s="163" t="s">
        <v>368</v>
      </c>
      <c r="E292" s="21">
        <f>E293</f>
        <v>965.2</v>
      </c>
      <c r="F292" s="21">
        <f aca="true" t="shared" si="76" ref="F292:G293">F293</f>
        <v>0</v>
      </c>
      <c r="G292" s="21">
        <f t="shared" si="76"/>
        <v>0</v>
      </c>
    </row>
    <row r="293" spans="1:7" ht="31.5">
      <c r="A293" s="162" t="s">
        <v>49</v>
      </c>
      <c r="B293" s="162" t="s">
        <v>369</v>
      </c>
      <c r="C293" s="161" t="s">
        <v>69</v>
      </c>
      <c r="D293" s="163" t="s">
        <v>95</v>
      </c>
      <c r="E293" s="21">
        <f>E294</f>
        <v>965.2</v>
      </c>
      <c r="F293" s="21">
        <f t="shared" si="76"/>
        <v>0</v>
      </c>
      <c r="G293" s="21">
        <f t="shared" si="76"/>
        <v>0</v>
      </c>
    </row>
    <row r="294" spans="1:7" ht="31.5">
      <c r="A294" s="162" t="s">
        <v>49</v>
      </c>
      <c r="B294" s="162" t="s">
        <v>369</v>
      </c>
      <c r="C294" s="162">
        <v>240</v>
      </c>
      <c r="D294" s="163" t="s">
        <v>223</v>
      </c>
      <c r="E294" s="21">
        <f>'№ 4 ведом'!F246</f>
        <v>965.2</v>
      </c>
      <c r="F294" s="21">
        <f>'№ 4 ведом'!G246</f>
        <v>0</v>
      </c>
      <c r="G294" s="21">
        <f>'№ 4 ведом'!H246</f>
        <v>0</v>
      </c>
    </row>
    <row r="295" spans="1:7" ht="12.75">
      <c r="A295" s="245" t="s">
        <v>49</v>
      </c>
      <c r="B295" s="244">
        <v>2320300000</v>
      </c>
      <c r="C295" s="245"/>
      <c r="D295" s="246" t="s">
        <v>673</v>
      </c>
      <c r="E295" s="21">
        <f>E296</f>
        <v>969.8</v>
      </c>
      <c r="F295" s="21">
        <f aca="true" t="shared" si="77" ref="F295:G297">F296</f>
        <v>0</v>
      </c>
      <c r="G295" s="21">
        <f t="shared" si="77"/>
        <v>0</v>
      </c>
    </row>
    <row r="296" spans="1:7" ht="12.75">
      <c r="A296" s="245" t="s">
        <v>49</v>
      </c>
      <c r="B296" s="245">
        <v>2320320060</v>
      </c>
      <c r="C296" s="245"/>
      <c r="D296" s="246" t="s">
        <v>674</v>
      </c>
      <c r="E296" s="21">
        <f>E297</f>
        <v>969.8</v>
      </c>
      <c r="F296" s="21">
        <f t="shared" si="77"/>
        <v>0</v>
      </c>
      <c r="G296" s="21">
        <f t="shared" si="77"/>
        <v>0</v>
      </c>
    </row>
    <row r="297" spans="1:7" ht="31.5">
      <c r="A297" s="245" t="s">
        <v>49</v>
      </c>
      <c r="B297" s="245">
        <v>2320320060</v>
      </c>
      <c r="C297" s="244" t="s">
        <v>72</v>
      </c>
      <c r="D297" s="56" t="s">
        <v>96</v>
      </c>
      <c r="E297" s="21">
        <f>E298</f>
        <v>969.8</v>
      </c>
      <c r="F297" s="21">
        <f t="shared" si="77"/>
        <v>0</v>
      </c>
      <c r="G297" s="21">
        <f t="shared" si="77"/>
        <v>0</v>
      </c>
    </row>
    <row r="298" spans="1:7" ht="12.75">
      <c r="A298" s="245" t="s">
        <v>49</v>
      </c>
      <c r="B298" s="245">
        <v>2320320060</v>
      </c>
      <c r="C298" s="244" t="s">
        <v>119</v>
      </c>
      <c r="D298" s="56" t="s">
        <v>120</v>
      </c>
      <c r="E298" s="21">
        <f>'№ 4 ведом'!F250</f>
        <v>969.8</v>
      </c>
      <c r="F298" s="21">
        <f>'№ 4 ведом'!G254</f>
        <v>0</v>
      </c>
      <c r="G298" s="21">
        <f>'№ 4 ведом'!H254</f>
        <v>0</v>
      </c>
    </row>
    <row r="299" spans="1:7" ht="31.5">
      <c r="A299" s="245" t="s">
        <v>49</v>
      </c>
      <c r="B299" s="244">
        <v>2320500000</v>
      </c>
      <c r="C299" s="244"/>
      <c r="D299" s="246" t="s">
        <v>672</v>
      </c>
      <c r="E299" s="21">
        <f>E300</f>
        <v>198.3</v>
      </c>
      <c r="F299" s="21">
        <f aca="true" t="shared" si="78" ref="F299:G301">F300</f>
        <v>0</v>
      </c>
      <c r="G299" s="21">
        <f t="shared" si="78"/>
        <v>0</v>
      </c>
    </row>
    <row r="300" spans="1:7" ht="12.75">
      <c r="A300" s="245" t="s">
        <v>49</v>
      </c>
      <c r="B300" s="244">
        <v>2320520100</v>
      </c>
      <c r="C300" s="244"/>
      <c r="D300" s="56" t="s">
        <v>231</v>
      </c>
      <c r="E300" s="21">
        <f>E301</f>
        <v>198.3</v>
      </c>
      <c r="F300" s="21">
        <f t="shared" si="78"/>
        <v>0</v>
      </c>
      <c r="G300" s="21">
        <f t="shared" si="78"/>
        <v>0</v>
      </c>
    </row>
    <row r="301" spans="1:7" ht="31.5">
      <c r="A301" s="245" t="s">
        <v>49</v>
      </c>
      <c r="B301" s="244">
        <v>2320520100</v>
      </c>
      <c r="C301" s="244" t="s">
        <v>69</v>
      </c>
      <c r="D301" s="246" t="s">
        <v>95</v>
      </c>
      <c r="E301" s="21">
        <f>E302</f>
        <v>198.3</v>
      </c>
      <c r="F301" s="21">
        <f t="shared" si="78"/>
        <v>0</v>
      </c>
      <c r="G301" s="21">
        <f t="shared" si="78"/>
        <v>0</v>
      </c>
    </row>
    <row r="302" spans="1:7" ht="31.5">
      <c r="A302" s="245" t="s">
        <v>49</v>
      </c>
      <c r="B302" s="244">
        <v>2320520100</v>
      </c>
      <c r="C302" s="245">
        <v>240</v>
      </c>
      <c r="D302" s="246" t="s">
        <v>223</v>
      </c>
      <c r="E302" s="21">
        <f>'№ 4 ведом'!F254</f>
        <v>198.3</v>
      </c>
      <c r="F302" s="21">
        <f>'№ 4 ведом'!G254</f>
        <v>0</v>
      </c>
      <c r="G302" s="21">
        <f>'№ 4 ведом'!H254</f>
        <v>0</v>
      </c>
    </row>
    <row r="303" spans="1:7" ht="31.5">
      <c r="A303" s="101" t="s">
        <v>49</v>
      </c>
      <c r="B303" s="128">
        <v>2330000000</v>
      </c>
      <c r="C303" s="130"/>
      <c r="D303" s="140" t="s">
        <v>345</v>
      </c>
      <c r="E303" s="17">
        <f>E304</f>
        <v>3014.5</v>
      </c>
      <c r="F303" s="17">
        <f aca="true" t="shared" si="79" ref="F303:G306">F304</f>
        <v>0</v>
      </c>
      <c r="G303" s="17">
        <f t="shared" si="79"/>
        <v>0</v>
      </c>
    </row>
    <row r="304" spans="1:7" ht="47.25">
      <c r="A304" s="101" t="s">
        <v>49</v>
      </c>
      <c r="B304" s="128">
        <v>2330100000</v>
      </c>
      <c r="C304" s="130"/>
      <c r="D304" s="131" t="s">
        <v>213</v>
      </c>
      <c r="E304" s="17">
        <f>E305+E308</f>
        <v>3014.5</v>
      </c>
      <c r="F304" s="17">
        <f>F305+F308</f>
        <v>0</v>
      </c>
      <c r="G304" s="17">
        <f>G305+G308</f>
        <v>0</v>
      </c>
    </row>
    <row r="305" spans="1:7" ht="31.5">
      <c r="A305" s="101" t="s">
        <v>49</v>
      </c>
      <c r="B305" s="128">
        <v>2330120090</v>
      </c>
      <c r="C305" s="130"/>
      <c r="D305" s="131" t="s">
        <v>329</v>
      </c>
      <c r="E305" s="17">
        <f>E306</f>
        <v>1238.4</v>
      </c>
      <c r="F305" s="17">
        <f t="shared" si="79"/>
        <v>0</v>
      </c>
      <c r="G305" s="17">
        <f t="shared" si="79"/>
        <v>0</v>
      </c>
    </row>
    <row r="306" spans="1:7" ht="31.5">
      <c r="A306" s="101" t="s">
        <v>49</v>
      </c>
      <c r="B306" s="128">
        <v>2330120090</v>
      </c>
      <c r="C306" s="128" t="s">
        <v>69</v>
      </c>
      <c r="D306" s="131" t="s">
        <v>95</v>
      </c>
      <c r="E306" s="17">
        <f>E307</f>
        <v>1238.4</v>
      </c>
      <c r="F306" s="17">
        <f t="shared" si="79"/>
        <v>0</v>
      </c>
      <c r="G306" s="17">
        <f t="shared" si="79"/>
        <v>0</v>
      </c>
    </row>
    <row r="307" spans="1:7" ht="31.5">
      <c r="A307" s="101" t="s">
        <v>49</v>
      </c>
      <c r="B307" s="128">
        <v>2330120090</v>
      </c>
      <c r="C307" s="130">
        <v>240</v>
      </c>
      <c r="D307" s="131" t="s">
        <v>223</v>
      </c>
      <c r="E307" s="17">
        <f>'№ 4 ведом'!F259</f>
        <v>1238.4</v>
      </c>
      <c r="F307" s="17">
        <f>'№ 4 ведом'!G259</f>
        <v>0</v>
      </c>
      <c r="G307" s="17">
        <f>'№ 4 ведом'!H259</f>
        <v>0</v>
      </c>
    </row>
    <row r="308" spans="1:7" ht="12.75">
      <c r="A308" s="110" t="s">
        <v>49</v>
      </c>
      <c r="B308" s="128">
        <v>2330120100</v>
      </c>
      <c r="C308" s="78"/>
      <c r="D308" s="42" t="s">
        <v>330</v>
      </c>
      <c r="E308" s="17">
        <f aca="true" t="shared" si="80" ref="E308:G309">E309</f>
        <v>1776.1</v>
      </c>
      <c r="F308" s="17">
        <f t="shared" si="80"/>
        <v>0</v>
      </c>
      <c r="G308" s="17">
        <f t="shared" si="80"/>
        <v>0</v>
      </c>
    </row>
    <row r="309" spans="1:7" ht="31.5">
      <c r="A309" s="110" t="s">
        <v>49</v>
      </c>
      <c r="B309" s="128">
        <v>2330120100</v>
      </c>
      <c r="C309" s="113" t="s">
        <v>69</v>
      </c>
      <c r="D309" s="131" t="s">
        <v>95</v>
      </c>
      <c r="E309" s="17">
        <f t="shared" si="80"/>
        <v>1776.1</v>
      </c>
      <c r="F309" s="17">
        <f t="shared" si="80"/>
        <v>0</v>
      </c>
      <c r="G309" s="17">
        <f t="shared" si="80"/>
        <v>0</v>
      </c>
    </row>
    <row r="310" spans="1:7" ht="31.5">
      <c r="A310" s="110" t="s">
        <v>49</v>
      </c>
      <c r="B310" s="128">
        <v>2330120100</v>
      </c>
      <c r="C310" s="78">
        <v>240</v>
      </c>
      <c r="D310" s="131" t="s">
        <v>223</v>
      </c>
      <c r="E310" s="17">
        <f>'№ 4 ведом'!F262</f>
        <v>1776.1</v>
      </c>
      <c r="F310" s="17">
        <f>'№ 4 ведом'!G262</f>
        <v>0</v>
      </c>
      <c r="G310" s="17">
        <f>'№ 4 ведом'!H262</f>
        <v>0</v>
      </c>
    </row>
    <row r="311" spans="1:7" ht="12.75">
      <c r="A311" s="4" t="s">
        <v>37</v>
      </c>
      <c r="B311" s="4" t="s">
        <v>66</v>
      </c>
      <c r="C311" s="79" t="s">
        <v>66</v>
      </c>
      <c r="D311" s="53" t="s">
        <v>29</v>
      </c>
      <c r="E311" s="60">
        <f>E312+E354+E472+E497+E421+E465</f>
        <v>685830.9999999999</v>
      </c>
      <c r="F311" s="60">
        <f>F312+F354+F472+F497+F421+F465</f>
        <v>637590.4</v>
      </c>
      <c r="G311" s="60">
        <f>G312+G354+G472+G497+G421+G465</f>
        <v>636762.6</v>
      </c>
    </row>
    <row r="312" spans="1:7" ht="12.75">
      <c r="A312" s="104" t="s">
        <v>50</v>
      </c>
      <c r="B312" s="104" t="s">
        <v>66</v>
      </c>
      <c r="C312" s="99" t="s">
        <v>66</v>
      </c>
      <c r="D312" s="49" t="s">
        <v>10</v>
      </c>
      <c r="E312" s="17">
        <f>E313+E326</f>
        <v>263252.6</v>
      </c>
      <c r="F312" s="17">
        <f>F313+F326</f>
        <v>259713</v>
      </c>
      <c r="G312" s="17">
        <f>G313+G326</f>
        <v>259713</v>
      </c>
    </row>
    <row r="313" spans="1:7" ht="47.25">
      <c r="A313" s="101" t="s">
        <v>50</v>
      </c>
      <c r="B313" s="103">
        <v>2100000000</v>
      </c>
      <c r="C313" s="101"/>
      <c r="D313" s="102" t="s">
        <v>324</v>
      </c>
      <c r="E313" s="17">
        <f aca="true" t="shared" si="81" ref="E313:G313">E314</f>
        <v>257016.8</v>
      </c>
      <c r="F313" s="17">
        <f t="shared" si="81"/>
        <v>256471.5</v>
      </c>
      <c r="G313" s="17">
        <f t="shared" si="81"/>
        <v>256471.5</v>
      </c>
    </row>
    <row r="314" spans="1:7" ht="12.75">
      <c r="A314" s="101" t="s">
        <v>50</v>
      </c>
      <c r="B314" s="101">
        <v>2110000000</v>
      </c>
      <c r="C314" s="101"/>
      <c r="D314" s="49" t="s">
        <v>166</v>
      </c>
      <c r="E314" s="17">
        <f>E315+E322</f>
        <v>257016.8</v>
      </c>
      <c r="F314" s="17">
        <f aca="true" t="shared" si="82" ref="F314:G314">F315+F322</f>
        <v>256471.5</v>
      </c>
      <c r="G314" s="17">
        <f t="shared" si="82"/>
        <v>256471.5</v>
      </c>
    </row>
    <row r="315" spans="1:7" ht="47.25">
      <c r="A315" s="101" t="s">
        <v>50</v>
      </c>
      <c r="B315" s="101">
        <v>2110100000</v>
      </c>
      <c r="C315" s="24"/>
      <c r="D315" s="49" t="s">
        <v>167</v>
      </c>
      <c r="E315" s="17">
        <f>E319+E316</f>
        <v>256471.5</v>
      </c>
      <c r="F315" s="17">
        <f>F319+F316</f>
        <v>256471.5</v>
      </c>
      <c r="G315" s="17">
        <f>G319+G316</f>
        <v>256471.5</v>
      </c>
    </row>
    <row r="316" spans="1:7" ht="63">
      <c r="A316" s="2" t="s">
        <v>50</v>
      </c>
      <c r="B316" s="10" t="s">
        <v>317</v>
      </c>
      <c r="C316" s="11"/>
      <c r="D316" s="42" t="s">
        <v>103</v>
      </c>
      <c r="E316" s="17">
        <f aca="true" t="shared" si="83" ref="E316:G317">E317</f>
        <v>136227.8</v>
      </c>
      <c r="F316" s="17">
        <f t="shared" si="83"/>
        <v>136227.8</v>
      </c>
      <c r="G316" s="17">
        <f t="shared" si="83"/>
        <v>136227.8</v>
      </c>
    </row>
    <row r="317" spans="1:7" ht="31.5">
      <c r="A317" s="2" t="s">
        <v>50</v>
      </c>
      <c r="B317" s="10" t="s">
        <v>317</v>
      </c>
      <c r="C317" s="103" t="s">
        <v>97</v>
      </c>
      <c r="D317" s="102" t="s">
        <v>98</v>
      </c>
      <c r="E317" s="17">
        <f t="shared" si="83"/>
        <v>136227.8</v>
      </c>
      <c r="F317" s="17">
        <f t="shared" si="83"/>
        <v>136227.8</v>
      </c>
      <c r="G317" s="17">
        <f t="shared" si="83"/>
        <v>136227.8</v>
      </c>
    </row>
    <row r="318" spans="1:7" ht="12.75">
      <c r="A318" s="2" t="s">
        <v>50</v>
      </c>
      <c r="B318" s="10" t="s">
        <v>317</v>
      </c>
      <c r="C318" s="101">
        <v>610</v>
      </c>
      <c r="D318" s="102" t="s">
        <v>104</v>
      </c>
      <c r="E318" s="17">
        <f>'№ 4 ведом'!F607</f>
        <v>136227.8</v>
      </c>
      <c r="F318" s="17">
        <f>'№ 4 ведом'!G607</f>
        <v>136227.8</v>
      </c>
      <c r="G318" s="17">
        <f>'№ 4 ведом'!H607</f>
        <v>136227.8</v>
      </c>
    </row>
    <row r="319" spans="1:7" ht="31.5">
      <c r="A319" s="2" t="s">
        <v>50</v>
      </c>
      <c r="B319" s="10" t="s">
        <v>318</v>
      </c>
      <c r="C319" s="10"/>
      <c r="D319" s="42" t="s">
        <v>123</v>
      </c>
      <c r="E319" s="17">
        <f aca="true" t="shared" si="84" ref="E319:G320">E320</f>
        <v>120243.7</v>
      </c>
      <c r="F319" s="17">
        <f t="shared" si="84"/>
        <v>120243.7</v>
      </c>
      <c r="G319" s="17">
        <f t="shared" si="84"/>
        <v>120243.7</v>
      </c>
    </row>
    <row r="320" spans="1:7" ht="31.5">
      <c r="A320" s="2" t="s">
        <v>50</v>
      </c>
      <c r="B320" s="10" t="s">
        <v>318</v>
      </c>
      <c r="C320" s="103" t="s">
        <v>97</v>
      </c>
      <c r="D320" s="102" t="s">
        <v>98</v>
      </c>
      <c r="E320" s="17">
        <f t="shared" si="84"/>
        <v>120243.7</v>
      </c>
      <c r="F320" s="17">
        <f t="shared" si="84"/>
        <v>120243.7</v>
      </c>
      <c r="G320" s="17">
        <f t="shared" si="84"/>
        <v>120243.7</v>
      </c>
    </row>
    <row r="321" spans="1:7" ht="12.75">
      <c r="A321" s="2" t="s">
        <v>50</v>
      </c>
      <c r="B321" s="10" t="s">
        <v>318</v>
      </c>
      <c r="C321" s="101">
        <v>610</v>
      </c>
      <c r="D321" s="102" t="s">
        <v>104</v>
      </c>
      <c r="E321" s="17">
        <f>'№ 4 ведом'!F610</f>
        <v>120243.7</v>
      </c>
      <c r="F321" s="17">
        <f>'№ 4 ведом'!G610</f>
        <v>120243.7</v>
      </c>
      <c r="G321" s="17">
        <f>'№ 4 ведом'!H610</f>
        <v>120243.7</v>
      </c>
    </row>
    <row r="322" spans="1:7" ht="78.75">
      <c r="A322" s="22" t="s">
        <v>50</v>
      </c>
      <c r="B322" s="245">
        <v>2110500000</v>
      </c>
      <c r="C322" s="245"/>
      <c r="D322" s="246" t="s">
        <v>250</v>
      </c>
      <c r="E322" s="70">
        <f>E323</f>
        <v>545.3</v>
      </c>
      <c r="F322" s="70">
        <f aca="true" t="shared" si="85" ref="F322:G324">F323</f>
        <v>0</v>
      </c>
      <c r="G322" s="70">
        <f t="shared" si="85"/>
        <v>0</v>
      </c>
    </row>
    <row r="323" spans="1:7" ht="47.25">
      <c r="A323" s="107" t="s">
        <v>50</v>
      </c>
      <c r="B323" s="244" t="s">
        <v>668</v>
      </c>
      <c r="C323" s="245"/>
      <c r="D323" s="94" t="s">
        <v>256</v>
      </c>
      <c r="E323" s="70">
        <f>E324</f>
        <v>545.3</v>
      </c>
      <c r="F323" s="70">
        <f t="shared" si="85"/>
        <v>0</v>
      </c>
      <c r="G323" s="70">
        <f t="shared" si="85"/>
        <v>0</v>
      </c>
    </row>
    <row r="324" spans="1:7" ht="31.5">
      <c r="A324" s="107" t="s">
        <v>50</v>
      </c>
      <c r="B324" s="244" t="s">
        <v>668</v>
      </c>
      <c r="C324" s="95">
        <v>600</v>
      </c>
      <c r="D324" s="94" t="s">
        <v>98</v>
      </c>
      <c r="E324" s="70">
        <f>E325</f>
        <v>545.3</v>
      </c>
      <c r="F324" s="70">
        <f t="shared" si="85"/>
        <v>0</v>
      </c>
      <c r="G324" s="70">
        <f t="shared" si="85"/>
        <v>0</v>
      </c>
    </row>
    <row r="325" spans="1:7" ht="12.75">
      <c r="A325" s="107" t="s">
        <v>50</v>
      </c>
      <c r="B325" s="244" t="s">
        <v>668</v>
      </c>
      <c r="C325" s="93">
        <v>610</v>
      </c>
      <c r="D325" s="94" t="s">
        <v>104</v>
      </c>
      <c r="E325" s="70">
        <f>'№ 4 ведом'!F614</f>
        <v>545.3</v>
      </c>
      <c r="F325" s="70">
        <f>'№ 4 ведом'!G614</f>
        <v>0</v>
      </c>
      <c r="G325" s="70">
        <f>'№ 4 ведом'!H614</f>
        <v>0</v>
      </c>
    </row>
    <row r="326" spans="1:7" ht="31.5">
      <c r="A326" s="107" t="s">
        <v>50</v>
      </c>
      <c r="B326" s="103">
        <v>2500000000</v>
      </c>
      <c r="C326" s="101"/>
      <c r="D326" s="102" t="s">
        <v>323</v>
      </c>
      <c r="E326" s="108">
        <f>E327</f>
        <v>6235.8</v>
      </c>
      <c r="F326" s="108">
        <f>F327</f>
        <v>3241.5</v>
      </c>
      <c r="G326" s="108">
        <f>G327</f>
        <v>3241.5</v>
      </c>
    </row>
    <row r="327" spans="1:7" ht="31.5">
      <c r="A327" s="107" t="s">
        <v>50</v>
      </c>
      <c r="B327" s="103">
        <v>2520000000</v>
      </c>
      <c r="C327" s="101"/>
      <c r="D327" s="102" t="s">
        <v>249</v>
      </c>
      <c r="E327" s="108">
        <f>E332+E342+E346+E350+E328</f>
        <v>6235.8</v>
      </c>
      <c r="F327" s="108">
        <f aca="true" t="shared" si="86" ref="F327:G327">F332+F342+F346+F350+F328</f>
        <v>3241.5</v>
      </c>
      <c r="G327" s="108">
        <f t="shared" si="86"/>
        <v>3241.5</v>
      </c>
    </row>
    <row r="328" spans="1:7" ht="63">
      <c r="A328" s="107" t="s">
        <v>50</v>
      </c>
      <c r="B328" s="245">
        <v>2520100000</v>
      </c>
      <c r="C328" s="245"/>
      <c r="D328" s="56" t="s">
        <v>678</v>
      </c>
      <c r="E328" s="108">
        <f>E329</f>
        <v>52.3</v>
      </c>
      <c r="F328" s="108">
        <f aca="true" t="shared" si="87" ref="F328:G330">F329</f>
        <v>0</v>
      </c>
      <c r="G328" s="108">
        <f t="shared" si="87"/>
        <v>0</v>
      </c>
    </row>
    <row r="329" spans="1:7" ht="31.5">
      <c r="A329" s="107" t="s">
        <v>50</v>
      </c>
      <c r="B329" s="10" t="s">
        <v>679</v>
      </c>
      <c r="C329" s="245"/>
      <c r="D329" s="56" t="s">
        <v>680</v>
      </c>
      <c r="E329" s="108">
        <f>E330</f>
        <v>52.3</v>
      </c>
      <c r="F329" s="108">
        <f t="shared" si="87"/>
        <v>0</v>
      </c>
      <c r="G329" s="108">
        <f t="shared" si="87"/>
        <v>0</v>
      </c>
    </row>
    <row r="330" spans="1:7" ht="31.5">
      <c r="A330" s="107" t="s">
        <v>50</v>
      </c>
      <c r="B330" s="10" t="s">
        <v>679</v>
      </c>
      <c r="C330" s="244" t="s">
        <v>97</v>
      </c>
      <c r="D330" s="56" t="s">
        <v>98</v>
      </c>
      <c r="E330" s="108">
        <f>E331</f>
        <v>52.3</v>
      </c>
      <c r="F330" s="108">
        <f t="shared" si="87"/>
        <v>0</v>
      </c>
      <c r="G330" s="108">
        <f t="shared" si="87"/>
        <v>0</v>
      </c>
    </row>
    <row r="331" spans="1:7" ht="12.75">
      <c r="A331" s="107" t="s">
        <v>50</v>
      </c>
      <c r="B331" s="10" t="s">
        <v>679</v>
      </c>
      <c r="C331" s="245">
        <v>610</v>
      </c>
      <c r="D331" s="56" t="s">
        <v>104</v>
      </c>
      <c r="E331" s="108">
        <f>'№ 4 ведом'!F620</f>
        <v>52.3</v>
      </c>
      <c r="F331" s="108">
        <f>'№ 4 ведом'!G620</f>
        <v>0</v>
      </c>
      <c r="G331" s="108">
        <f>'№ 4 ведом'!H620</f>
        <v>0</v>
      </c>
    </row>
    <row r="332" spans="1:7" ht="47.25">
      <c r="A332" s="107" t="s">
        <v>50</v>
      </c>
      <c r="B332" s="103">
        <v>2520200000</v>
      </c>
      <c r="C332" s="101"/>
      <c r="D332" s="102" t="s">
        <v>296</v>
      </c>
      <c r="E332" s="108">
        <f>E339+E336+E333</f>
        <v>2942</v>
      </c>
      <c r="F332" s="108">
        <f aca="true" t="shared" si="88" ref="F332:G332">F339+F336+F333</f>
        <v>0</v>
      </c>
      <c r="G332" s="108">
        <f t="shared" si="88"/>
        <v>0</v>
      </c>
    </row>
    <row r="333" spans="1:7" ht="47.25">
      <c r="A333" s="107" t="s">
        <v>50</v>
      </c>
      <c r="B333" s="161">
        <v>2520211040</v>
      </c>
      <c r="C333" s="162"/>
      <c r="D333" s="94" t="s">
        <v>383</v>
      </c>
      <c r="E333" s="108">
        <f>E334</f>
        <v>1253</v>
      </c>
      <c r="F333" s="108">
        <f aca="true" t="shared" si="89" ref="F333:G334">F334</f>
        <v>0</v>
      </c>
      <c r="G333" s="108">
        <f t="shared" si="89"/>
        <v>0</v>
      </c>
    </row>
    <row r="334" spans="1:7" ht="31.5">
      <c r="A334" s="107" t="s">
        <v>50</v>
      </c>
      <c r="B334" s="161">
        <v>2520211040</v>
      </c>
      <c r="C334" s="95">
        <v>600</v>
      </c>
      <c r="D334" s="94" t="s">
        <v>98</v>
      </c>
      <c r="E334" s="108">
        <f>E335</f>
        <v>1253</v>
      </c>
      <c r="F334" s="108">
        <f t="shared" si="89"/>
        <v>0</v>
      </c>
      <c r="G334" s="108">
        <f t="shared" si="89"/>
        <v>0</v>
      </c>
    </row>
    <row r="335" spans="1:7" ht="12.75">
      <c r="A335" s="107" t="s">
        <v>50</v>
      </c>
      <c r="B335" s="161">
        <v>2520211040</v>
      </c>
      <c r="C335" s="93">
        <v>610</v>
      </c>
      <c r="D335" s="94" t="s">
        <v>104</v>
      </c>
      <c r="E335" s="108">
        <f>'№ 4 ведом'!F624</f>
        <v>1253</v>
      </c>
      <c r="F335" s="108">
        <f>'№ 4 ведом'!G624</f>
        <v>0</v>
      </c>
      <c r="G335" s="108">
        <f>'№ 4 ведом'!H624</f>
        <v>0</v>
      </c>
    </row>
    <row r="336" spans="1:7" ht="12.75">
      <c r="A336" s="2" t="s">
        <v>50</v>
      </c>
      <c r="B336" s="128">
        <v>2520220190</v>
      </c>
      <c r="C336" s="128"/>
      <c r="D336" s="131" t="s">
        <v>339</v>
      </c>
      <c r="E336" s="108">
        <f aca="true" t="shared" si="90" ref="E336:G337">E337</f>
        <v>110</v>
      </c>
      <c r="F336" s="108">
        <f t="shared" si="90"/>
        <v>0</v>
      </c>
      <c r="G336" s="108">
        <f t="shared" si="90"/>
        <v>0</v>
      </c>
    </row>
    <row r="337" spans="1:7" ht="31.5">
      <c r="A337" s="2" t="s">
        <v>50</v>
      </c>
      <c r="B337" s="128">
        <v>2520220190</v>
      </c>
      <c r="C337" s="128" t="s">
        <v>97</v>
      </c>
      <c r="D337" s="131" t="s">
        <v>98</v>
      </c>
      <c r="E337" s="108">
        <f t="shared" si="90"/>
        <v>110</v>
      </c>
      <c r="F337" s="108">
        <f t="shared" si="90"/>
        <v>0</v>
      </c>
      <c r="G337" s="108">
        <f t="shared" si="90"/>
        <v>0</v>
      </c>
    </row>
    <row r="338" spans="1:7" ht="12.75">
      <c r="A338" s="2" t="s">
        <v>50</v>
      </c>
      <c r="B338" s="128">
        <v>2520220190</v>
      </c>
      <c r="C338" s="128">
        <v>610</v>
      </c>
      <c r="D338" s="131" t="s">
        <v>104</v>
      </c>
      <c r="E338" s="108">
        <f>'№ 4 ведом'!F627</f>
        <v>110</v>
      </c>
      <c r="F338" s="108">
        <f>'№ 4 ведом'!G627</f>
        <v>0</v>
      </c>
      <c r="G338" s="108">
        <f>'№ 4 ведом'!H627</f>
        <v>0</v>
      </c>
    </row>
    <row r="339" spans="1:7" ht="47.25">
      <c r="A339" s="107" t="s">
        <v>50</v>
      </c>
      <c r="B339" s="103" t="s">
        <v>319</v>
      </c>
      <c r="C339" s="101"/>
      <c r="D339" s="94" t="s">
        <v>256</v>
      </c>
      <c r="E339" s="108">
        <f aca="true" t="shared" si="91" ref="E339:G340">E340</f>
        <v>1579</v>
      </c>
      <c r="F339" s="108">
        <f t="shared" si="91"/>
        <v>0</v>
      </c>
      <c r="G339" s="108">
        <f t="shared" si="91"/>
        <v>0</v>
      </c>
    </row>
    <row r="340" spans="1:7" ht="31.5">
      <c r="A340" s="107" t="s">
        <v>50</v>
      </c>
      <c r="B340" s="103" t="s">
        <v>319</v>
      </c>
      <c r="C340" s="95">
        <v>600</v>
      </c>
      <c r="D340" s="94" t="s">
        <v>98</v>
      </c>
      <c r="E340" s="108">
        <f t="shared" si="91"/>
        <v>1579</v>
      </c>
      <c r="F340" s="108">
        <f t="shared" si="91"/>
        <v>0</v>
      </c>
      <c r="G340" s="108">
        <f t="shared" si="91"/>
        <v>0</v>
      </c>
    </row>
    <row r="341" spans="1:7" ht="12.75">
      <c r="A341" s="107" t="s">
        <v>50</v>
      </c>
      <c r="B341" s="103" t="s">
        <v>319</v>
      </c>
      <c r="C341" s="93">
        <v>610</v>
      </c>
      <c r="D341" s="94" t="s">
        <v>104</v>
      </c>
      <c r="E341" s="108">
        <f>'№ 4 ведом'!F630</f>
        <v>1579</v>
      </c>
      <c r="F341" s="108">
        <f>'№ 4 ведом'!G630</f>
        <v>0</v>
      </c>
      <c r="G341" s="108">
        <f>'№ 4 ведом'!H630</f>
        <v>0</v>
      </c>
    </row>
    <row r="342" spans="1:7" ht="31.5">
      <c r="A342" s="107" t="s">
        <v>50</v>
      </c>
      <c r="B342" s="128">
        <v>2520400000</v>
      </c>
      <c r="C342" s="130"/>
      <c r="D342" s="56" t="s">
        <v>346</v>
      </c>
      <c r="E342" s="108">
        <f>E343</f>
        <v>1266.2</v>
      </c>
      <c r="F342" s="108">
        <f aca="true" t="shared" si="92" ref="F342:G344">F343</f>
        <v>1119.8</v>
      </c>
      <c r="G342" s="108">
        <f t="shared" si="92"/>
        <v>1119.8</v>
      </c>
    </row>
    <row r="343" spans="1:7" ht="12.75">
      <c r="A343" s="107" t="s">
        <v>50</v>
      </c>
      <c r="B343" s="128">
        <v>2520420300</v>
      </c>
      <c r="C343" s="130"/>
      <c r="D343" s="56" t="s">
        <v>347</v>
      </c>
      <c r="E343" s="108">
        <f>E344</f>
        <v>1266.2</v>
      </c>
      <c r="F343" s="108">
        <f t="shared" si="92"/>
        <v>1119.8</v>
      </c>
      <c r="G343" s="108">
        <f t="shared" si="92"/>
        <v>1119.8</v>
      </c>
    </row>
    <row r="344" spans="1:7" ht="31.5">
      <c r="A344" s="107" t="s">
        <v>50</v>
      </c>
      <c r="B344" s="128">
        <v>2520420300</v>
      </c>
      <c r="C344" s="128" t="s">
        <v>97</v>
      </c>
      <c r="D344" s="56" t="s">
        <v>98</v>
      </c>
      <c r="E344" s="108">
        <f>E345</f>
        <v>1266.2</v>
      </c>
      <c r="F344" s="108">
        <f t="shared" si="92"/>
        <v>1119.8</v>
      </c>
      <c r="G344" s="108">
        <f t="shared" si="92"/>
        <v>1119.8</v>
      </c>
    </row>
    <row r="345" spans="1:7" ht="12.75">
      <c r="A345" s="107" t="s">
        <v>50</v>
      </c>
      <c r="B345" s="128">
        <v>2520420300</v>
      </c>
      <c r="C345" s="130">
        <v>610</v>
      </c>
      <c r="D345" s="56" t="s">
        <v>104</v>
      </c>
      <c r="E345" s="108">
        <f>'№ 4 ведом'!F634</f>
        <v>1266.2</v>
      </c>
      <c r="F345" s="108">
        <f>'№ 4 ведом'!G634</f>
        <v>1119.8</v>
      </c>
      <c r="G345" s="108">
        <f>'№ 4 ведом'!H634</f>
        <v>1119.8</v>
      </c>
    </row>
    <row r="346" spans="1:7" ht="31.5">
      <c r="A346" s="107" t="s">
        <v>50</v>
      </c>
      <c r="B346" s="161">
        <v>2520500000</v>
      </c>
      <c r="C346" s="162"/>
      <c r="D346" s="163" t="s">
        <v>363</v>
      </c>
      <c r="E346" s="109">
        <f>E347</f>
        <v>1397.1000000000001</v>
      </c>
      <c r="F346" s="109">
        <f aca="true" t="shared" si="93" ref="F346:G348">F347</f>
        <v>1535.2</v>
      </c>
      <c r="G346" s="109">
        <f t="shared" si="93"/>
        <v>1535.2</v>
      </c>
    </row>
    <row r="347" spans="1:7" ht="12.75">
      <c r="A347" s="107" t="s">
        <v>50</v>
      </c>
      <c r="B347" s="161">
        <v>2520520300</v>
      </c>
      <c r="C347" s="162"/>
      <c r="D347" s="163" t="s">
        <v>364</v>
      </c>
      <c r="E347" s="109">
        <f>E348</f>
        <v>1397.1000000000001</v>
      </c>
      <c r="F347" s="109">
        <f t="shared" si="93"/>
        <v>1535.2</v>
      </c>
      <c r="G347" s="109">
        <f t="shared" si="93"/>
        <v>1535.2</v>
      </c>
    </row>
    <row r="348" spans="1:7" ht="31.5">
      <c r="A348" s="107" t="s">
        <v>50</v>
      </c>
      <c r="B348" s="161">
        <v>2520520300</v>
      </c>
      <c r="C348" s="161" t="s">
        <v>97</v>
      </c>
      <c r="D348" s="56" t="s">
        <v>98</v>
      </c>
      <c r="E348" s="109">
        <f>E349</f>
        <v>1397.1000000000001</v>
      </c>
      <c r="F348" s="109">
        <f t="shared" si="93"/>
        <v>1535.2</v>
      </c>
      <c r="G348" s="109">
        <f t="shared" si="93"/>
        <v>1535.2</v>
      </c>
    </row>
    <row r="349" spans="1:7" ht="12.75">
      <c r="A349" s="107" t="s">
        <v>50</v>
      </c>
      <c r="B349" s="161">
        <v>2520520300</v>
      </c>
      <c r="C349" s="162">
        <v>610</v>
      </c>
      <c r="D349" s="56" t="s">
        <v>104</v>
      </c>
      <c r="E349" s="109">
        <f>'№ 4 ведом'!F638</f>
        <v>1397.1000000000001</v>
      </c>
      <c r="F349" s="109">
        <f>'№ 4 ведом'!G638</f>
        <v>1535.2</v>
      </c>
      <c r="G349" s="109">
        <f>'№ 4 ведом'!H638</f>
        <v>1535.2</v>
      </c>
    </row>
    <row r="350" spans="1:7" ht="31.5">
      <c r="A350" s="107" t="s">
        <v>50</v>
      </c>
      <c r="B350" s="161">
        <v>2520600000</v>
      </c>
      <c r="C350" s="162"/>
      <c r="D350" s="163" t="s">
        <v>362</v>
      </c>
      <c r="E350" s="109">
        <f>E351</f>
        <v>578.2</v>
      </c>
      <c r="F350" s="109">
        <f aca="true" t="shared" si="94" ref="F350:G352">F351</f>
        <v>586.5</v>
      </c>
      <c r="G350" s="109">
        <f t="shared" si="94"/>
        <v>586.5</v>
      </c>
    </row>
    <row r="351" spans="1:7" ht="12.75">
      <c r="A351" s="107" t="s">
        <v>50</v>
      </c>
      <c r="B351" s="161">
        <v>2520620200</v>
      </c>
      <c r="C351" s="162"/>
      <c r="D351" s="163" t="s">
        <v>284</v>
      </c>
      <c r="E351" s="109">
        <f>E352</f>
        <v>578.2</v>
      </c>
      <c r="F351" s="109">
        <f t="shared" si="94"/>
        <v>586.5</v>
      </c>
      <c r="G351" s="109">
        <f t="shared" si="94"/>
        <v>586.5</v>
      </c>
    </row>
    <row r="352" spans="1:7" ht="31.5">
      <c r="A352" s="107" t="s">
        <v>50</v>
      </c>
      <c r="B352" s="161">
        <v>2520620200</v>
      </c>
      <c r="C352" s="161" t="s">
        <v>97</v>
      </c>
      <c r="D352" s="56" t="s">
        <v>98</v>
      </c>
      <c r="E352" s="109">
        <f>E353</f>
        <v>578.2</v>
      </c>
      <c r="F352" s="109">
        <f t="shared" si="94"/>
        <v>586.5</v>
      </c>
      <c r="G352" s="109">
        <f t="shared" si="94"/>
        <v>586.5</v>
      </c>
    </row>
    <row r="353" spans="1:7" ht="12.75">
      <c r="A353" s="107" t="s">
        <v>50</v>
      </c>
      <c r="B353" s="161">
        <v>2520620200</v>
      </c>
      <c r="C353" s="162">
        <v>610</v>
      </c>
      <c r="D353" s="56" t="s">
        <v>104</v>
      </c>
      <c r="E353" s="109">
        <f>'№ 4 ведом'!F642</f>
        <v>578.2</v>
      </c>
      <c r="F353" s="109">
        <f>'№ 4 ведом'!G642</f>
        <v>586.5</v>
      </c>
      <c r="G353" s="109">
        <f>'№ 4 ведом'!H642</f>
        <v>586.5</v>
      </c>
    </row>
    <row r="354" spans="1:7" ht="12.75">
      <c r="A354" s="101" t="s">
        <v>51</v>
      </c>
      <c r="B354" s="101" t="s">
        <v>66</v>
      </c>
      <c r="C354" s="101" t="s">
        <v>66</v>
      </c>
      <c r="D354" s="49" t="s">
        <v>11</v>
      </c>
      <c r="E354" s="17">
        <f>E355+E403</f>
        <v>370341.8999999999</v>
      </c>
      <c r="F354" s="17">
        <f>F355+F403</f>
        <v>328423.49999999994</v>
      </c>
      <c r="G354" s="17">
        <f>G355+G403</f>
        <v>327595.69999999995</v>
      </c>
    </row>
    <row r="355" spans="1:7" ht="47.25">
      <c r="A355" s="101" t="s">
        <v>51</v>
      </c>
      <c r="B355" s="103">
        <v>2100000000</v>
      </c>
      <c r="C355" s="101"/>
      <c r="D355" s="102" t="s">
        <v>324</v>
      </c>
      <c r="E355" s="17">
        <f>E356+E395+E390</f>
        <v>365497.6999999999</v>
      </c>
      <c r="F355" s="17">
        <f>F356+F395+F390</f>
        <v>324016.29999999993</v>
      </c>
      <c r="G355" s="17">
        <f>G356+G395+G390</f>
        <v>323188.49999999994</v>
      </c>
    </row>
    <row r="356" spans="1:7" ht="12.75">
      <c r="A356" s="101" t="s">
        <v>51</v>
      </c>
      <c r="B356" s="101">
        <v>2110000000</v>
      </c>
      <c r="C356" s="101"/>
      <c r="D356" s="49" t="s">
        <v>166</v>
      </c>
      <c r="E356" s="17">
        <f>E357+E364+E378+E382+E368+E386</f>
        <v>360048.9999999999</v>
      </c>
      <c r="F356" s="17">
        <f aca="true" t="shared" si="95" ref="F356:G356">F357+F364+F378+F382+F368+F386</f>
        <v>318567.5999999999</v>
      </c>
      <c r="G356" s="17">
        <f t="shared" si="95"/>
        <v>317739.79999999993</v>
      </c>
    </row>
    <row r="357" spans="1:7" ht="47.25">
      <c r="A357" s="101" t="s">
        <v>51</v>
      </c>
      <c r="B357" s="101">
        <v>2110100000</v>
      </c>
      <c r="C357" s="24"/>
      <c r="D357" s="49" t="s">
        <v>167</v>
      </c>
      <c r="E357" s="17">
        <f>E361+E358</f>
        <v>276390.1</v>
      </c>
      <c r="F357" s="17">
        <f>F361+F358</f>
        <v>276390.1</v>
      </c>
      <c r="G357" s="17">
        <f>G361+G358</f>
        <v>276390.1</v>
      </c>
    </row>
    <row r="358" spans="1:7" ht="94.5">
      <c r="A358" s="101" t="s">
        <v>51</v>
      </c>
      <c r="B358" s="101">
        <v>2110110750</v>
      </c>
      <c r="C358" s="101"/>
      <c r="D358" s="49" t="s">
        <v>168</v>
      </c>
      <c r="E358" s="17">
        <f aca="true" t="shared" si="96" ref="E358:G359">E359</f>
        <v>228627.8</v>
      </c>
      <c r="F358" s="17">
        <f t="shared" si="96"/>
        <v>228627.8</v>
      </c>
      <c r="G358" s="17">
        <f t="shared" si="96"/>
        <v>228627.8</v>
      </c>
    </row>
    <row r="359" spans="1:7" ht="31.5">
      <c r="A359" s="101" t="s">
        <v>51</v>
      </c>
      <c r="B359" s="101">
        <v>2110110750</v>
      </c>
      <c r="C359" s="103" t="s">
        <v>97</v>
      </c>
      <c r="D359" s="102" t="s">
        <v>98</v>
      </c>
      <c r="E359" s="17">
        <f t="shared" si="96"/>
        <v>228627.8</v>
      </c>
      <c r="F359" s="17">
        <f t="shared" si="96"/>
        <v>228627.8</v>
      </c>
      <c r="G359" s="17">
        <f t="shared" si="96"/>
        <v>228627.8</v>
      </c>
    </row>
    <row r="360" spans="1:7" ht="12.75">
      <c r="A360" s="101" t="s">
        <v>51</v>
      </c>
      <c r="B360" s="101">
        <v>2110110750</v>
      </c>
      <c r="C360" s="101">
        <v>610</v>
      </c>
      <c r="D360" s="102" t="s">
        <v>104</v>
      </c>
      <c r="E360" s="17">
        <f>'№ 4 ведом'!F649</f>
        <v>228627.8</v>
      </c>
      <c r="F360" s="17">
        <f>'№ 4 ведом'!G649</f>
        <v>228627.8</v>
      </c>
      <c r="G360" s="17">
        <f>'№ 4 ведом'!H649</f>
        <v>228627.8</v>
      </c>
    </row>
    <row r="361" spans="1:7" ht="31.5">
      <c r="A361" s="101" t="s">
        <v>51</v>
      </c>
      <c r="B361" s="10" t="s">
        <v>318</v>
      </c>
      <c r="C361" s="10"/>
      <c r="D361" s="42" t="s">
        <v>123</v>
      </c>
      <c r="E361" s="17">
        <f aca="true" t="shared" si="97" ref="E361:G362">E362</f>
        <v>47762.299999999996</v>
      </c>
      <c r="F361" s="17">
        <f t="shared" si="97"/>
        <v>47762.299999999996</v>
      </c>
      <c r="G361" s="17">
        <f t="shared" si="97"/>
        <v>47762.299999999996</v>
      </c>
    </row>
    <row r="362" spans="1:7" ht="31.5">
      <c r="A362" s="101" t="s">
        <v>51</v>
      </c>
      <c r="B362" s="10" t="s">
        <v>318</v>
      </c>
      <c r="C362" s="103" t="s">
        <v>97</v>
      </c>
      <c r="D362" s="102" t="s">
        <v>98</v>
      </c>
      <c r="E362" s="17">
        <f t="shared" si="97"/>
        <v>47762.299999999996</v>
      </c>
      <c r="F362" s="17">
        <f t="shared" si="97"/>
        <v>47762.299999999996</v>
      </c>
      <c r="G362" s="17">
        <f t="shared" si="97"/>
        <v>47762.299999999996</v>
      </c>
    </row>
    <row r="363" spans="1:7" ht="12.75">
      <c r="A363" s="101" t="s">
        <v>51</v>
      </c>
      <c r="B363" s="10" t="s">
        <v>318</v>
      </c>
      <c r="C363" s="101">
        <v>610</v>
      </c>
      <c r="D363" s="102" t="s">
        <v>104</v>
      </c>
      <c r="E363" s="17">
        <f>'№ 4 ведом'!F652</f>
        <v>47762.299999999996</v>
      </c>
      <c r="F363" s="17">
        <f>'№ 4 ведом'!G652</f>
        <v>47762.299999999996</v>
      </c>
      <c r="G363" s="17">
        <f>'№ 4 ведом'!H652</f>
        <v>47762.299999999996</v>
      </c>
    </row>
    <row r="364" spans="1:7" ht="31.5">
      <c r="A364" s="101" t="s">
        <v>51</v>
      </c>
      <c r="B364" s="101">
        <v>2110300000</v>
      </c>
      <c r="C364" s="101"/>
      <c r="D364" s="49" t="s">
        <v>169</v>
      </c>
      <c r="E364" s="17">
        <f aca="true" t="shared" si="98" ref="E364:G366">E365</f>
        <v>25004.8</v>
      </c>
      <c r="F364" s="17">
        <f t="shared" si="98"/>
        <v>25004.800000000003</v>
      </c>
      <c r="G364" s="17">
        <f t="shared" si="98"/>
        <v>24177.000000000004</v>
      </c>
    </row>
    <row r="365" spans="1:7" ht="47.25">
      <c r="A365" s="101" t="s">
        <v>51</v>
      </c>
      <c r="B365" s="251" t="s">
        <v>686</v>
      </c>
      <c r="C365" s="101"/>
      <c r="D365" s="102" t="s">
        <v>274</v>
      </c>
      <c r="E365" s="17">
        <f t="shared" si="98"/>
        <v>25004.8</v>
      </c>
      <c r="F365" s="17">
        <f t="shared" si="98"/>
        <v>25004.800000000003</v>
      </c>
      <c r="G365" s="17">
        <f t="shared" si="98"/>
        <v>24177.000000000004</v>
      </c>
    </row>
    <row r="366" spans="1:7" ht="31.5">
      <c r="A366" s="101" t="s">
        <v>51</v>
      </c>
      <c r="B366" s="251" t="s">
        <v>686</v>
      </c>
      <c r="C366" s="103" t="s">
        <v>97</v>
      </c>
      <c r="D366" s="102" t="s">
        <v>98</v>
      </c>
      <c r="E366" s="17">
        <f t="shared" si="98"/>
        <v>25004.8</v>
      </c>
      <c r="F366" s="17">
        <f t="shared" si="98"/>
        <v>25004.800000000003</v>
      </c>
      <c r="G366" s="17">
        <f t="shared" si="98"/>
        <v>24177.000000000004</v>
      </c>
    </row>
    <row r="367" spans="1:7" ht="12.75">
      <c r="A367" s="101" t="s">
        <v>51</v>
      </c>
      <c r="B367" s="251" t="s">
        <v>686</v>
      </c>
      <c r="C367" s="101">
        <v>610</v>
      </c>
      <c r="D367" s="102" t="s">
        <v>104</v>
      </c>
      <c r="E367" s="17">
        <f>'№ 4 ведом'!F656</f>
        <v>25004.8</v>
      </c>
      <c r="F367" s="17">
        <f>'№ 4 ведом'!G656</f>
        <v>25004.800000000003</v>
      </c>
      <c r="G367" s="17">
        <f>'№ 4 ведом'!H656</f>
        <v>24177.000000000004</v>
      </c>
    </row>
    <row r="368" spans="1:7" ht="78.75">
      <c r="A368" s="162" t="s">
        <v>51</v>
      </c>
      <c r="B368" s="162">
        <v>2110500000</v>
      </c>
      <c r="C368" s="162"/>
      <c r="D368" s="163" t="s">
        <v>250</v>
      </c>
      <c r="E368" s="17">
        <f>E375+E369+E372</f>
        <v>40971.6</v>
      </c>
      <c r="F368" s="17">
        <f aca="true" t="shared" si="99" ref="F368:G368">F375+F369+F372</f>
        <v>0</v>
      </c>
      <c r="G368" s="17">
        <f t="shared" si="99"/>
        <v>0</v>
      </c>
    </row>
    <row r="369" spans="1:7" ht="47.25">
      <c r="A369" s="161" t="s">
        <v>51</v>
      </c>
      <c r="B369" s="161">
        <v>2110510440</v>
      </c>
      <c r="C369" s="161"/>
      <c r="D369" s="174" t="s">
        <v>384</v>
      </c>
      <c r="E369" s="17">
        <f>E370</f>
        <v>17974</v>
      </c>
      <c r="F369" s="17">
        <f aca="true" t="shared" si="100" ref="F369:G370">F370</f>
        <v>0</v>
      </c>
      <c r="G369" s="17">
        <f t="shared" si="100"/>
        <v>0</v>
      </c>
    </row>
    <row r="370" spans="1:7" ht="31.5">
      <c r="A370" s="161" t="s">
        <v>51</v>
      </c>
      <c r="B370" s="161">
        <v>2110510440</v>
      </c>
      <c r="C370" s="161" t="s">
        <v>97</v>
      </c>
      <c r="D370" s="163" t="s">
        <v>98</v>
      </c>
      <c r="E370" s="17">
        <f>E371</f>
        <v>17974</v>
      </c>
      <c r="F370" s="17">
        <f t="shared" si="100"/>
        <v>0</v>
      </c>
      <c r="G370" s="17">
        <f t="shared" si="100"/>
        <v>0</v>
      </c>
    </row>
    <row r="371" spans="1:7" ht="12.75">
      <c r="A371" s="161" t="s">
        <v>51</v>
      </c>
      <c r="B371" s="161">
        <v>2110510440</v>
      </c>
      <c r="C371" s="161">
        <v>610</v>
      </c>
      <c r="D371" s="163" t="s">
        <v>104</v>
      </c>
      <c r="E371" s="17">
        <f>'№ 4 ведом'!F660</f>
        <v>17974</v>
      </c>
      <c r="F371" s="17">
        <f>'№ 4 ведом'!G660</f>
        <v>0</v>
      </c>
      <c r="G371" s="17">
        <f>'№ 4 ведом'!H660</f>
        <v>0</v>
      </c>
    </row>
    <row r="372" spans="1:7" ht="31.5">
      <c r="A372" s="245" t="s">
        <v>51</v>
      </c>
      <c r="B372" s="10" t="s">
        <v>669</v>
      </c>
      <c r="C372" s="245"/>
      <c r="D372" s="56" t="s">
        <v>670</v>
      </c>
      <c r="E372" s="17">
        <f>E373</f>
        <v>2407.4</v>
      </c>
      <c r="F372" s="17">
        <f aca="true" t="shared" si="101" ref="F372:G373">F373</f>
        <v>0</v>
      </c>
      <c r="G372" s="17">
        <f t="shared" si="101"/>
        <v>0</v>
      </c>
    </row>
    <row r="373" spans="1:7" ht="31.5">
      <c r="A373" s="245" t="s">
        <v>51</v>
      </c>
      <c r="B373" s="10" t="s">
        <v>669</v>
      </c>
      <c r="C373" s="244" t="s">
        <v>97</v>
      </c>
      <c r="D373" s="246" t="s">
        <v>98</v>
      </c>
      <c r="E373" s="17">
        <f>E374</f>
        <v>2407.4</v>
      </c>
      <c r="F373" s="17">
        <f t="shared" si="101"/>
        <v>0</v>
      </c>
      <c r="G373" s="17">
        <f t="shared" si="101"/>
        <v>0</v>
      </c>
    </row>
    <row r="374" spans="1:7" ht="12.75">
      <c r="A374" s="245" t="s">
        <v>51</v>
      </c>
      <c r="B374" s="10" t="s">
        <v>669</v>
      </c>
      <c r="C374" s="245">
        <v>610</v>
      </c>
      <c r="D374" s="246" t="s">
        <v>104</v>
      </c>
      <c r="E374" s="17">
        <f>'№ 4 ведом'!F663</f>
        <v>2407.4</v>
      </c>
      <c r="F374" s="17">
        <f>'№ 4 ведом'!G663</f>
        <v>0</v>
      </c>
      <c r="G374" s="17">
        <f>'№ 4 ведом'!H663</f>
        <v>0</v>
      </c>
    </row>
    <row r="375" spans="1:7" ht="31.5">
      <c r="A375" s="128" t="s">
        <v>51</v>
      </c>
      <c r="B375" s="128" t="s">
        <v>344</v>
      </c>
      <c r="C375" s="128"/>
      <c r="D375" s="131" t="s">
        <v>340</v>
      </c>
      <c r="E375" s="17">
        <f aca="true" t="shared" si="102" ref="E375:G376">E376</f>
        <v>20590.2</v>
      </c>
      <c r="F375" s="17">
        <f t="shared" si="102"/>
        <v>0</v>
      </c>
      <c r="G375" s="17">
        <f t="shared" si="102"/>
        <v>0</v>
      </c>
    </row>
    <row r="376" spans="1:7" ht="31.5">
      <c r="A376" s="128" t="s">
        <v>51</v>
      </c>
      <c r="B376" s="128" t="s">
        <v>344</v>
      </c>
      <c r="C376" s="128" t="s">
        <v>97</v>
      </c>
      <c r="D376" s="131" t="s">
        <v>98</v>
      </c>
      <c r="E376" s="17">
        <f t="shared" si="102"/>
        <v>20590.2</v>
      </c>
      <c r="F376" s="17">
        <f t="shared" si="102"/>
        <v>0</v>
      </c>
      <c r="G376" s="17">
        <f t="shared" si="102"/>
        <v>0</v>
      </c>
    </row>
    <row r="377" spans="1:7" ht="12.75">
      <c r="A377" s="128" t="s">
        <v>51</v>
      </c>
      <c r="B377" s="128" t="s">
        <v>344</v>
      </c>
      <c r="C377" s="128">
        <v>610</v>
      </c>
      <c r="D377" s="131" t="s">
        <v>104</v>
      </c>
      <c r="E377" s="17">
        <f>'№ 4 ведом'!F666</f>
        <v>20590.2</v>
      </c>
      <c r="F377" s="17">
        <f>'№ 4 ведом'!G666</f>
        <v>0</v>
      </c>
      <c r="G377" s="17">
        <f>'№ 4 ведом'!H666</f>
        <v>0</v>
      </c>
    </row>
    <row r="378" spans="1:7" ht="47.25">
      <c r="A378" s="101" t="s">
        <v>51</v>
      </c>
      <c r="B378" s="134">
        <v>2110600000</v>
      </c>
      <c r="C378" s="101"/>
      <c r="D378" s="102" t="s">
        <v>275</v>
      </c>
      <c r="E378" s="17">
        <f>E379</f>
        <v>14169.599999999999</v>
      </c>
      <c r="F378" s="17">
        <f aca="true" t="shared" si="103" ref="F378:G380">F379</f>
        <v>14169.599999999999</v>
      </c>
      <c r="G378" s="17">
        <f t="shared" si="103"/>
        <v>14169.599999999999</v>
      </c>
    </row>
    <row r="379" spans="1:7" ht="47.25">
      <c r="A379" s="101" t="s">
        <v>51</v>
      </c>
      <c r="B379" s="134">
        <v>2110653031</v>
      </c>
      <c r="C379" s="101"/>
      <c r="D379" s="62" t="s">
        <v>276</v>
      </c>
      <c r="E379" s="17">
        <f>E380</f>
        <v>14169.599999999999</v>
      </c>
      <c r="F379" s="17">
        <f t="shared" si="103"/>
        <v>14169.599999999999</v>
      </c>
      <c r="G379" s="17">
        <f t="shared" si="103"/>
        <v>14169.599999999999</v>
      </c>
    </row>
    <row r="380" spans="1:7" ht="31.5">
      <c r="A380" s="101" t="s">
        <v>51</v>
      </c>
      <c r="B380" s="134">
        <v>2110653031</v>
      </c>
      <c r="C380" s="103" t="s">
        <v>97</v>
      </c>
      <c r="D380" s="102" t="s">
        <v>98</v>
      </c>
      <c r="E380" s="17">
        <f>E381</f>
        <v>14169.599999999999</v>
      </c>
      <c r="F380" s="17">
        <f t="shared" si="103"/>
        <v>14169.599999999999</v>
      </c>
      <c r="G380" s="17">
        <f t="shared" si="103"/>
        <v>14169.599999999999</v>
      </c>
    </row>
    <row r="381" spans="1:7" ht="12.75">
      <c r="A381" s="101" t="s">
        <v>51</v>
      </c>
      <c r="B381" s="134">
        <v>2110653031</v>
      </c>
      <c r="C381" s="101">
        <v>610</v>
      </c>
      <c r="D381" s="102" t="s">
        <v>104</v>
      </c>
      <c r="E381" s="17">
        <f>'№ 4 ведом'!F670</f>
        <v>14169.599999999999</v>
      </c>
      <c r="F381" s="17">
        <f>'№ 4 ведом'!G670</f>
        <v>14169.599999999999</v>
      </c>
      <c r="G381" s="17">
        <f>'№ 4 ведом'!H670</f>
        <v>14169.599999999999</v>
      </c>
    </row>
    <row r="382" spans="1:7" ht="47.25">
      <c r="A382" s="101" t="s">
        <v>51</v>
      </c>
      <c r="B382" s="134">
        <v>2110700000</v>
      </c>
      <c r="C382" s="101"/>
      <c r="D382" s="102" t="s">
        <v>286</v>
      </c>
      <c r="E382" s="17">
        <f>E383</f>
        <v>3003.1</v>
      </c>
      <c r="F382" s="17">
        <f aca="true" t="shared" si="104" ref="F382:G384">F383</f>
        <v>3003.1</v>
      </c>
      <c r="G382" s="17">
        <f t="shared" si="104"/>
        <v>3003.1</v>
      </c>
    </row>
    <row r="383" spans="1:7" ht="47.25">
      <c r="A383" s="101" t="s">
        <v>51</v>
      </c>
      <c r="B383" s="134">
        <v>2110720020</v>
      </c>
      <c r="C383" s="101"/>
      <c r="D383" s="102" t="s">
        <v>293</v>
      </c>
      <c r="E383" s="17">
        <f>E384</f>
        <v>3003.1</v>
      </c>
      <c r="F383" s="17">
        <f t="shared" si="104"/>
        <v>3003.1</v>
      </c>
      <c r="G383" s="17">
        <f t="shared" si="104"/>
        <v>3003.1</v>
      </c>
    </row>
    <row r="384" spans="1:7" ht="31.5">
      <c r="A384" s="101" t="s">
        <v>51</v>
      </c>
      <c r="B384" s="134">
        <v>2110720020</v>
      </c>
      <c r="C384" s="103" t="s">
        <v>97</v>
      </c>
      <c r="D384" s="102" t="s">
        <v>98</v>
      </c>
      <c r="E384" s="17">
        <f>E385</f>
        <v>3003.1</v>
      </c>
      <c r="F384" s="17">
        <f t="shared" si="104"/>
        <v>3003.1</v>
      </c>
      <c r="G384" s="17">
        <f t="shared" si="104"/>
        <v>3003.1</v>
      </c>
    </row>
    <row r="385" spans="1:7" ht="12.75">
      <c r="A385" s="101" t="s">
        <v>51</v>
      </c>
      <c r="B385" s="134">
        <v>2110720020</v>
      </c>
      <c r="C385" s="101">
        <v>610</v>
      </c>
      <c r="D385" s="102" t="s">
        <v>104</v>
      </c>
      <c r="E385" s="17">
        <f>'№ 4 ведом'!F674</f>
        <v>3003.1</v>
      </c>
      <c r="F385" s="17">
        <f>'№ 4 ведом'!G674</f>
        <v>3003.1</v>
      </c>
      <c r="G385" s="17">
        <f>'№ 4 ведом'!H674</f>
        <v>3003.1</v>
      </c>
    </row>
    <row r="386" spans="1:7" ht="31.5">
      <c r="A386" s="260" t="s">
        <v>51</v>
      </c>
      <c r="B386" s="260">
        <v>2110900000</v>
      </c>
      <c r="C386" s="260"/>
      <c r="D386" s="139" t="s">
        <v>699</v>
      </c>
      <c r="E386" s="17">
        <f>E387</f>
        <v>509.8</v>
      </c>
      <c r="F386" s="17">
        <f aca="true" t="shared" si="105" ref="F386:G388">F387</f>
        <v>0</v>
      </c>
      <c r="G386" s="17">
        <f t="shared" si="105"/>
        <v>0</v>
      </c>
    </row>
    <row r="387" spans="1:7" ht="47.25">
      <c r="A387" s="260" t="s">
        <v>51</v>
      </c>
      <c r="B387" s="260">
        <v>2110918020</v>
      </c>
      <c r="C387" s="260"/>
      <c r="D387" s="118" t="s">
        <v>700</v>
      </c>
      <c r="E387" s="17">
        <f>E388</f>
        <v>509.8</v>
      </c>
      <c r="F387" s="17">
        <f t="shared" si="105"/>
        <v>0</v>
      </c>
      <c r="G387" s="17">
        <f t="shared" si="105"/>
        <v>0</v>
      </c>
    </row>
    <row r="388" spans="1:7" ht="31.5">
      <c r="A388" s="260" t="s">
        <v>51</v>
      </c>
      <c r="B388" s="260">
        <v>2110918020</v>
      </c>
      <c r="C388" s="259" t="s">
        <v>97</v>
      </c>
      <c r="D388" s="261" t="s">
        <v>98</v>
      </c>
      <c r="E388" s="17">
        <f>E389</f>
        <v>509.8</v>
      </c>
      <c r="F388" s="17">
        <f t="shared" si="105"/>
        <v>0</v>
      </c>
      <c r="G388" s="17">
        <f t="shared" si="105"/>
        <v>0</v>
      </c>
    </row>
    <row r="389" spans="1:7" ht="12.75">
      <c r="A389" s="260" t="s">
        <v>51</v>
      </c>
      <c r="B389" s="260">
        <v>2110918020</v>
      </c>
      <c r="C389" s="260">
        <v>610</v>
      </c>
      <c r="D389" s="261" t="s">
        <v>104</v>
      </c>
      <c r="E389" s="17">
        <f>'№ 4 ведом'!F678</f>
        <v>509.8</v>
      </c>
      <c r="F389" s="17">
        <f>'№ 4 ведом'!G678</f>
        <v>0</v>
      </c>
      <c r="G389" s="17">
        <f>'№ 4 ведом'!H678</f>
        <v>0</v>
      </c>
    </row>
    <row r="390" spans="1:7" ht="12.75">
      <c r="A390" s="128" t="s">
        <v>51</v>
      </c>
      <c r="B390" s="128">
        <v>2120000000</v>
      </c>
      <c r="C390" s="128"/>
      <c r="D390" s="131" t="s">
        <v>121</v>
      </c>
      <c r="E390" s="17">
        <f>E391</f>
        <v>5288.7</v>
      </c>
      <c r="F390" s="17">
        <f aca="true" t="shared" si="106" ref="F390:G393">F391</f>
        <v>5288.7</v>
      </c>
      <c r="G390" s="17">
        <f t="shared" si="106"/>
        <v>5288.7</v>
      </c>
    </row>
    <row r="391" spans="1:7" ht="47.25">
      <c r="A391" s="128" t="s">
        <v>51</v>
      </c>
      <c r="B391" s="128">
        <v>2120100000</v>
      </c>
      <c r="C391" s="128"/>
      <c r="D391" s="131" t="s">
        <v>122</v>
      </c>
      <c r="E391" s="17">
        <f>E392</f>
        <v>5288.7</v>
      </c>
      <c r="F391" s="17">
        <f t="shared" si="106"/>
        <v>5288.7</v>
      </c>
      <c r="G391" s="17">
        <f t="shared" si="106"/>
        <v>5288.7</v>
      </c>
    </row>
    <row r="392" spans="1:7" ht="31.5">
      <c r="A392" s="128" t="s">
        <v>51</v>
      </c>
      <c r="B392" s="128">
        <v>2120120010</v>
      </c>
      <c r="C392" s="128"/>
      <c r="D392" s="131" t="s">
        <v>123</v>
      </c>
      <c r="E392" s="17">
        <f>E393</f>
        <v>5288.7</v>
      </c>
      <c r="F392" s="17">
        <f t="shared" si="106"/>
        <v>5288.7</v>
      </c>
      <c r="G392" s="17">
        <f t="shared" si="106"/>
        <v>5288.7</v>
      </c>
    </row>
    <row r="393" spans="1:7" ht="31.5">
      <c r="A393" s="128" t="s">
        <v>51</v>
      </c>
      <c r="B393" s="128">
        <v>2120120010</v>
      </c>
      <c r="C393" s="128" t="s">
        <v>97</v>
      </c>
      <c r="D393" s="131" t="s">
        <v>98</v>
      </c>
      <c r="E393" s="17">
        <f>E394</f>
        <v>5288.7</v>
      </c>
      <c r="F393" s="17">
        <f t="shared" si="106"/>
        <v>5288.7</v>
      </c>
      <c r="G393" s="17">
        <f t="shared" si="106"/>
        <v>5288.7</v>
      </c>
    </row>
    <row r="394" spans="1:7" ht="12.75">
      <c r="A394" s="128" t="s">
        <v>51</v>
      </c>
      <c r="B394" s="128">
        <v>2120120010</v>
      </c>
      <c r="C394" s="128">
        <v>610</v>
      </c>
      <c r="D394" s="131" t="s">
        <v>104</v>
      </c>
      <c r="E394" s="17">
        <f>'№ 4 ведом'!F683</f>
        <v>5288.7</v>
      </c>
      <c r="F394" s="17">
        <f>'№ 4 ведом'!G683</f>
        <v>5288.7</v>
      </c>
      <c r="G394" s="17">
        <f>'№ 4 ведом'!H683</f>
        <v>5288.7</v>
      </c>
    </row>
    <row r="395" spans="1:7" ht="31.5">
      <c r="A395" s="101" t="s">
        <v>51</v>
      </c>
      <c r="B395" s="101">
        <v>2130000000</v>
      </c>
      <c r="C395" s="101"/>
      <c r="D395" s="102" t="s">
        <v>114</v>
      </c>
      <c r="E395" s="17">
        <f>E396</f>
        <v>160</v>
      </c>
      <c r="F395" s="17">
        <f>F396</f>
        <v>160</v>
      </c>
      <c r="G395" s="17">
        <f>G396</f>
        <v>160</v>
      </c>
    </row>
    <row r="396" spans="1:7" ht="31.5">
      <c r="A396" s="101" t="s">
        <v>51</v>
      </c>
      <c r="B396" s="101">
        <v>2130100000</v>
      </c>
      <c r="C396" s="101"/>
      <c r="D396" s="102" t="s">
        <v>209</v>
      </c>
      <c r="E396" s="17">
        <f>E400+E397</f>
        <v>160</v>
      </c>
      <c r="F396" s="17">
        <f>F400+F397</f>
        <v>160</v>
      </c>
      <c r="G396" s="17">
        <f>G400+G397</f>
        <v>160</v>
      </c>
    </row>
    <row r="397" spans="1:7" ht="31.5">
      <c r="A397" s="101" t="s">
        <v>51</v>
      </c>
      <c r="B397" s="103">
        <v>2130111080</v>
      </c>
      <c r="C397" s="101"/>
      <c r="D397" s="102" t="s">
        <v>243</v>
      </c>
      <c r="E397" s="17">
        <f aca="true" t="shared" si="107" ref="E397:G398">E398</f>
        <v>130.4</v>
      </c>
      <c r="F397" s="17">
        <f t="shared" si="107"/>
        <v>130.4</v>
      </c>
      <c r="G397" s="17">
        <f t="shared" si="107"/>
        <v>130.4</v>
      </c>
    </row>
    <row r="398" spans="1:7" ht="31.5">
      <c r="A398" s="101" t="s">
        <v>51</v>
      </c>
      <c r="B398" s="103">
        <v>2130111080</v>
      </c>
      <c r="C398" s="103" t="s">
        <v>97</v>
      </c>
      <c r="D398" s="102" t="s">
        <v>98</v>
      </c>
      <c r="E398" s="17">
        <f t="shared" si="107"/>
        <v>130.4</v>
      </c>
      <c r="F398" s="17">
        <f t="shared" si="107"/>
        <v>130.4</v>
      </c>
      <c r="G398" s="17">
        <f t="shared" si="107"/>
        <v>130.4</v>
      </c>
    </row>
    <row r="399" spans="1:7" ht="12.75">
      <c r="A399" s="101" t="s">
        <v>51</v>
      </c>
      <c r="B399" s="103">
        <v>2130111080</v>
      </c>
      <c r="C399" s="101">
        <v>610</v>
      </c>
      <c r="D399" s="102" t="s">
        <v>104</v>
      </c>
      <c r="E399" s="17">
        <f>'№ 4 ведом'!F688</f>
        <v>130.4</v>
      </c>
      <c r="F399" s="17">
        <f>'№ 4 ведом'!G688</f>
        <v>130.4</v>
      </c>
      <c r="G399" s="17">
        <f>'№ 4 ведом'!H688</f>
        <v>130.4</v>
      </c>
    </row>
    <row r="400" spans="1:7" ht="31.5">
      <c r="A400" s="101" t="s">
        <v>51</v>
      </c>
      <c r="B400" s="103" t="s">
        <v>320</v>
      </c>
      <c r="C400" s="101"/>
      <c r="D400" s="102" t="s">
        <v>228</v>
      </c>
      <c r="E400" s="17">
        <f aca="true" t="shared" si="108" ref="E400:G401">E401</f>
        <v>29.6</v>
      </c>
      <c r="F400" s="17">
        <f t="shared" si="108"/>
        <v>29.6</v>
      </c>
      <c r="G400" s="17">
        <f t="shared" si="108"/>
        <v>29.6</v>
      </c>
    </row>
    <row r="401" spans="1:7" ht="31.5">
      <c r="A401" s="101" t="s">
        <v>51</v>
      </c>
      <c r="B401" s="103" t="s">
        <v>320</v>
      </c>
      <c r="C401" s="103" t="s">
        <v>97</v>
      </c>
      <c r="D401" s="102" t="s">
        <v>98</v>
      </c>
      <c r="E401" s="17">
        <f t="shared" si="108"/>
        <v>29.6</v>
      </c>
      <c r="F401" s="17">
        <f t="shared" si="108"/>
        <v>29.6</v>
      </c>
      <c r="G401" s="17">
        <f t="shared" si="108"/>
        <v>29.6</v>
      </c>
    </row>
    <row r="402" spans="1:7" ht="12.75">
      <c r="A402" s="101" t="s">
        <v>51</v>
      </c>
      <c r="B402" s="103" t="s">
        <v>320</v>
      </c>
      <c r="C402" s="101">
        <v>610</v>
      </c>
      <c r="D402" s="102" t="s">
        <v>104</v>
      </c>
      <c r="E402" s="17">
        <f>'№ 4 ведом'!F691</f>
        <v>29.6</v>
      </c>
      <c r="F402" s="17">
        <f>'№ 4 ведом'!G691</f>
        <v>29.6</v>
      </c>
      <c r="G402" s="17">
        <f>'№ 4 ведом'!H691</f>
        <v>29.6</v>
      </c>
    </row>
    <row r="403" spans="1:7" ht="31.5">
      <c r="A403" s="101" t="s">
        <v>51</v>
      </c>
      <c r="B403" s="103">
        <v>2500000000</v>
      </c>
      <c r="C403" s="101"/>
      <c r="D403" s="56" t="s">
        <v>323</v>
      </c>
      <c r="E403" s="17">
        <f>E404</f>
        <v>4844.200000000001</v>
      </c>
      <c r="F403" s="17">
        <f aca="true" t="shared" si="109" ref="F403:G403">F404</f>
        <v>4407.200000000001</v>
      </c>
      <c r="G403" s="17">
        <f t="shared" si="109"/>
        <v>4407.200000000001</v>
      </c>
    </row>
    <row r="404" spans="1:7" ht="31.5">
      <c r="A404" s="101" t="s">
        <v>51</v>
      </c>
      <c r="B404" s="103">
        <v>2520000000</v>
      </c>
      <c r="C404" s="101"/>
      <c r="D404" s="56" t="s">
        <v>235</v>
      </c>
      <c r="E404" s="17">
        <f>E409+E413+E417+E405</f>
        <v>4844.200000000001</v>
      </c>
      <c r="F404" s="17">
        <f aca="true" t="shared" si="110" ref="F404:G404">F409+F413+F417+F405</f>
        <v>4407.200000000001</v>
      </c>
      <c r="G404" s="17">
        <f t="shared" si="110"/>
        <v>4407.200000000001</v>
      </c>
    </row>
    <row r="405" spans="1:7" ht="47.25">
      <c r="A405" s="245" t="s">
        <v>51</v>
      </c>
      <c r="B405" s="244">
        <v>2520200000</v>
      </c>
      <c r="C405" s="245"/>
      <c r="D405" s="246" t="s">
        <v>296</v>
      </c>
      <c r="E405" s="17">
        <f>E406</f>
        <v>437</v>
      </c>
      <c r="F405" s="17">
        <f aca="true" t="shared" si="111" ref="F405:G407">F406</f>
        <v>0</v>
      </c>
      <c r="G405" s="17">
        <f t="shared" si="111"/>
        <v>0</v>
      </c>
    </row>
    <row r="406" spans="1:7" ht="12.75">
      <c r="A406" s="245" t="s">
        <v>51</v>
      </c>
      <c r="B406" s="244">
        <v>2520220190</v>
      </c>
      <c r="C406" s="244"/>
      <c r="D406" s="246" t="s">
        <v>339</v>
      </c>
      <c r="E406" s="17">
        <f>E407</f>
        <v>437</v>
      </c>
      <c r="F406" s="17">
        <f t="shared" si="111"/>
        <v>0</v>
      </c>
      <c r="G406" s="17">
        <f t="shared" si="111"/>
        <v>0</v>
      </c>
    </row>
    <row r="407" spans="1:7" ht="31.5">
      <c r="A407" s="245" t="s">
        <v>51</v>
      </c>
      <c r="B407" s="244">
        <v>2520220190</v>
      </c>
      <c r="C407" s="244" t="s">
        <v>97</v>
      </c>
      <c r="D407" s="246" t="s">
        <v>98</v>
      </c>
      <c r="E407" s="17">
        <f>E408</f>
        <v>437</v>
      </c>
      <c r="F407" s="17">
        <f t="shared" si="111"/>
        <v>0</v>
      </c>
      <c r="G407" s="17">
        <f t="shared" si="111"/>
        <v>0</v>
      </c>
    </row>
    <row r="408" spans="1:7" ht="12.75">
      <c r="A408" s="245" t="s">
        <v>51</v>
      </c>
      <c r="B408" s="244">
        <v>2520220190</v>
      </c>
      <c r="C408" s="244">
        <v>610</v>
      </c>
      <c r="D408" s="246" t="s">
        <v>104</v>
      </c>
      <c r="E408" s="17">
        <f>'№ 4 ведом'!F697</f>
        <v>437</v>
      </c>
      <c r="F408" s="17">
        <f>'№ 4 ведом'!G697</f>
        <v>0</v>
      </c>
      <c r="G408" s="17">
        <f>'№ 4 ведом'!H697</f>
        <v>0</v>
      </c>
    </row>
    <row r="409" spans="1:7" ht="31.5">
      <c r="A409" s="130" t="s">
        <v>51</v>
      </c>
      <c r="B409" s="128">
        <v>2520400000</v>
      </c>
      <c r="C409" s="130"/>
      <c r="D409" s="56" t="s">
        <v>346</v>
      </c>
      <c r="E409" s="17">
        <f>E410</f>
        <v>1386.7</v>
      </c>
      <c r="F409" s="17">
        <f aca="true" t="shared" si="112" ref="F409:G411">F410</f>
        <v>1386.7</v>
      </c>
      <c r="G409" s="17">
        <f t="shared" si="112"/>
        <v>1386.7</v>
      </c>
    </row>
    <row r="410" spans="1:7" ht="12.75">
      <c r="A410" s="130" t="s">
        <v>51</v>
      </c>
      <c r="B410" s="128">
        <v>2520420300</v>
      </c>
      <c r="C410" s="130"/>
      <c r="D410" s="56" t="s">
        <v>347</v>
      </c>
      <c r="E410" s="17">
        <f>E411</f>
        <v>1386.7</v>
      </c>
      <c r="F410" s="17">
        <f t="shared" si="112"/>
        <v>1386.7</v>
      </c>
      <c r="G410" s="17">
        <f t="shared" si="112"/>
        <v>1386.7</v>
      </c>
    </row>
    <row r="411" spans="1:7" ht="31.5">
      <c r="A411" s="130" t="s">
        <v>51</v>
      </c>
      <c r="B411" s="128">
        <v>2520420300</v>
      </c>
      <c r="C411" s="128" t="s">
        <v>97</v>
      </c>
      <c r="D411" s="56" t="s">
        <v>98</v>
      </c>
      <c r="E411" s="17">
        <f>E412</f>
        <v>1386.7</v>
      </c>
      <c r="F411" s="17">
        <f t="shared" si="112"/>
        <v>1386.7</v>
      </c>
      <c r="G411" s="17">
        <f t="shared" si="112"/>
        <v>1386.7</v>
      </c>
    </row>
    <row r="412" spans="1:7" ht="12.75">
      <c r="A412" s="130" t="s">
        <v>51</v>
      </c>
      <c r="B412" s="128">
        <v>2520420300</v>
      </c>
      <c r="C412" s="130">
        <v>610</v>
      </c>
      <c r="D412" s="56" t="s">
        <v>104</v>
      </c>
      <c r="E412" s="17">
        <f>'№ 4 ведом'!F701</f>
        <v>1386.7</v>
      </c>
      <c r="F412" s="17">
        <f>'№ 4 ведом'!G701</f>
        <v>1386.7</v>
      </c>
      <c r="G412" s="17">
        <f>'№ 4 ведом'!H701</f>
        <v>1386.7</v>
      </c>
    </row>
    <row r="413" spans="1:7" ht="31.5">
      <c r="A413" s="162" t="s">
        <v>51</v>
      </c>
      <c r="B413" s="161">
        <v>2520500000</v>
      </c>
      <c r="C413" s="162"/>
      <c r="D413" s="163" t="s">
        <v>363</v>
      </c>
      <c r="E413" s="17">
        <f>E414</f>
        <v>1522.6</v>
      </c>
      <c r="F413" s="17">
        <f aca="true" t="shared" si="113" ref="F413:G415">F414</f>
        <v>1522.6</v>
      </c>
      <c r="G413" s="17">
        <f t="shared" si="113"/>
        <v>1522.6</v>
      </c>
    </row>
    <row r="414" spans="1:7" ht="12.75">
      <c r="A414" s="162" t="s">
        <v>51</v>
      </c>
      <c r="B414" s="161">
        <v>2520520300</v>
      </c>
      <c r="C414" s="162"/>
      <c r="D414" s="163" t="s">
        <v>364</v>
      </c>
      <c r="E414" s="17">
        <f>E415</f>
        <v>1522.6</v>
      </c>
      <c r="F414" s="17">
        <f t="shared" si="113"/>
        <v>1522.6</v>
      </c>
      <c r="G414" s="17">
        <f t="shared" si="113"/>
        <v>1522.6</v>
      </c>
    </row>
    <row r="415" spans="1:7" ht="31.5">
      <c r="A415" s="162" t="s">
        <v>51</v>
      </c>
      <c r="B415" s="161">
        <v>2520520300</v>
      </c>
      <c r="C415" s="161" t="s">
        <v>97</v>
      </c>
      <c r="D415" s="56" t="s">
        <v>98</v>
      </c>
      <c r="E415" s="17">
        <f>E416</f>
        <v>1522.6</v>
      </c>
      <c r="F415" s="17">
        <f t="shared" si="113"/>
        <v>1522.6</v>
      </c>
      <c r="G415" s="17">
        <f t="shared" si="113"/>
        <v>1522.6</v>
      </c>
    </row>
    <row r="416" spans="1:7" ht="12.75">
      <c r="A416" s="162" t="s">
        <v>51</v>
      </c>
      <c r="B416" s="161">
        <v>2520520300</v>
      </c>
      <c r="C416" s="162">
        <v>610</v>
      </c>
      <c r="D416" s="56" t="s">
        <v>104</v>
      </c>
      <c r="E416" s="17">
        <f>'№ 4 ведом'!F705</f>
        <v>1522.6</v>
      </c>
      <c r="F416" s="17">
        <f>'№ 4 ведом'!G705</f>
        <v>1522.6</v>
      </c>
      <c r="G416" s="17">
        <f>'№ 4 ведом'!H705</f>
        <v>1522.6</v>
      </c>
    </row>
    <row r="417" spans="1:7" ht="31.5">
      <c r="A417" s="162" t="s">
        <v>51</v>
      </c>
      <c r="B417" s="161">
        <v>2520600000</v>
      </c>
      <c r="C417" s="162"/>
      <c r="D417" s="163" t="s">
        <v>362</v>
      </c>
      <c r="E417" s="17">
        <f>E418</f>
        <v>1497.9</v>
      </c>
      <c r="F417" s="17">
        <f aca="true" t="shared" si="114" ref="F417:G419">F418</f>
        <v>1497.9</v>
      </c>
      <c r="G417" s="17">
        <f t="shared" si="114"/>
        <v>1497.9</v>
      </c>
    </row>
    <row r="418" spans="1:7" ht="12.75">
      <c r="A418" s="162" t="s">
        <v>51</v>
      </c>
      <c r="B418" s="161">
        <v>2520620200</v>
      </c>
      <c r="C418" s="162"/>
      <c r="D418" s="163" t="s">
        <v>284</v>
      </c>
      <c r="E418" s="17">
        <f>E419</f>
        <v>1497.9</v>
      </c>
      <c r="F418" s="17">
        <f t="shared" si="114"/>
        <v>1497.9</v>
      </c>
      <c r="G418" s="17">
        <f t="shared" si="114"/>
        <v>1497.9</v>
      </c>
    </row>
    <row r="419" spans="1:7" ht="31.5">
      <c r="A419" s="162" t="s">
        <v>51</v>
      </c>
      <c r="B419" s="161">
        <v>2520620200</v>
      </c>
      <c r="C419" s="161" t="s">
        <v>97</v>
      </c>
      <c r="D419" s="56" t="s">
        <v>98</v>
      </c>
      <c r="E419" s="17">
        <f>E420</f>
        <v>1497.9</v>
      </c>
      <c r="F419" s="17">
        <f t="shared" si="114"/>
        <v>1497.9</v>
      </c>
      <c r="G419" s="17">
        <f t="shared" si="114"/>
        <v>1497.9</v>
      </c>
    </row>
    <row r="420" spans="1:7" ht="12.75">
      <c r="A420" s="162" t="s">
        <v>51</v>
      </c>
      <c r="B420" s="161">
        <v>2520620200</v>
      </c>
      <c r="C420" s="162">
        <v>610</v>
      </c>
      <c r="D420" s="56" t="s">
        <v>104</v>
      </c>
      <c r="E420" s="17">
        <f>'№ 4 ведом'!F709</f>
        <v>1497.9</v>
      </c>
      <c r="F420" s="17">
        <f>'№ 4 ведом'!G709</f>
        <v>1497.9</v>
      </c>
      <c r="G420" s="17">
        <f>'№ 4 ведом'!H709</f>
        <v>1497.9</v>
      </c>
    </row>
    <row r="421" spans="1:7" ht="12.75">
      <c r="A421" s="101" t="s">
        <v>90</v>
      </c>
      <c r="B421" s="101" t="s">
        <v>66</v>
      </c>
      <c r="C421" s="101" t="s">
        <v>66</v>
      </c>
      <c r="D421" s="49" t="s">
        <v>91</v>
      </c>
      <c r="E421" s="17">
        <f>E422+E451</f>
        <v>41073.200000000004</v>
      </c>
      <c r="F421" s="17">
        <f>F422+F451</f>
        <v>38290.6</v>
      </c>
      <c r="G421" s="17">
        <f>G422+G451</f>
        <v>38290.6</v>
      </c>
    </row>
    <row r="422" spans="1:7" ht="47.25">
      <c r="A422" s="101" t="s">
        <v>90</v>
      </c>
      <c r="B422" s="103">
        <v>2100000000</v>
      </c>
      <c r="C422" s="101"/>
      <c r="D422" s="102" t="s">
        <v>324</v>
      </c>
      <c r="E422" s="17">
        <f>E423</f>
        <v>40210.4</v>
      </c>
      <c r="F422" s="17">
        <f>F423</f>
        <v>37438</v>
      </c>
      <c r="G422" s="17">
        <f>G423</f>
        <v>37438</v>
      </c>
    </row>
    <row r="423" spans="1:7" ht="12.75">
      <c r="A423" s="101" t="s">
        <v>90</v>
      </c>
      <c r="B423" s="101">
        <v>2120000000</v>
      </c>
      <c r="C423" s="101"/>
      <c r="D423" s="102" t="s">
        <v>121</v>
      </c>
      <c r="E423" s="17">
        <f>E424+E444</f>
        <v>40210.4</v>
      </c>
      <c r="F423" s="17">
        <f>F424+F444</f>
        <v>37438</v>
      </c>
      <c r="G423" s="17">
        <f>G424+G444</f>
        <v>37438</v>
      </c>
    </row>
    <row r="424" spans="1:7" ht="47.25">
      <c r="A424" s="101" t="s">
        <v>90</v>
      </c>
      <c r="B424" s="101">
        <v>2120100000</v>
      </c>
      <c r="C424" s="101"/>
      <c r="D424" s="102" t="s">
        <v>122</v>
      </c>
      <c r="E424" s="17">
        <f>E428+E425+E441+E431+E434</f>
        <v>37438</v>
      </c>
      <c r="F424" s="17">
        <f>F428+F425+F441+F431+F434</f>
        <v>37438</v>
      </c>
      <c r="G424" s="17">
        <f>G428+G425+G441+G431+G434</f>
        <v>37438</v>
      </c>
    </row>
    <row r="425" spans="1:7" ht="47.25">
      <c r="A425" s="101" t="s">
        <v>90</v>
      </c>
      <c r="B425" s="101">
        <v>2120110690</v>
      </c>
      <c r="C425" s="101"/>
      <c r="D425" s="56" t="s">
        <v>238</v>
      </c>
      <c r="E425" s="17">
        <f aca="true" t="shared" si="115" ref="E425:G426">E426</f>
        <v>12257.1</v>
      </c>
      <c r="F425" s="17">
        <f t="shared" si="115"/>
        <v>12257.1</v>
      </c>
      <c r="G425" s="17">
        <f t="shared" si="115"/>
        <v>12257.1</v>
      </c>
    </row>
    <row r="426" spans="1:7" ht="31.5">
      <c r="A426" s="101" t="s">
        <v>90</v>
      </c>
      <c r="B426" s="101">
        <v>2120110690</v>
      </c>
      <c r="C426" s="103" t="s">
        <v>97</v>
      </c>
      <c r="D426" s="56" t="s">
        <v>98</v>
      </c>
      <c r="E426" s="17">
        <f t="shared" si="115"/>
        <v>12257.1</v>
      </c>
      <c r="F426" s="17">
        <f t="shared" si="115"/>
        <v>12257.1</v>
      </c>
      <c r="G426" s="17">
        <f t="shared" si="115"/>
        <v>12257.1</v>
      </c>
    </row>
    <row r="427" spans="1:7" ht="12.75">
      <c r="A427" s="101" t="s">
        <v>90</v>
      </c>
      <c r="B427" s="101">
        <v>2120110690</v>
      </c>
      <c r="C427" s="101">
        <v>610</v>
      </c>
      <c r="D427" s="56" t="s">
        <v>104</v>
      </c>
      <c r="E427" s="17">
        <f>'№ 4 ведом'!F270+'№ 4 ведом'!F716</f>
        <v>12257.1</v>
      </c>
      <c r="F427" s="17">
        <f>'№ 4 ведом'!G270+'№ 4 ведом'!G716</f>
        <v>12257.1</v>
      </c>
      <c r="G427" s="17">
        <f>'№ 4 ведом'!H270+'№ 4 ведом'!H716</f>
        <v>12257.1</v>
      </c>
    </row>
    <row r="428" spans="1:7" ht="31.5">
      <c r="A428" s="101" t="s">
        <v>90</v>
      </c>
      <c r="B428" s="101">
        <v>2120120010</v>
      </c>
      <c r="C428" s="101"/>
      <c r="D428" s="102" t="s">
        <v>123</v>
      </c>
      <c r="E428" s="17">
        <f aca="true" t="shared" si="116" ref="E428:G429">E429</f>
        <v>23908.6</v>
      </c>
      <c r="F428" s="17">
        <f t="shared" si="116"/>
        <v>23908.6</v>
      </c>
      <c r="G428" s="17">
        <f t="shared" si="116"/>
        <v>23908.6</v>
      </c>
    </row>
    <row r="429" spans="1:7" ht="31.5">
      <c r="A429" s="101" t="s">
        <v>90</v>
      </c>
      <c r="B429" s="101">
        <v>2120120010</v>
      </c>
      <c r="C429" s="103" t="s">
        <v>97</v>
      </c>
      <c r="D429" s="102" t="s">
        <v>98</v>
      </c>
      <c r="E429" s="17">
        <f t="shared" si="116"/>
        <v>23908.6</v>
      </c>
      <c r="F429" s="17">
        <f t="shared" si="116"/>
        <v>23908.6</v>
      </c>
      <c r="G429" s="17">
        <f t="shared" si="116"/>
        <v>23908.6</v>
      </c>
    </row>
    <row r="430" spans="1:7" ht="12.75">
      <c r="A430" s="101" t="s">
        <v>90</v>
      </c>
      <c r="B430" s="101">
        <v>2120120010</v>
      </c>
      <c r="C430" s="101">
        <v>610</v>
      </c>
      <c r="D430" s="102" t="s">
        <v>104</v>
      </c>
      <c r="E430" s="17">
        <f>'№ 4 ведом'!F719+'№ 4 ведом'!F273</f>
        <v>23908.6</v>
      </c>
      <c r="F430" s="17">
        <f>'№ 4 ведом'!G719+'№ 4 ведом'!G273</f>
        <v>23908.6</v>
      </c>
      <c r="G430" s="17">
        <f>'№ 4 ведом'!H719+'№ 4 ведом'!H273</f>
        <v>23908.6</v>
      </c>
    </row>
    <row r="431" spans="1:7" ht="31.5">
      <c r="A431" s="245" t="s">
        <v>90</v>
      </c>
      <c r="B431" s="245">
        <v>2120120020</v>
      </c>
      <c r="C431" s="245"/>
      <c r="D431" s="246" t="s">
        <v>671</v>
      </c>
      <c r="E431" s="17">
        <f>E432</f>
        <v>1121.4</v>
      </c>
      <c r="F431" s="17">
        <f aca="true" t="shared" si="117" ref="F431:G432">F432</f>
        <v>1121.4</v>
      </c>
      <c r="G431" s="17">
        <f t="shared" si="117"/>
        <v>1121.4</v>
      </c>
    </row>
    <row r="432" spans="1:7" ht="31.5">
      <c r="A432" s="245" t="s">
        <v>90</v>
      </c>
      <c r="B432" s="245">
        <v>2120120020</v>
      </c>
      <c r="C432" s="244" t="s">
        <v>97</v>
      </c>
      <c r="D432" s="246" t="s">
        <v>98</v>
      </c>
      <c r="E432" s="17">
        <f>E433</f>
        <v>1121.4</v>
      </c>
      <c r="F432" s="17">
        <f t="shared" si="117"/>
        <v>1121.4</v>
      </c>
      <c r="G432" s="17">
        <f t="shared" si="117"/>
        <v>1121.4</v>
      </c>
    </row>
    <row r="433" spans="1:7" ht="12.75">
      <c r="A433" s="245" t="s">
        <v>90</v>
      </c>
      <c r="B433" s="245">
        <v>2120120020</v>
      </c>
      <c r="C433" s="245">
        <v>610</v>
      </c>
      <c r="D433" s="246" t="s">
        <v>104</v>
      </c>
      <c r="E433" s="17">
        <f>'№ 4 ведом'!F722</f>
        <v>1121.4</v>
      </c>
      <c r="F433" s="17">
        <f>'№ 4 ведом'!G722</f>
        <v>1121.4</v>
      </c>
      <c r="G433" s="17">
        <f>'№ 4 ведом'!H722</f>
        <v>1121.4</v>
      </c>
    </row>
    <row r="434" spans="1:7" ht="47.25">
      <c r="A434" s="249" t="s">
        <v>90</v>
      </c>
      <c r="B434" s="249">
        <v>2120120030</v>
      </c>
      <c r="C434" s="249"/>
      <c r="D434" s="250" t="s">
        <v>681</v>
      </c>
      <c r="E434" s="21">
        <f>E435+E439</f>
        <v>27.099999999999998</v>
      </c>
      <c r="F434" s="21">
        <f aca="true" t="shared" si="118" ref="F434:G434">F435+F439</f>
        <v>27.099999999999998</v>
      </c>
      <c r="G434" s="21">
        <f t="shared" si="118"/>
        <v>27.099999999999998</v>
      </c>
    </row>
    <row r="435" spans="1:7" ht="31.5">
      <c r="A435" s="249" t="s">
        <v>90</v>
      </c>
      <c r="B435" s="249">
        <v>2120120030</v>
      </c>
      <c r="C435" s="248" t="s">
        <v>97</v>
      </c>
      <c r="D435" s="250" t="s">
        <v>98</v>
      </c>
      <c r="E435" s="21">
        <f>E436+E437+E438</f>
        <v>20.4</v>
      </c>
      <c r="F435" s="21">
        <f aca="true" t="shared" si="119" ref="F435:G435">F436+F437+F438</f>
        <v>20.4</v>
      </c>
      <c r="G435" s="21">
        <f t="shared" si="119"/>
        <v>20.4</v>
      </c>
    </row>
    <row r="436" spans="1:7" ht="12.75">
      <c r="A436" s="249" t="s">
        <v>90</v>
      </c>
      <c r="B436" s="249">
        <v>2120120030</v>
      </c>
      <c r="C436" s="249">
        <v>610</v>
      </c>
      <c r="D436" s="250" t="s">
        <v>104</v>
      </c>
      <c r="E436" s="21">
        <f>'№ 4 ведом'!F725</f>
        <v>6.8</v>
      </c>
      <c r="F436" s="21">
        <f>'№ 4 ведом'!G725</f>
        <v>6.8</v>
      </c>
      <c r="G436" s="21">
        <f>'№ 4 ведом'!H725</f>
        <v>6.8</v>
      </c>
    </row>
    <row r="437" spans="1:7" ht="12.75">
      <c r="A437" s="249" t="s">
        <v>90</v>
      </c>
      <c r="B437" s="249">
        <v>2120120030</v>
      </c>
      <c r="C437" s="249">
        <v>620</v>
      </c>
      <c r="D437" s="250" t="s">
        <v>682</v>
      </c>
      <c r="E437" s="21">
        <f>'№ 4 ведом'!F726</f>
        <v>6.8</v>
      </c>
      <c r="F437" s="21">
        <f>'№ 4 ведом'!G726</f>
        <v>6.8</v>
      </c>
      <c r="G437" s="21">
        <f>'№ 4 ведом'!H726</f>
        <v>6.8</v>
      </c>
    </row>
    <row r="438" spans="1:7" ht="47.25">
      <c r="A438" s="249" t="s">
        <v>90</v>
      </c>
      <c r="B438" s="249">
        <v>2120120030</v>
      </c>
      <c r="C438" s="249">
        <v>630</v>
      </c>
      <c r="D438" s="250" t="s">
        <v>684</v>
      </c>
      <c r="E438" s="21">
        <f>'№ 4 ведом'!F727</f>
        <v>6.8</v>
      </c>
      <c r="F438" s="21">
        <f>'№ 4 ведом'!G727</f>
        <v>6.8</v>
      </c>
      <c r="G438" s="21">
        <f>'№ 4 ведом'!H727</f>
        <v>6.8</v>
      </c>
    </row>
    <row r="439" spans="1:7" ht="12.75">
      <c r="A439" s="249" t="s">
        <v>90</v>
      </c>
      <c r="B439" s="249">
        <v>2120120030</v>
      </c>
      <c r="C439" s="249">
        <v>800</v>
      </c>
      <c r="D439" s="250" t="s">
        <v>71</v>
      </c>
      <c r="E439" s="21">
        <f>E440</f>
        <v>6.7</v>
      </c>
      <c r="F439" s="21">
        <f aca="true" t="shared" si="120" ref="F439:G439">F440</f>
        <v>6.7</v>
      </c>
      <c r="G439" s="21">
        <f t="shared" si="120"/>
        <v>6.7</v>
      </c>
    </row>
    <row r="440" spans="1:7" ht="47.25">
      <c r="A440" s="249" t="s">
        <v>90</v>
      </c>
      <c r="B440" s="249">
        <v>2120120030</v>
      </c>
      <c r="C440" s="249">
        <v>810</v>
      </c>
      <c r="D440" s="250" t="s">
        <v>683</v>
      </c>
      <c r="E440" s="21">
        <f>'№ 4 ведом'!F729</f>
        <v>6.7</v>
      </c>
      <c r="F440" s="21">
        <f>'№ 4 ведом'!G729</f>
        <v>6.7</v>
      </c>
      <c r="G440" s="21">
        <f>'№ 4 ведом'!H729</f>
        <v>6.7</v>
      </c>
    </row>
    <row r="441" spans="1:7" ht="47.25">
      <c r="A441" s="101" t="s">
        <v>90</v>
      </c>
      <c r="B441" s="101" t="s">
        <v>307</v>
      </c>
      <c r="C441" s="101"/>
      <c r="D441" s="56" t="s">
        <v>247</v>
      </c>
      <c r="E441" s="17">
        <f aca="true" t="shared" si="121" ref="E441:G442">E442</f>
        <v>123.8</v>
      </c>
      <c r="F441" s="17">
        <f t="shared" si="121"/>
        <v>123.8</v>
      </c>
      <c r="G441" s="17">
        <f t="shared" si="121"/>
        <v>123.8</v>
      </c>
    </row>
    <row r="442" spans="1:7" ht="31.5">
      <c r="A442" s="101" t="s">
        <v>90</v>
      </c>
      <c r="B442" s="101" t="s">
        <v>307</v>
      </c>
      <c r="C442" s="103" t="s">
        <v>97</v>
      </c>
      <c r="D442" s="56" t="s">
        <v>98</v>
      </c>
      <c r="E442" s="17">
        <f t="shared" si="121"/>
        <v>123.8</v>
      </c>
      <c r="F442" s="17">
        <f t="shared" si="121"/>
        <v>123.8</v>
      </c>
      <c r="G442" s="17">
        <f t="shared" si="121"/>
        <v>123.8</v>
      </c>
    </row>
    <row r="443" spans="1:7" ht="12.75">
      <c r="A443" s="101" t="s">
        <v>90</v>
      </c>
      <c r="B443" s="101" t="s">
        <v>307</v>
      </c>
      <c r="C443" s="101">
        <v>610</v>
      </c>
      <c r="D443" s="56" t="s">
        <v>104</v>
      </c>
      <c r="E443" s="17">
        <f>'№ 4 ведом'!F732+'№ 4 ведом'!F276</f>
        <v>123.8</v>
      </c>
      <c r="F443" s="17">
        <f>'№ 4 ведом'!G732+'№ 4 ведом'!G276</f>
        <v>123.8</v>
      </c>
      <c r="G443" s="17">
        <f>'№ 4 ведом'!H732+'№ 4 ведом'!H276</f>
        <v>123.8</v>
      </c>
    </row>
    <row r="444" spans="1:7" ht="31.5">
      <c r="A444" s="130" t="s">
        <v>90</v>
      </c>
      <c r="B444" s="130" t="s">
        <v>333</v>
      </c>
      <c r="C444" s="130"/>
      <c r="D444" s="56" t="s">
        <v>334</v>
      </c>
      <c r="E444" s="67">
        <f>E445+E448</f>
        <v>2772.4</v>
      </c>
      <c r="F444" s="67">
        <f aca="true" t="shared" si="122" ref="F444:G444">F445+F448</f>
        <v>0</v>
      </c>
      <c r="G444" s="67">
        <f t="shared" si="122"/>
        <v>0</v>
      </c>
    </row>
    <row r="445" spans="1:7" ht="63">
      <c r="A445" s="130" t="s">
        <v>90</v>
      </c>
      <c r="B445" s="130" t="s">
        <v>332</v>
      </c>
      <c r="C445" s="130"/>
      <c r="D445" s="56" t="s">
        <v>335</v>
      </c>
      <c r="E445" s="67">
        <f>E446</f>
        <v>82.2</v>
      </c>
      <c r="F445" s="67">
        <f aca="true" t="shared" si="123" ref="F445:G446">F446</f>
        <v>0</v>
      </c>
      <c r="G445" s="67">
        <f t="shared" si="123"/>
        <v>0</v>
      </c>
    </row>
    <row r="446" spans="1:7" ht="31.5">
      <c r="A446" s="130" t="s">
        <v>90</v>
      </c>
      <c r="B446" s="130" t="s">
        <v>332</v>
      </c>
      <c r="C446" s="128" t="s">
        <v>97</v>
      </c>
      <c r="D446" s="56" t="s">
        <v>98</v>
      </c>
      <c r="E446" s="67">
        <f>E447</f>
        <v>82.2</v>
      </c>
      <c r="F446" s="67">
        <f t="shared" si="123"/>
        <v>0</v>
      </c>
      <c r="G446" s="67">
        <f t="shared" si="123"/>
        <v>0</v>
      </c>
    </row>
    <row r="447" spans="1:7" ht="12.75">
      <c r="A447" s="130" t="s">
        <v>90</v>
      </c>
      <c r="B447" s="130" t="s">
        <v>332</v>
      </c>
      <c r="C447" s="130">
        <v>610</v>
      </c>
      <c r="D447" s="56" t="s">
        <v>104</v>
      </c>
      <c r="E447" s="67">
        <f>'№ 4 ведом'!F280</f>
        <v>82.2</v>
      </c>
      <c r="F447" s="67">
        <f>'№ 4 ведом'!G280</f>
        <v>0</v>
      </c>
      <c r="G447" s="67">
        <f>'№ 4 ведом'!H280</f>
        <v>0</v>
      </c>
    </row>
    <row r="448" spans="1:7" ht="47.25">
      <c r="A448" s="162" t="s">
        <v>90</v>
      </c>
      <c r="B448" s="162" t="s">
        <v>372</v>
      </c>
      <c r="C448" s="162"/>
      <c r="D448" s="56" t="s">
        <v>373</v>
      </c>
      <c r="E448" s="21">
        <f>E449</f>
        <v>2690.2000000000003</v>
      </c>
      <c r="F448" s="21">
        <f aca="true" t="shared" si="124" ref="F448:G449">F449</f>
        <v>0</v>
      </c>
      <c r="G448" s="21">
        <f t="shared" si="124"/>
        <v>0</v>
      </c>
    </row>
    <row r="449" spans="1:7" ht="31.5">
      <c r="A449" s="162" t="s">
        <v>90</v>
      </c>
      <c r="B449" s="162" t="s">
        <v>372</v>
      </c>
      <c r="C449" s="161" t="s">
        <v>97</v>
      </c>
      <c r="D449" s="56" t="s">
        <v>98</v>
      </c>
      <c r="E449" s="21">
        <f>E450</f>
        <v>2690.2000000000003</v>
      </c>
      <c r="F449" s="21">
        <f t="shared" si="124"/>
        <v>0</v>
      </c>
      <c r="G449" s="21">
        <f t="shared" si="124"/>
        <v>0</v>
      </c>
    </row>
    <row r="450" spans="1:7" ht="12.75">
      <c r="A450" s="162" t="s">
        <v>90</v>
      </c>
      <c r="B450" s="162" t="s">
        <v>372</v>
      </c>
      <c r="C450" s="162">
        <v>610</v>
      </c>
      <c r="D450" s="56" t="s">
        <v>104</v>
      </c>
      <c r="E450" s="21">
        <f>'№ 4 ведом'!F283</f>
        <v>2690.2000000000003</v>
      </c>
      <c r="F450" s="21">
        <f>'№ 4 ведом'!G283</f>
        <v>0</v>
      </c>
      <c r="G450" s="21">
        <f>'№ 4 ведом'!H283</f>
        <v>0</v>
      </c>
    </row>
    <row r="451" spans="1:7" ht="31.5">
      <c r="A451" s="101" t="s">
        <v>90</v>
      </c>
      <c r="B451" s="103">
        <v>2500000000</v>
      </c>
      <c r="C451" s="101"/>
      <c r="D451" s="102" t="s">
        <v>323</v>
      </c>
      <c r="E451" s="67">
        <f>E452</f>
        <v>862.8</v>
      </c>
      <c r="F451" s="67">
        <f aca="true" t="shared" si="125" ref="F451:G451">F452</f>
        <v>852.5999999999999</v>
      </c>
      <c r="G451" s="67">
        <f t="shared" si="125"/>
        <v>852.5999999999999</v>
      </c>
    </row>
    <row r="452" spans="1:7" ht="31.5">
      <c r="A452" s="101" t="s">
        <v>90</v>
      </c>
      <c r="B452" s="103">
        <v>2520000000</v>
      </c>
      <c r="C452" s="101"/>
      <c r="D452" s="102" t="s">
        <v>249</v>
      </c>
      <c r="E452" s="67">
        <f>E453+E457+E461</f>
        <v>862.8</v>
      </c>
      <c r="F452" s="67">
        <f aca="true" t="shared" si="126" ref="F452:G452">F453+F457+F461</f>
        <v>852.5999999999999</v>
      </c>
      <c r="G452" s="67">
        <f t="shared" si="126"/>
        <v>852.5999999999999</v>
      </c>
    </row>
    <row r="453" spans="1:7" ht="31.5">
      <c r="A453" s="130" t="s">
        <v>90</v>
      </c>
      <c r="B453" s="128">
        <v>2520400000</v>
      </c>
      <c r="C453" s="130"/>
      <c r="D453" s="56" t="s">
        <v>346</v>
      </c>
      <c r="E453" s="67">
        <f>E454</f>
        <v>95.1</v>
      </c>
      <c r="F453" s="67">
        <f aca="true" t="shared" si="127" ref="F453:G455">F454</f>
        <v>95.1</v>
      </c>
      <c r="G453" s="67">
        <f t="shared" si="127"/>
        <v>95.1</v>
      </c>
    </row>
    <row r="454" spans="1:7" ht="12.75">
      <c r="A454" s="130" t="s">
        <v>90</v>
      </c>
      <c r="B454" s="128">
        <v>2520420300</v>
      </c>
      <c r="C454" s="130"/>
      <c r="D454" s="56" t="s">
        <v>347</v>
      </c>
      <c r="E454" s="67">
        <f>E455</f>
        <v>95.1</v>
      </c>
      <c r="F454" s="67">
        <f t="shared" si="127"/>
        <v>95.1</v>
      </c>
      <c r="G454" s="67">
        <f t="shared" si="127"/>
        <v>95.1</v>
      </c>
    </row>
    <row r="455" spans="1:7" ht="31.5">
      <c r="A455" s="130" t="s">
        <v>90</v>
      </c>
      <c r="B455" s="128">
        <v>2520420300</v>
      </c>
      <c r="C455" s="128" t="s">
        <v>97</v>
      </c>
      <c r="D455" s="56" t="s">
        <v>98</v>
      </c>
      <c r="E455" s="67">
        <f>E456</f>
        <v>95.1</v>
      </c>
      <c r="F455" s="67">
        <f t="shared" si="127"/>
        <v>95.1</v>
      </c>
      <c r="G455" s="67">
        <f t="shared" si="127"/>
        <v>95.1</v>
      </c>
    </row>
    <row r="456" spans="1:7" ht="12.75">
      <c r="A456" s="130" t="s">
        <v>90</v>
      </c>
      <c r="B456" s="128">
        <v>2520420300</v>
      </c>
      <c r="C456" s="130">
        <v>610</v>
      </c>
      <c r="D456" s="56" t="s">
        <v>104</v>
      </c>
      <c r="E456" s="67">
        <f>'№ 4 ведом'!F289+'№ 4 ведом'!F738</f>
        <v>95.1</v>
      </c>
      <c r="F456" s="67">
        <f>'№ 4 ведом'!G289+'№ 4 ведом'!G738</f>
        <v>95.1</v>
      </c>
      <c r="G456" s="67">
        <f>'№ 4 ведом'!H289+'№ 4 ведом'!H738</f>
        <v>95.1</v>
      </c>
    </row>
    <row r="457" spans="1:7" ht="31.5">
      <c r="A457" s="162" t="s">
        <v>90</v>
      </c>
      <c r="B457" s="161">
        <v>2520500000</v>
      </c>
      <c r="C457" s="162"/>
      <c r="D457" s="163" t="s">
        <v>363</v>
      </c>
      <c r="E457" s="67">
        <f>E458</f>
        <v>147.39999999999998</v>
      </c>
      <c r="F457" s="67">
        <f aca="true" t="shared" si="128" ref="F457:G459">F458</f>
        <v>137.2</v>
      </c>
      <c r="G457" s="67">
        <f t="shared" si="128"/>
        <v>137.2</v>
      </c>
    </row>
    <row r="458" spans="1:7" ht="12.75">
      <c r="A458" s="162" t="s">
        <v>90</v>
      </c>
      <c r="B458" s="161">
        <v>2520520300</v>
      </c>
      <c r="C458" s="162"/>
      <c r="D458" s="163" t="s">
        <v>364</v>
      </c>
      <c r="E458" s="67">
        <f>E459</f>
        <v>147.39999999999998</v>
      </c>
      <c r="F458" s="67">
        <f t="shared" si="128"/>
        <v>137.2</v>
      </c>
      <c r="G458" s="67">
        <f t="shared" si="128"/>
        <v>137.2</v>
      </c>
    </row>
    <row r="459" spans="1:7" ht="31.5">
      <c r="A459" s="162" t="s">
        <v>90</v>
      </c>
      <c r="B459" s="161">
        <v>2520520300</v>
      </c>
      <c r="C459" s="161" t="s">
        <v>97</v>
      </c>
      <c r="D459" s="56" t="s">
        <v>98</v>
      </c>
      <c r="E459" s="67">
        <f>E460</f>
        <v>147.39999999999998</v>
      </c>
      <c r="F459" s="67">
        <f t="shared" si="128"/>
        <v>137.2</v>
      </c>
      <c r="G459" s="67">
        <f t="shared" si="128"/>
        <v>137.2</v>
      </c>
    </row>
    <row r="460" spans="1:7" ht="12.75">
      <c r="A460" s="162" t="s">
        <v>90</v>
      </c>
      <c r="B460" s="161">
        <v>2520520300</v>
      </c>
      <c r="C460" s="162">
        <v>610</v>
      </c>
      <c r="D460" s="56" t="s">
        <v>104</v>
      </c>
      <c r="E460" s="67">
        <f>'№ 4 ведом'!F293+'№ 4 ведом'!F742</f>
        <v>147.39999999999998</v>
      </c>
      <c r="F460" s="67">
        <f>'№ 4 ведом'!G293+'№ 4 ведом'!G742</f>
        <v>137.2</v>
      </c>
      <c r="G460" s="67">
        <f>'№ 4 ведом'!H293+'№ 4 ведом'!H742</f>
        <v>137.2</v>
      </c>
    </row>
    <row r="461" spans="1:7" ht="31.5">
      <c r="A461" s="162" t="s">
        <v>90</v>
      </c>
      <c r="B461" s="161">
        <v>2520600000</v>
      </c>
      <c r="C461" s="162"/>
      <c r="D461" s="163" t="s">
        <v>362</v>
      </c>
      <c r="E461" s="67">
        <f>E462</f>
        <v>620.3</v>
      </c>
      <c r="F461" s="67">
        <f aca="true" t="shared" si="129" ref="F461:G463">F462</f>
        <v>620.3</v>
      </c>
      <c r="G461" s="67">
        <f t="shared" si="129"/>
        <v>620.3</v>
      </c>
    </row>
    <row r="462" spans="1:7" ht="12.75">
      <c r="A462" s="162" t="s">
        <v>90</v>
      </c>
      <c r="B462" s="161">
        <v>2520620200</v>
      </c>
      <c r="C462" s="162"/>
      <c r="D462" s="163" t="s">
        <v>284</v>
      </c>
      <c r="E462" s="67">
        <f>E463</f>
        <v>620.3</v>
      </c>
      <c r="F462" s="67">
        <f t="shared" si="129"/>
        <v>620.3</v>
      </c>
      <c r="G462" s="67">
        <f t="shared" si="129"/>
        <v>620.3</v>
      </c>
    </row>
    <row r="463" spans="1:7" ht="31.5">
      <c r="A463" s="162" t="s">
        <v>90</v>
      </c>
      <c r="B463" s="161">
        <v>2520620200</v>
      </c>
      <c r="C463" s="161" t="s">
        <v>97</v>
      </c>
      <c r="D463" s="56" t="s">
        <v>98</v>
      </c>
      <c r="E463" s="67">
        <f>E464</f>
        <v>620.3</v>
      </c>
      <c r="F463" s="67">
        <f t="shared" si="129"/>
        <v>620.3</v>
      </c>
      <c r="G463" s="67">
        <f t="shared" si="129"/>
        <v>620.3</v>
      </c>
    </row>
    <row r="464" spans="1:7" ht="12.75">
      <c r="A464" s="162" t="s">
        <v>90</v>
      </c>
      <c r="B464" s="161">
        <v>2520620200</v>
      </c>
      <c r="C464" s="162">
        <v>610</v>
      </c>
      <c r="D464" s="56" t="s">
        <v>104</v>
      </c>
      <c r="E464" s="67">
        <f>'№ 4 ведом'!F297+'№ 4 ведом'!F746</f>
        <v>620.3</v>
      </c>
      <c r="F464" s="67">
        <f>'№ 4 ведом'!G297+'№ 4 ведом'!G746</f>
        <v>620.3</v>
      </c>
      <c r="G464" s="67">
        <f>'№ 4 ведом'!H297+'№ 4 ведом'!H746</f>
        <v>620.3</v>
      </c>
    </row>
    <row r="465" spans="1:7" ht="31.5">
      <c r="A465" s="22" t="s">
        <v>197</v>
      </c>
      <c r="B465" s="63"/>
      <c r="C465" s="63"/>
      <c r="D465" s="65" t="s">
        <v>225</v>
      </c>
      <c r="E465" s="67">
        <f aca="true" t="shared" si="130" ref="E465:G470">E466</f>
        <v>150</v>
      </c>
      <c r="F465" s="17">
        <f t="shared" si="130"/>
        <v>150</v>
      </c>
      <c r="G465" s="17">
        <f t="shared" si="130"/>
        <v>150</v>
      </c>
    </row>
    <row r="466" spans="1:7" ht="47.25">
      <c r="A466" s="22" t="s">
        <v>197</v>
      </c>
      <c r="B466" s="128">
        <v>2600000000</v>
      </c>
      <c r="C466" s="128"/>
      <c r="D466" s="131" t="s">
        <v>328</v>
      </c>
      <c r="E466" s="17">
        <f t="shared" si="130"/>
        <v>150</v>
      </c>
      <c r="F466" s="17">
        <f t="shared" si="130"/>
        <v>150</v>
      </c>
      <c r="G466" s="17">
        <f t="shared" si="130"/>
        <v>150</v>
      </c>
    </row>
    <row r="467" spans="1:7" ht="47.25">
      <c r="A467" s="22" t="s">
        <v>197</v>
      </c>
      <c r="B467" s="128">
        <v>2630000000</v>
      </c>
      <c r="C467" s="1"/>
      <c r="D467" s="47" t="s">
        <v>198</v>
      </c>
      <c r="E467" s="17">
        <f t="shared" si="130"/>
        <v>150</v>
      </c>
      <c r="F467" s="17">
        <f t="shared" si="130"/>
        <v>150</v>
      </c>
      <c r="G467" s="17">
        <f t="shared" si="130"/>
        <v>150</v>
      </c>
    </row>
    <row r="468" spans="1:7" ht="31.5">
      <c r="A468" s="22" t="s">
        <v>197</v>
      </c>
      <c r="B468" s="128">
        <v>2630100000</v>
      </c>
      <c r="C468" s="130"/>
      <c r="D468" s="131" t="s">
        <v>200</v>
      </c>
      <c r="E468" s="17">
        <f t="shared" si="130"/>
        <v>150</v>
      </c>
      <c r="F468" s="17">
        <f t="shared" si="130"/>
        <v>150</v>
      </c>
      <c r="G468" s="17">
        <f t="shared" si="130"/>
        <v>150</v>
      </c>
    </row>
    <row r="469" spans="1:7" ht="12.75">
      <c r="A469" s="22" t="s">
        <v>197</v>
      </c>
      <c r="B469" s="128">
        <v>2630120510</v>
      </c>
      <c r="C469" s="130"/>
      <c r="D469" s="131" t="s">
        <v>202</v>
      </c>
      <c r="E469" s="17">
        <f t="shared" si="130"/>
        <v>150</v>
      </c>
      <c r="F469" s="17">
        <f t="shared" si="130"/>
        <v>150</v>
      </c>
      <c r="G469" s="17">
        <f t="shared" si="130"/>
        <v>150</v>
      </c>
    </row>
    <row r="470" spans="1:7" ht="31.5">
      <c r="A470" s="22" t="s">
        <v>197</v>
      </c>
      <c r="B470" s="128">
        <v>2630120510</v>
      </c>
      <c r="C470" s="128" t="s">
        <v>69</v>
      </c>
      <c r="D470" s="131" t="s">
        <v>95</v>
      </c>
      <c r="E470" s="17">
        <f t="shared" si="130"/>
        <v>150</v>
      </c>
      <c r="F470" s="17">
        <f t="shared" si="130"/>
        <v>150</v>
      </c>
      <c r="G470" s="17">
        <f t="shared" si="130"/>
        <v>150</v>
      </c>
    </row>
    <row r="471" spans="1:7" ht="31.5">
      <c r="A471" s="22" t="s">
        <v>197</v>
      </c>
      <c r="B471" s="128">
        <v>2630120510</v>
      </c>
      <c r="C471" s="130">
        <v>240</v>
      </c>
      <c r="D471" s="131" t="s">
        <v>223</v>
      </c>
      <c r="E471" s="17">
        <f>'№ 4 ведом'!F304</f>
        <v>150</v>
      </c>
      <c r="F471" s="17">
        <f>'№ 4 ведом'!G304</f>
        <v>150</v>
      </c>
      <c r="G471" s="17">
        <f>'№ 4 ведом'!H304</f>
        <v>150</v>
      </c>
    </row>
    <row r="472" spans="1:7" ht="12.75">
      <c r="A472" s="101" t="s">
        <v>38</v>
      </c>
      <c r="B472" s="101" t="s">
        <v>66</v>
      </c>
      <c r="C472" s="101" t="s">
        <v>66</v>
      </c>
      <c r="D472" s="49" t="s">
        <v>99</v>
      </c>
      <c r="E472" s="21">
        <f>E482+E473</f>
        <v>212.4</v>
      </c>
      <c r="F472" s="21">
        <f aca="true" t="shared" si="131" ref="F472:G472">F482+F473</f>
        <v>212.4</v>
      </c>
      <c r="G472" s="21">
        <f t="shared" si="131"/>
        <v>212.4</v>
      </c>
    </row>
    <row r="473" spans="1:7" ht="31.5">
      <c r="A473" s="101" t="s">
        <v>38</v>
      </c>
      <c r="B473" s="103">
        <v>2130000000</v>
      </c>
      <c r="C473" s="101"/>
      <c r="D473" s="49" t="s">
        <v>114</v>
      </c>
      <c r="E473" s="17">
        <f>E474+E478</f>
        <v>85.5</v>
      </c>
      <c r="F473" s="17">
        <f>F474+F478</f>
        <v>85.5</v>
      </c>
      <c r="G473" s="17">
        <f>G474+G478</f>
        <v>85.5</v>
      </c>
    </row>
    <row r="474" spans="1:7" ht="31.5">
      <c r="A474" s="101" t="s">
        <v>38</v>
      </c>
      <c r="B474" s="101">
        <v>2130200000</v>
      </c>
      <c r="C474" s="101"/>
      <c r="D474" s="49" t="s">
        <v>172</v>
      </c>
      <c r="E474" s="17">
        <f>E475</f>
        <v>15.7</v>
      </c>
      <c r="F474" s="17">
        <f aca="true" t="shared" si="132" ref="F474:G476">F475</f>
        <v>15.7</v>
      </c>
      <c r="G474" s="17">
        <f t="shared" si="132"/>
        <v>15.7</v>
      </c>
    </row>
    <row r="475" spans="1:7" ht="31.5">
      <c r="A475" s="101" t="s">
        <v>38</v>
      </c>
      <c r="B475" s="101">
        <v>2130220270</v>
      </c>
      <c r="C475" s="101"/>
      <c r="D475" s="49" t="s">
        <v>173</v>
      </c>
      <c r="E475" s="17">
        <f>E476</f>
        <v>15.7</v>
      </c>
      <c r="F475" s="17">
        <f t="shared" si="132"/>
        <v>15.7</v>
      </c>
      <c r="G475" s="17">
        <f t="shared" si="132"/>
        <v>15.7</v>
      </c>
    </row>
    <row r="476" spans="1:7" ht="12.75">
      <c r="A476" s="101" t="s">
        <v>38</v>
      </c>
      <c r="B476" s="101">
        <v>2130220270</v>
      </c>
      <c r="C476" s="103" t="s">
        <v>73</v>
      </c>
      <c r="D476" s="102" t="s">
        <v>74</v>
      </c>
      <c r="E476" s="17">
        <f>E477</f>
        <v>15.7</v>
      </c>
      <c r="F476" s="17">
        <f t="shared" si="132"/>
        <v>15.7</v>
      </c>
      <c r="G476" s="17">
        <f t="shared" si="132"/>
        <v>15.7</v>
      </c>
    </row>
    <row r="477" spans="1:7" ht="12.75">
      <c r="A477" s="101" t="s">
        <v>38</v>
      </c>
      <c r="B477" s="101">
        <v>2130220270</v>
      </c>
      <c r="C477" s="101">
        <v>350</v>
      </c>
      <c r="D477" s="49" t="s">
        <v>151</v>
      </c>
      <c r="E477" s="17">
        <f>'№ 4 ведом'!F311</f>
        <v>15.7</v>
      </c>
      <c r="F477" s="17">
        <f>'№ 4 ведом'!G311</f>
        <v>15.7</v>
      </c>
      <c r="G477" s="17">
        <f>'№ 4 ведом'!H311</f>
        <v>15.7</v>
      </c>
    </row>
    <row r="478" spans="1:7" ht="31.5">
      <c r="A478" s="101" t="s">
        <v>38</v>
      </c>
      <c r="B478" s="101">
        <v>2130400000</v>
      </c>
      <c r="C478" s="101"/>
      <c r="D478" s="49" t="s">
        <v>137</v>
      </c>
      <c r="E478" s="17">
        <f>E479</f>
        <v>69.8</v>
      </c>
      <c r="F478" s="17">
        <f aca="true" t="shared" si="133" ref="F478:G480">F479</f>
        <v>69.8</v>
      </c>
      <c r="G478" s="17">
        <f t="shared" si="133"/>
        <v>69.8</v>
      </c>
    </row>
    <row r="479" spans="1:7" ht="31.5">
      <c r="A479" s="101" t="s">
        <v>38</v>
      </c>
      <c r="B479" s="101">
        <v>2130420290</v>
      </c>
      <c r="C479" s="101"/>
      <c r="D479" s="49" t="s">
        <v>138</v>
      </c>
      <c r="E479" s="17">
        <f>E480</f>
        <v>69.8</v>
      </c>
      <c r="F479" s="17">
        <f t="shared" si="133"/>
        <v>69.8</v>
      </c>
      <c r="G479" s="17">
        <f t="shared" si="133"/>
        <v>69.8</v>
      </c>
    </row>
    <row r="480" spans="1:7" ht="31.5">
      <c r="A480" s="101" t="s">
        <v>38</v>
      </c>
      <c r="B480" s="101">
        <v>2130420290</v>
      </c>
      <c r="C480" s="103" t="s">
        <v>69</v>
      </c>
      <c r="D480" s="102" t="s">
        <v>95</v>
      </c>
      <c r="E480" s="17">
        <f>E481</f>
        <v>69.8</v>
      </c>
      <c r="F480" s="17">
        <f t="shared" si="133"/>
        <v>69.8</v>
      </c>
      <c r="G480" s="17">
        <f t="shared" si="133"/>
        <v>69.8</v>
      </c>
    </row>
    <row r="481" spans="1:7" ht="31.5">
      <c r="A481" s="101" t="s">
        <v>38</v>
      </c>
      <c r="B481" s="101">
        <v>2130420290</v>
      </c>
      <c r="C481" s="101">
        <v>240</v>
      </c>
      <c r="D481" s="102" t="s">
        <v>223</v>
      </c>
      <c r="E481" s="17">
        <f>'№ 4 ведом'!F315</f>
        <v>69.8</v>
      </c>
      <c r="F481" s="17">
        <f>'№ 4 ведом'!G315</f>
        <v>69.8</v>
      </c>
      <c r="G481" s="17">
        <f>'№ 4 ведом'!H315</f>
        <v>69.8</v>
      </c>
    </row>
    <row r="482" spans="1:7" ht="47.25">
      <c r="A482" s="101" t="s">
        <v>38</v>
      </c>
      <c r="B482" s="103">
        <v>2200000000</v>
      </c>
      <c r="C482" s="101"/>
      <c r="D482" s="49" t="s">
        <v>322</v>
      </c>
      <c r="E482" s="17">
        <f aca="true" t="shared" si="134" ref="E482:G483">E483</f>
        <v>126.9</v>
      </c>
      <c r="F482" s="17">
        <f t="shared" si="134"/>
        <v>126.9</v>
      </c>
      <c r="G482" s="17">
        <f t="shared" si="134"/>
        <v>126.9</v>
      </c>
    </row>
    <row r="483" spans="1:7" ht="31.5">
      <c r="A483" s="101" t="s">
        <v>38</v>
      </c>
      <c r="B483" s="103">
        <v>2240000000</v>
      </c>
      <c r="C483" s="10"/>
      <c r="D483" s="49" t="s">
        <v>132</v>
      </c>
      <c r="E483" s="17">
        <f t="shared" si="134"/>
        <v>126.9</v>
      </c>
      <c r="F483" s="17">
        <f t="shared" si="134"/>
        <v>126.9</v>
      </c>
      <c r="G483" s="17">
        <f t="shared" si="134"/>
        <v>126.9</v>
      </c>
    </row>
    <row r="484" spans="1:7" ht="31.5">
      <c r="A484" s="101" t="s">
        <v>38</v>
      </c>
      <c r="B484" s="10" t="s">
        <v>308</v>
      </c>
      <c r="C484" s="10"/>
      <c r="D484" s="49" t="s">
        <v>137</v>
      </c>
      <c r="E484" s="17">
        <f>E488+E491+E494+E485</f>
        <v>126.9</v>
      </c>
      <c r="F484" s="17">
        <f>F488+F491+F494+F485</f>
        <v>126.9</v>
      </c>
      <c r="G484" s="17">
        <f>G488+G491+G494+G485</f>
        <v>126.9</v>
      </c>
    </row>
    <row r="485" spans="1:7" ht="12.75">
      <c r="A485" s="2" t="s">
        <v>38</v>
      </c>
      <c r="B485" s="10" t="s">
        <v>309</v>
      </c>
      <c r="C485" s="11"/>
      <c r="D485" s="49" t="s">
        <v>140</v>
      </c>
      <c r="E485" s="17">
        <f aca="true" t="shared" si="135" ref="E485:G486">E486</f>
        <v>54</v>
      </c>
      <c r="F485" s="17">
        <f t="shared" si="135"/>
        <v>54</v>
      </c>
      <c r="G485" s="17">
        <f t="shared" si="135"/>
        <v>54</v>
      </c>
    </row>
    <row r="486" spans="1:7" ht="31.5">
      <c r="A486" s="2" t="s">
        <v>38</v>
      </c>
      <c r="B486" s="10" t="s">
        <v>309</v>
      </c>
      <c r="C486" s="103" t="s">
        <v>69</v>
      </c>
      <c r="D486" s="102" t="s">
        <v>95</v>
      </c>
      <c r="E486" s="17">
        <f t="shared" si="135"/>
        <v>54</v>
      </c>
      <c r="F486" s="17">
        <f t="shared" si="135"/>
        <v>54</v>
      </c>
      <c r="G486" s="17">
        <f t="shared" si="135"/>
        <v>54</v>
      </c>
    </row>
    <row r="487" spans="1:7" ht="31.5">
      <c r="A487" s="2" t="s">
        <v>38</v>
      </c>
      <c r="B487" s="10" t="s">
        <v>309</v>
      </c>
      <c r="C487" s="101">
        <v>240</v>
      </c>
      <c r="D487" s="102" t="s">
        <v>223</v>
      </c>
      <c r="E487" s="17">
        <f>'№ 4 ведом'!F321</f>
        <v>54</v>
      </c>
      <c r="F487" s="17">
        <f>'№ 4 ведом'!G321</f>
        <v>54</v>
      </c>
      <c r="G487" s="17">
        <f>'№ 4 ведом'!H321</f>
        <v>54</v>
      </c>
    </row>
    <row r="488" spans="1:7" ht="31.5">
      <c r="A488" s="101" t="s">
        <v>38</v>
      </c>
      <c r="B488" s="10" t="s">
        <v>310</v>
      </c>
      <c r="C488" s="10"/>
      <c r="D488" s="49" t="s">
        <v>134</v>
      </c>
      <c r="E488" s="17">
        <f aca="true" t="shared" si="136" ref="E488:G489">E489</f>
        <v>22.8</v>
      </c>
      <c r="F488" s="17">
        <f t="shared" si="136"/>
        <v>22.8</v>
      </c>
      <c r="G488" s="17">
        <f t="shared" si="136"/>
        <v>22.8</v>
      </c>
    </row>
    <row r="489" spans="1:7" ht="31.5">
      <c r="A489" s="101" t="s">
        <v>38</v>
      </c>
      <c r="B489" s="10" t="s">
        <v>310</v>
      </c>
      <c r="C489" s="103" t="s">
        <v>69</v>
      </c>
      <c r="D489" s="102" t="s">
        <v>95</v>
      </c>
      <c r="E489" s="17">
        <f t="shared" si="136"/>
        <v>22.8</v>
      </c>
      <c r="F489" s="17">
        <f t="shared" si="136"/>
        <v>22.8</v>
      </c>
      <c r="G489" s="17">
        <f t="shared" si="136"/>
        <v>22.8</v>
      </c>
    </row>
    <row r="490" spans="1:7" ht="31.5">
      <c r="A490" s="101" t="s">
        <v>38</v>
      </c>
      <c r="B490" s="10" t="s">
        <v>310</v>
      </c>
      <c r="C490" s="101">
        <v>240</v>
      </c>
      <c r="D490" s="102" t="s">
        <v>223</v>
      </c>
      <c r="E490" s="17">
        <f>'№ 4 ведом'!F324</f>
        <v>22.8</v>
      </c>
      <c r="F490" s="17">
        <f>'№ 4 ведом'!G324</f>
        <v>22.8</v>
      </c>
      <c r="G490" s="17">
        <f>'№ 4 ведом'!H324</f>
        <v>22.8</v>
      </c>
    </row>
    <row r="491" spans="1:7" ht="31.5">
      <c r="A491" s="101" t="s">
        <v>38</v>
      </c>
      <c r="B491" s="10" t="s">
        <v>311</v>
      </c>
      <c r="C491" s="10"/>
      <c r="D491" s="49" t="s">
        <v>135</v>
      </c>
      <c r="E491" s="17">
        <f aca="true" t="shared" si="137" ref="E491:G492">E492</f>
        <v>14.1</v>
      </c>
      <c r="F491" s="17">
        <f t="shared" si="137"/>
        <v>14.1</v>
      </c>
      <c r="G491" s="17">
        <f t="shared" si="137"/>
        <v>14.1</v>
      </c>
    </row>
    <row r="492" spans="1:7" ht="31.5">
      <c r="A492" s="101" t="s">
        <v>38</v>
      </c>
      <c r="B492" s="10" t="s">
        <v>311</v>
      </c>
      <c r="C492" s="103" t="s">
        <v>69</v>
      </c>
      <c r="D492" s="102" t="s">
        <v>95</v>
      </c>
      <c r="E492" s="17">
        <f t="shared" si="137"/>
        <v>14.1</v>
      </c>
      <c r="F492" s="17">
        <f t="shared" si="137"/>
        <v>14.1</v>
      </c>
      <c r="G492" s="17">
        <f t="shared" si="137"/>
        <v>14.1</v>
      </c>
    </row>
    <row r="493" spans="1:7" ht="31.5">
      <c r="A493" s="101" t="s">
        <v>38</v>
      </c>
      <c r="B493" s="10" t="s">
        <v>311</v>
      </c>
      <c r="C493" s="101">
        <v>240</v>
      </c>
      <c r="D493" s="102" t="s">
        <v>223</v>
      </c>
      <c r="E493" s="17">
        <f>'№ 4 ведом'!F327</f>
        <v>14.1</v>
      </c>
      <c r="F493" s="17">
        <f>'№ 4 ведом'!G327</f>
        <v>14.1</v>
      </c>
      <c r="G493" s="17">
        <f>'№ 4 ведом'!H327</f>
        <v>14.1</v>
      </c>
    </row>
    <row r="494" spans="1:7" ht="12.75">
      <c r="A494" s="101" t="s">
        <v>38</v>
      </c>
      <c r="B494" s="10" t="s">
        <v>312</v>
      </c>
      <c r="C494" s="10"/>
      <c r="D494" s="49" t="s">
        <v>136</v>
      </c>
      <c r="E494" s="17">
        <f aca="true" t="shared" si="138" ref="E494:G495">E495</f>
        <v>36</v>
      </c>
      <c r="F494" s="17">
        <f t="shared" si="138"/>
        <v>36</v>
      </c>
      <c r="G494" s="17">
        <f t="shared" si="138"/>
        <v>36</v>
      </c>
    </row>
    <row r="495" spans="1:7" ht="12.75">
      <c r="A495" s="101" t="s">
        <v>38</v>
      </c>
      <c r="B495" s="10" t="s">
        <v>312</v>
      </c>
      <c r="C495" s="103" t="s">
        <v>73</v>
      </c>
      <c r="D495" s="102" t="s">
        <v>74</v>
      </c>
      <c r="E495" s="17">
        <f t="shared" si="138"/>
        <v>36</v>
      </c>
      <c r="F495" s="17">
        <f t="shared" si="138"/>
        <v>36</v>
      </c>
      <c r="G495" s="17">
        <f t="shared" si="138"/>
        <v>36</v>
      </c>
    </row>
    <row r="496" spans="1:7" ht="31.5">
      <c r="A496" s="101" t="s">
        <v>38</v>
      </c>
      <c r="B496" s="10" t="s">
        <v>312</v>
      </c>
      <c r="C496" s="10" t="s">
        <v>351</v>
      </c>
      <c r="D496" s="141" t="s">
        <v>352</v>
      </c>
      <c r="E496" s="17">
        <f>'№ 4 ведом'!F330</f>
        <v>36</v>
      </c>
      <c r="F496" s="17">
        <f>'№ 4 ведом'!G330</f>
        <v>36</v>
      </c>
      <c r="G496" s="17">
        <f>'№ 4 ведом'!H330</f>
        <v>36</v>
      </c>
    </row>
    <row r="497" spans="1:7" ht="12.75">
      <c r="A497" s="101" t="s">
        <v>52</v>
      </c>
      <c r="B497" s="101" t="s">
        <v>66</v>
      </c>
      <c r="C497" s="101" t="s">
        <v>66</v>
      </c>
      <c r="D497" s="49" t="s">
        <v>12</v>
      </c>
      <c r="E497" s="17">
        <f>E498+E518</f>
        <v>10800.9</v>
      </c>
      <c r="F497" s="17">
        <f>F498+F518</f>
        <v>10800.9</v>
      </c>
      <c r="G497" s="17">
        <f>G498+G518</f>
        <v>10800.9</v>
      </c>
    </row>
    <row r="498" spans="1:7" ht="47.25">
      <c r="A498" s="101" t="s">
        <v>52</v>
      </c>
      <c r="B498" s="103">
        <v>2100000000</v>
      </c>
      <c r="C498" s="101"/>
      <c r="D498" s="102" t="s">
        <v>324</v>
      </c>
      <c r="E498" s="17">
        <f>E509+E499</f>
        <v>3614.8</v>
      </c>
      <c r="F498" s="17">
        <f aca="true" t="shared" si="139" ref="F498:G498">F509+F499</f>
        <v>3614.8</v>
      </c>
      <c r="G498" s="17">
        <f t="shared" si="139"/>
        <v>3614.8</v>
      </c>
    </row>
    <row r="499" spans="1:7" ht="12.75">
      <c r="A499" s="162" t="s">
        <v>52</v>
      </c>
      <c r="B499" s="162">
        <v>2110000000</v>
      </c>
      <c r="C499" s="162"/>
      <c r="D499" s="163" t="s">
        <v>166</v>
      </c>
      <c r="E499" s="21">
        <f>E500</f>
        <v>3390.5</v>
      </c>
      <c r="F499" s="21">
        <f aca="true" t="shared" si="140" ref="F499:G499">F500</f>
        <v>3390.5</v>
      </c>
      <c r="G499" s="21">
        <f t="shared" si="140"/>
        <v>3390.5</v>
      </c>
    </row>
    <row r="500" spans="1:7" ht="12.75">
      <c r="A500" s="162" t="s">
        <v>52</v>
      </c>
      <c r="B500" s="162">
        <v>2110400000</v>
      </c>
      <c r="C500" s="162"/>
      <c r="D500" s="163" t="s">
        <v>170</v>
      </c>
      <c r="E500" s="21">
        <f>E501+E506</f>
        <v>3390.5</v>
      </c>
      <c r="F500" s="21">
        <f aca="true" t="shared" si="141" ref="F500:G500">F501+F506</f>
        <v>3390.5</v>
      </c>
      <c r="G500" s="21">
        <f t="shared" si="141"/>
        <v>3390.5</v>
      </c>
    </row>
    <row r="501" spans="1:7" ht="31.5">
      <c r="A501" s="162" t="s">
        <v>52</v>
      </c>
      <c r="B501" s="162">
        <v>2110410240</v>
      </c>
      <c r="C501" s="162"/>
      <c r="D501" s="56" t="s">
        <v>244</v>
      </c>
      <c r="E501" s="21">
        <f>E502+E504</f>
        <v>3051.4</v>
      </c>
      <c r="F501" s="21">
        <f aca="true" t="shared" si="142" ref="F501:G501">F502+F504</f>
        <v>3051.4</v>
      </c>
      <c r="G501" s="21">
        <f t="shared" si="142"/>
        <v>3051.4</v>
      </c>
    </row>
    <row r="502" spans="1:7" ht="12.75">
      <c r="A502" s="162" t="s">
        <v>52</v>
      </c>
      <c r="B502" s="162">
        <v>2110410240</v>
      </c>
      <c r="C502" s="1" t="s">
        <v>73</v>
      </c>
      <c r="D502" s="47" t="s">
        <v>74</v>
      </c>
      <c r="E502" s="21">
        <f>E503</f>
        <v>296.5</v>
      </c>
      <c r="F502" s="21">
        <f aca="true" t="shared" si="143" ref="F502:G502">F503</f>
        <v>61.00000000000001</v>
      </c>
      <c r="G502" s="21">
        <f t="shared" si="143"/>
        <v>61.00000000000001</v>
      </c>
    </row>
    <row r="503" spans="1:7" ht="31.5">
      <c r="A503" s="162" t="s">
        <v>52</v>
      </c>
      <c r="B503" s="162">
        <v>2110410240</v>
      </c>
      <c r="C503" s="162">
        <v>320</v>
      </c>
      <c r="D503" s="163" t="s">
        <v>102</v>
      </c>
      <c r="E503" s="21">
        <f>'№ 4 ведом'!F753</f>
        <v>296.5</v>
      </c>
      <c r="F503" s="21">
        <f>'№ 4 ведом'!G753</f>
        <v>61.00000000000001</v>
      </c>
      <c r="G503" s="21">
        <f>'№ 4 ведом'!H753</f>
        <v>61.00000000000001</v>
      </c>
    </row>
    <row r="504" spans="1:7" ht="31.5">
      <c r="A504" s="162" t="s">
        <v>52</v>
      </c>
      <c r="B504" s="162">
        <v>2110410240</v>
      </c>
      <c r="C504" s="161" t="s">
        <v>97</v>
      </c>
      <c r="D504" s="163" t="s">
        <v>98</v>
      </c>
      <c r="E504" s="21">
        <f>E505</f>
        <v>2754.9</v>
      </c>
      <c r="F504" s="21">
        <f aca="true" t="shared" si="144" ref="F504:G504">F505</f>
        <v>2990.4</v>
      </c>
      <c r="G504" s="21">
        <f t="shared" si="144"/>
        <v>2990.4</v>
      </c>
    </row>
    <row r="505" spans="1:7" ht="12.75">
      <c r="A505" s="162" t="s">
        <v>52</v>
      </c>
      <c r="B505" s="162">
        <v>2110410240</v>
      </c>
      <c r="C505" s="162">
        <v>610</v>
      </c>
      <c r="D505" s="163" t="s">
        <v>104</v>
      </c>
      <c r="E505" s="21">
        <f>'№ 4 ведом'!F755</f>
        <v>2754.9</v>
      </c>
      <c r="F505" s="21">
        <f>'№ 4 ведом'!G755</f>
        <v>2990.4</v>
      </c>
      <c r="G505" s="21">
        <f>'№ 4 ведом'!H755</f>
        <v>2990.4</v>
      </c>
    </row>
    <row r="506" spans="1:7" ht="31.5">
      <c r="A506" s="162" t="s">
        <v>52</v>
      </c>
      <c r="B506" s="162" t="s">
        <v>321</v>
      </c>
      <c r="C506" s="162"/>
      <c r="D506" s="163" t="s">
        <v>171</v>
      </c>
      <c r="E506" s="21">
        <f>E507</f>
        <v>339.1</v>
      </c>
      <c r="F506" s="21">
        <f aca="true" t="shared" si="145" ref="F506:G507">F507</f>
        <v>339.1</v>
      </c>
      <c r="G506" s="21">
        <f t="shared" si="145"/>
        <v>339.1</v>
      </c>
    </row>
    <row r="507" spans="1:7" ht="31.5">
      <c r="A507" s="162" t="s">
        <v>52</v>
      </c>
      <c r="B507" s="162" t="s">
        <v>321</v>
      </c>
      <c r="C507" s="268" t="s">
        <v>97</v>
      </c>
      <c r="D507" s="270" t="s">
        <v>98</v>
      </c>
      <c r="E507" s="21">
        <f>E508</f>
        <v>339.1</v>
      </c>
      <c r="F507" s="21">
        <f t="shared" si="145"/>
        <v>339.1</v>
      </c>
      <c r="G507" s="21">
        <f t="shared" si="145"/>
        <v>339.1</v>
      </c>
    </row>
    <row r="508" spans="1:7" ht="12.75">
      <c r="A508" s="162" t="s">
        <v>52</v>
      </c>
      <c r="B508" s="162" t="s">
        <v>321</v>
      </c>
      <c r="C508" s="269">
        <v>610</v>
      </c>
      <c r="D508" s="270" t="s">
        <v>104</v>
      </c>
      <c r="E508" s="21">
        <f>'№ 4 ведом'!F758</f>
        <v>339.1</v>
      </c>
      <c r="F508" s="21">
        <f>'№ 4 ведом'!G758</f>
        <v>339.1</v>
      </c>
      <c r="G508" s="21">
        <f>'№ 4 ведом'!H758</f>
        <v>339.1</v>
      </c>
    </row>
    <row r="509" spans="1:7" ht="31.5">
      <c r="A509" s="101" t="s">
        <v>52</v>
      </c>
      <c r="B509" s="103">
        <v>2130000000</v>
      </c>
      <c r="C509" s="24"/>
      <c r="D509" s="49" t="s">
        <v>114</v>
      </c>
      <c r="E509" s="17">
        <f>E514+E510</f>
        <v>224.3</v>
      </c>
      <c r="F509" s="17">
        <f>F514+F510</f>
        <v>224.3</v>
      </c>
      <c r="G509" s="17">
        <f>G514+G510</f>
        <v>224.3</v>
      </c>
    </row>
    <row r="510" spans="1:7" ht="31.5">
      <c r="A510" s="101" t="s">
        <v>52</v>
      </c>
      <c r="B510" s="101">
        <v>2130100000</v>
      </c>
      <c r="C510" s="24"/>
      <c r="D510" s="49" t="s">
        <v>209</v>
      </c>
      <c r="E510" s="17">
        <f>E511</f>
        <v>125.8</v>
      </c>
      <c r="F510" s="17">
        <f aca="true" t="shared" si="146" ref="F510:G512">F511</f>
        <v>125.8</v>
      </c>
      <c r="G510" s="17">
        <f t="shared" si="146"/>
        <v>125.8</v>
      </c>
    </row>
    <row r="511" spans="1:7" ht="31.5">
      <c r="A511" s="101" t="s">
        <v>52</v>
      </c>
      <c r="B511" s="103">
        <v>2130120260</v>
      </c>
      <c r="C511" s="24"/>
      <c r="D511" s="49" t="s">
        <v>210</v>
      </c>
      <c r="E511" s="17">
        <f>E512</f>
        <v>125.8</v>
      </c>
      <c r="F511" s="17">
        <f t="shared" si="146"/>
        <v>125.8</v>
      </c>
      <c r="G511" s="17">
        <f t="shared" si="146"/>
        <v>125.8</v>
      </c>
    </row>
    <row r="512" spans="1:7" ht="31.5">
      <c r="A512" s="101" t="s">
        <v>52</v>
      </c>
      <c r="B512" s="103">
        <v>2130120260</v>
      </c>
      <c r="C512" s="101" t="s">
        <v>69</v>
      </c>
      <c r="D512" s="49" t="s">
        <v>95</v>
      </c>
      <c r="E512" s="17">
        <f>E513</f>
        <v>125.8</v>
      </c>
      <c r="F512" s="17">
        <f t="shared" si="146"/>
        <v>125.8</v>
      </c>
      <c r="G512" s="17">
        <f t="shared" si="146"/>
        <v>125.8</v>
      </c>
    </row>
    <row r="513" spans="1:7" ht="31.5">
      <c r="A513" s="101" t="s">
        <v>52</v>
      </c>
      <c r="B513" s="103">
        <v>2130120260</v>
      </c>
      <c r="C513" s="101">
        <v>240</v>
      </c>
      <c r="D513" s="49" t="s">
        <v>223</v>
      </c>
      <c r="E513" s="17">
        <f>'№ 4 ведом'!F763</f>
        <v>125.8</v>
      </c>
      <c r="F513" s="17">
        <f>'№ 4 ведом'!G763</f>
        <v>125.8</v>
      </c>
      <c r="G513" s="17">
        <f>'№ 4 ведом'!H763</f>
        <v>125.8</v>
      </c>
    </row>
    <row r="514" spans="1:7" ht="31.5">
      <c r="A514" s="101" t="s">
        <v>52</v>
      </c>
      <c r="B514" s="101">
        <v>2130200000</v>
      </c>
      <c r="C514" s="101"/>
      <c r="D514" s="49" t="s">
        <v>172</v>
      </c>
      <c r="E514" s="17">
        <f aca="true" t="shared" si="147" ref="E514:G516">E515</f>
        <v>98.5</v>
      </c>
      <c r="F514" s="17">
        <f t="shared" si="147"/>
        <v>98.5</v>
      </c>
      <c r="G514" s="17">
        <f t="shared" si="147"/>
        <v>98.5</v>
      </c>
    </row>
    <row r="515" spans="1:7" ht="31.5">
      <c r="A515" s="101" t="s">
        <v>52</v>
      </c>
      <c r="B515" s="101">
        <v>2130220270</v>
      </c>
      <c r="C515" s="101"/>
      <c r="D515" s="49" t="s">
        <v>173</v>
      </c>
      <c r="E515" s="17">
        <f t="shared" si="147"/>
        <v>98.5</v>
      </c>
      <c r="F515" s="17">
        <f t="shared" si="147"/>
        <v>98.5</v>
      </c>
      <c r="G515" s="17">
        <f t="shared" si="147"/>
        <v>98.5</v>
      </c>
    </row>
    <row r="516" spans="1:7" ht="31.5">
      <c r="A516" s="101" t="s">
        <v>52</v>
      </c>
      <c r="B516" s="101">
        <v>2130220270</v>
      </c>
      <c r="C516" s="101" t="s">
        <v>69</v>
      </c>
      <c r="D516" s="49" t="s">
        <v>95</v>
      </c>
      <c r="E516" s="17">
        <f t="shared" si="147"/>
        <v>98.5</v>
      </c>
      <c r="F516" s="17">
        <f t="shared" si="147"/>
        <v>98.5</v>
      </c>
      <c r="G516" s="17">
        <f t="shared" si="147"/>
        <v>98.5</v>
      </c>
    </row>
    <row r="517" spans="1:7" ht="31.5">
      <c r="A517" s="101" t="s">
        <v>52</v>
      </c>
      <c r="B517" s="101">
        <v>2130220270</v>
      </c>
      <c r="C517" s="101">
        <v>240</v>
      </c>
      <c r="D517" s="49" t="s">
        <v>223</v>
      </c>
      <c r="E517" s="17">
        <f>'№ 4 ведом'!F767</f>
        <v>98.5</v>
      </c>
      <c r="F517" s="17">
        <f>'№ 4 ведом'!G767</f>
        <v>98.5</v>
      </c>
      <c r="G517" s="17">
        <f>'№ 4 ведом'!H767</f>
        <v>98.5</v>
      </c>
    </row>
    <row r="518" spans="1:7" ht="12.75">
      <c r="A518" s="101" t="s">
        <v>52</v>
      </c>
      <c r="B518" s="101">
        <v>9900000000</v>
      </c>
      <c r="C518" s="101"/>
      <c r="D518" s="49" t="s">
        <v>105</v>
      </c>
      <c r="E518" s="17">
        <f aca="true" t="shared" si="148" ref="E518:G519">E519</f>
        <v>7186.099999999999</v>
      </c>
      <c r="F518" s="17">
        <f t="shared" si="148"/>
        <v>7186.099999999999</v>
      </c>
      <c r="G518" s="17">
        <f t="shared" si="148"/>
        <v>7186.099999999999</v>
      </c>
    </row>
    <row r="519" spans="1:7" ht="31.5">
      <c r="A519" s="101" t="s">
        <v>52</v>
      </c>
      <c r="B519" s="101">
        <v>9990000000</v>
      </c>
      <c r="C519" s="101"/>
      <c r="D519" s="49" t="s">
        <v>147</v>
      </c>
      <c r="E519" s="17">
        <f t="shared" si="148"/>
        <v>7186.099999999999</v>
      </c>
      <c r="F519" s="17">
        <f t="shared" si="148"/>
        <v>7186.099999999999</v>
      </c>
      <c r="G519" s="17">
        <f t="shared" si="148"/>
        <v>7186.099999999999</v>
      </c>
    </row>
    <row r="520" spans="1:7" ht="31.5">
      <c r="A520" s="101" t="s">
        <v>52</v>
      </c>
      <c r="B520" s="101">
        <v>9990200000</v>
      </c>
      <c r="C520" s="24"/>
      <c r="D520" s="49" t="s">
        <v>117</v>
      </c>
      <c r="E520" s="17">
        <f>E521</f>
        <v>7186.099999999999</v>
      </c>
      <c r="F520" s="17">
        <f aca="true" t="shared" si="149" ref="F520:G522">F521</f>
        <v>7186.099999999999</v>
      </c>
      <c r="G520" s="17">
        <f t="shared" si="149"/>
        <v>7186.099999999999</v>
      </c>
    </row>
    <row r="521" spans="1:7" ht="47.25">
      <c r="A521" s="101" t="s">
        <v>52</v>
      </c>
      <c r="B521" s="101">
        <v>9990225000</v>
      </c>
      <c r="C521" s="101"/>
      <c r="D521" s="49" t="s">
        <v>118</v>
      </c>
      <c r="E521" s="17">
        <f>E522+E524</f>
        <v>7186.099999999999</v>
      </c>
      <c r="F521" s="17">
        <f>F522+F524</f>
        <v>7186.099999999999</v>
      </c>
      <c r="G521" s="17">
        <f>G522+G524</f>
        <v>7186.099999999999</v>
      </c>
    </row>
    <row r="522" spans="1:7" ht="63">
      <c r="A522" s="101" t="s">
        <v>52</v>
      </c>
      <c r="B522" s="101">
        <v>9990225000</v>
      </c>
      <c r="C522" s="101" t="s">
        <v>68</v>
      </c>
      <c r="D522" s="49" t="s">
        <v>1</v>
      </c>
      <c r="E522" s="17">
        <f>E523</f>
        <v>7161.9</v>
      </c>
      <c r="F522" s="17">
        <f t="shared" si="149"/>
        <v>7161.9</v>
      </c>
      <c r="G522" s="17">
        <f t="shared" si="149"/>
        <v>7161.9</v>
      </c>
    </row>
    <row r="523" spans="1:7" ht="31.5">
      <c r="A523" s="101" t="s">
        <v>52</v>
      </c>
      <c r="B523" s="101">
        <v>9990225000</v>
      </c>
      <c r="C523" s="101">
        <v>120</v>
      </c>
      <c r="D523" s="49" t="s">
        <v>224</v>
      </c>
      <c r="E523" s="17">
        <f>'№ 4 ведом'!F773</f>
        <v>7161.9</v>
      </c>
      <c r="F523" s="17">
        <f>'№ 4 ведом'!G773</f>
        <v>7161.9</v>
      </c>
      <c r="G523" s="17">
        <f>'№ 4 ведом'!H773</f>
        <v>7161.9</v>
      </c>
    </row>
    <row r="524" spans="1:7" ht="12.75">
      <c r="A524" s="101" t="s">
        <v>52</v>
      </c>
      <c r="B524" s="101">
        <v>9990225000</v>
      </c>
      <c r="C524" s="101" t="s">
        <v>70</v>
      </c>
      <c r="D524" s="49" t="s">
        <v>71</v>
      </c>
      <c r="E524" s="17">
        <f>E525</f>
        <v>24.2</v>
      </c>
      <c r="F524" s="17">
        <f>F525</f>
        <v>24.2</v>
      </c>
      <c r="G524" s="17">
        <f>G525</f>
        <v>24.2</v>
      </c>
    </row>
    <row r="525" spans="1:7" ht="12.75">
      <c r="A525" s="101" t="s">
        <v>52</v>
      </c>
      <c r="B525" s="101">
        <v>9990225000</v>
      </c>
      <c r="C525" s="101">
        <v>850</v>
      </c>
      <c r="D525" s="49" t="s">
        <v>100</v>
      </c>
      <c r="E525" s="17">
        <f>'№ 4 ведом'!F775</f>
        <v>24.2</v>
      </c>
      <c r="F525" s="17">
        <f>'№ 4 ведом'!G775</f>
        <v>24.2</v>
      </c>
      <c r="G525" s="17">
        <f>'№ 4 ведом'!H775</f>
        <v>24.2</v>
      </c>
    </row>
    <row r="526" spans="1:7" ht="12.75">
      <c r="A526" s="4" t="s">
        <v>41</v>
      </c>
      <c r="B526" s="4" t="s">
        <v>66</v>
      </c>
      <c r="C526" s="4" t="s">
        <v>66</v>
      </c>
      <c r="D526" s="19" t="s">
        <v>82</v>
      </c>
      <c r="E526" s="6">
        <f>E527</f>
        <v>51056.9</v>
      </c>
      <c r="F526" s="6">
        <f>F527</f>
        <v>45729.700000000004</v>
      </c>
      <c r="G526" s="6">
        <f>G527</f>
        <v>45729.5</v>
      </c>
    </row>
    <row r="527" spans="1:7" ht="12.75">
      <c r="A527" s="129" t="s">
        <v>42</v>
      </c>
      <c r="B527" s="129" t="s">
        <v>66</v>
      </c>
      <c r="C527" s="129" t="s">
        <v>66</v>
      </c>
      <c r="D527" s="58" t="s">
        <v>13</v>
      </c>
      <c r="E527" s="59">
        <f>E534+E576+E528</f>
        <v>51056.9</v>
      </c>
      <c r="F527" s="59">
        <f>F534+F576+F528</f>
        <v>45729.700000000004</v>
      </c>
      <c r="G527" s="59">
        <f>G534+G576+G528</f>
        <v>45729.5</v>
      </c>
    </row>
    <row r="528" spans="1:7" ht="47.25">
      <c r="A528" s="130" t="s">
        <v>42</v>
      </c>
      <c r="B528" s="128">
        <v>2100000000</v>
      </c>
      <c r="C528" s="24"/>
      <c r="D528" s="131" t="s">
        <v>324</v>
      </c>
      <c r="E528" s="17">
        <f>E529</f>
        <v>218.9</v>
      </c>
      <c r="F528" s="17">
        <f aca="true" t="shared" si="150" ref="F528:G532">F529</f>
        <v>218.9</v>
      </c>
      <c r="G528" s="17">
        <f t="shared" si="150"/>
        <v>218.9</v>
      </c>
    </row>
    <row r="529" spans="1:7" ht="31.5">
      <c r="A529" s="130" t="s">
        <v>42</v>
      </c>
      <c r="B529" s="128">
        <v>2130000000</v>
      </c>
      <c r="C529" s="24"/>
      <c r="D529" s="131" t="s">
        <v>114</v>
      </c>
      <c r="E529" s="17">
        <f>E530</f>
        <v>218.9</v>
      </c>
      <c r="F529" s="17">
        <f t="shared" si="150"/>
        <v>218.9</v>
      </c>
      <c r="G529" s="17">
        <f t="shared" si="150"/>
        <v>218.9</v>
      </c>
    </row>
    <row r="530" spans="1:7" ht="47.25">
      <c r="A530" s="130" t="s">
        <v>42</v>
      </c>
      <c r="B530" s="128">
        <v>2130300000</v>
      </c>
      <c r="C530" s="24"/>
      <c r="D530" s="131" t="s">
        <v>115</v>
      </c>
      <c r="E530" s="17">
        <f>E531</f>
        <v>218.9</v>
      </c>
      <c r="F530" s="17">
        <f t="shared" si="150"/>
        <v>218.9</v>
      </c>
      <c r="G530" s="17">
        <f t="shared" si="150"/>
        <v>218.9</v>
      </c>
    </row>
    <row r="531" spans="1:7" ht="31.5">
      <c r="A531" s="130" t="s">
        <v>42</v>
      </c>
      <c r="B531" s="128">
        <v>2130320280</v>
      </c>
      <c r="C531" s="24"/>
      <c r="D531" s="131" t="s">
        <v>116</v>
      </c>
      <c r="E531" s="17">
        <f>E532</f>
        <v>218.9</v>
      </c>
      <c r="F531" s="17">
        <f t="shared" si="150"/>
        <v>218.9</v>
      </c>
      <c r="G531" s="17">
        <f t="shared" si="150"/>
        <v>218.9</v>
      </c>
    </row>
    <row r="532" spans="1:7" ht="31.5">
      <c r="A532" s="130" t="s">
        <v>42</v>
      </c>
      <c r="B532" s="128">
        <v>2130320280</v>
      </c>
      <c r="C532" s="128" t="s">
        <v>97</v>
      </c>
      <c r="D532" s="131" t="s">
        <v>98</v>
      </c>
      <c r="E532" s="17">
        <f>E533</f>
        <v>218.9</v>
      </c>
      <c r="F532" s="17">
        <f t="shared" si="150"/>
        <v>218.9</v>
      </c>
      <c r="G532" s="17">
        <f t="shared" si="150"/>
        <v>218.9</v>
      </c>
    </row>
    <row r="533" spans="1:7" ht="12.75">
      <c r="A533" s="130" t="s">
        <v>42</v>
      </c>
      <c r="B533" s="128">
        <v>2130320280</v>
      </c>
      <c r="C533" s="130">
        <v>610</v>
      </c>
      <c r="D533" s="131" t="s">
        <v>104</v>
      </c>
      <c r="E533" s="17">
        <f>'№ 4 ведом'!F338</f>
        <v>218.9</v>
      </c>
      <c r="F533" s="17">
        <f>'№ 4 ведом'!G338</f>
        <v>218.9</v>
      </c>
      <c r="G533" s="17">
        <f>'№ 4 ведом'!H338</f>
        <v>218.9</v>
      </c>
    </row>
    <row r="534" spans="1:7" ht="47.25">
      <c r="A534" s="130" t="s">
        <v>42</v>
      </c>
      <c r="B534" s="128">
        <v>2200000000</v>
      </c>
      <c r="C534" s="130"/>
      <c r="D534" s="49" t="s">
        <v>322</v>
      </c>
      <c r="E534" s="17">
        <f>E535+E553</f>
        <v>48687.4</v>
      </c>
      <c r="F534" s="17">
        <f>F535+F553</f>
        <v>43628.8</v>
      </c>
      <c r="G534" s="17">
        <f>G535+G553</f>
        <v>43628.6</v>
      </c>
    </row>
    <row r="535" spans="1:7" ht="31.5">
      <c r="A535" s="101" t="s">
        <v>42</v>
      </c>
      <c r="B535" s="103">
        <v>2210000000</v>
      </c>
      <c r="C535" s="101"/>
      <c r="D535" s="49" t="s">
        <v>182</v>
      </c>
      <c r="E535" s="17">
        <f>E536+E546</f>
        <v>14811.5</v>
      </c>
      <c r="F535" s="17">
        <f>F536+F546</f>
        <v>14531.5</v>
      </c>
      <c r="G535" s="17">
        <f>G536+G546</f>
        <v>14531.5</v>
      </c>
    </row>
    <row r="536" spans="1:7" ht="31.5">
      <c r="A536" s="101" t="s">
        <v>42</v>
      </c>
      <c r="B536" s="103">
        <v>2210100000</v>
      </c>
      <c r="C536" s="101"/>
      <c r="D536" s="49" t="s">
        <v>183</v>
      </c>
      <c r="E536" s="17">
        <f>E540+E537+E543</f>
        <v>14531.5</v>
      </c>
      <c r="F536" s="17">
        <f>F540+F537+F543</f>
        <v>14531.5</v>
      </c>
      <c r="G536" s="17">
        <f>G540+G537+G543</f>
        <v>14531.5</v>
      </c>
    </row>
    <row r="537" spans="1:7" ht="47.25">
      <c r="A537" s="101" t="s">
        <v>42</v>
      </c>
      <c r="B537" s="103">
        <v>2210110680</v>
      </c>
      <c r="C537" s="101"/>
      <c r="D537" s="62" t="s">
        <v>239</v>
      </c>
      <c r="E537" s="17">
        <f aca="true" t="shared" si="151" ref="E537:G538">E538</f>
        <v>6340.9</v>
      </c>
      <c r="F537" s="17">
        <f t="shared" si="151"/>
        <v>6340.9</v>
      </c>
      <c r="G537" s="17">
        <f t="shared" si="151"/>
        <v>6340.9</v>
      </c>
    </row>
    <row r="538" spans="1:7" ht="31.5">
      <c r="A538" s="101" t="s">
        <v>42</v>
      </c>
      <c r="B538" s="103">
        <v>2210110680</v>
      </c>
      <c r="C538" s="103" t="s">
        <v>97</v>
      </c>
      <c r="D538" s="56" t="s">
        <v>98</v>
      </c>
      <c r="E538" s="17">
        <f t="shared" si="151"/>
        <v>6340.9</v>
      </c>
      <c r="F538" s="17">
        <f t="shared" si="151"/>
        <v>6340.9</v>
      </c>
      <c r="G538" s="17">
        <f t="shared" si="151"/>
        <v>6340.9</v>
      </c>
    </row>
    <row r="539" spans="1:7" ht="12.75">
      <c r="A539" s="101" t="s">
        <v>42</v>
      </c>
      <c r="B539" s="103">
        <v>2210110680</v>
      </c>
      <c r="C539" s="101">
        <v>610</v>
      </c>
      <c r="D539" s="56" t="s">
        <v>104</v>
      </c>
      <c r="E539" s="17">
        <f>'№ 4 ведом'!F344</f>
        <v>6340.9</v>
      </c>
      <c r="F539" s="17">
        <f>'№ 4 ведом'!G344</f>
        <v>6340.9</v>
      </c>
      <c r="G539" s="17">
        <f>'№ 4 ведом'!H344</f>
        <v>6340.9</v>
      </c>
    </row>
    <row r="540" spans="1:7" ht="31.5">
      <c r="A540" s="101" t="s">
        <v>42</v>
      </c>
      <c r="B540" s="103">
        <v>2210120010</v>
      </c>
      <c r="C540" s="101"/>
      <c r="D540" s="49" t="s">
        <v>123</v>
      </c>
      <c r="E540" s="17">
        <f aca="true" t="shared" si="152" ref="E540:G541">E541</f>
        <v>8126.5</v>
      </c>
      <c r="F540" s="17">
        <f t="shared" si="152"/>
        <v>8126.5</v>
      </c>
      <c r="G540" s="17">
        <f t="shared" si="152"/>
        <v>8126.5</v>
      </c>
    </row>
    <row r="541" spans="1:7" ht="31.5">
      <c r="A541" s="101" t="s">
        <v>42</v>
      </c>
      <c r="B541" s="103">
        <v>2210120010</v>
      </c>
      <c r="C541" s="103" t="s">
        <v>97</v>
      </c>
      <c r="D541" s="102" t="s">
        <v>98</v>
      </c>
      <c r="E541" s="17">
        <f t="shared" si="152"/>
        <v>8126.5</v>
      </c>
      <c r="F541" s="17">
        <f t="shared" si="152"/>
        <v>8126.5</v>
      </c>
      <c r="G541" s="17">
        <f t="shared" si="152"/>
        <v>8126.5</v>
      </c>
    </row>
    <row r="542" spans="1:7" ht="12.75">
      <c r="A542" s="101" t="s">
        <v>42</v>
      </c>
      <c r="B542" s="103">
        <v>2210120010</v>
      </c>
      <c r="C542" s="101">
        <v>610</v>
      </c>
      <c r="D542" s="102" t="s">
        <v>104</v>
      </c>
      <c r="E542" s="17">
        <f>'№ 4 ведом'!F347</f>
        <v>8126.5</v>
      </c>
      <c r="F542" s="17">
        <f>'№ 4 ведом'!G347</f>
        <v>8126.5</v>
      </c>
      <c r="G542" s="17">
        <f>'№ 4 ведом'!H347</f>
        <v>8126.5</v>
      </c>
    </row>
    <row r="543" spans="1:7" ht="47.25">
      <c r="A543" s="101" t="s">
        <v>42</v>
      </c>
      <c r="B543" s="103" t="s">
        <v>313</v>
      </c>
      <c r="C543" s="101"/>
      <c r="D543" s="62" t="s">
        <v>248</v>
      </c>
      <c r="E543" s="17">
        <f aca="true" t="shared" si="153" ref="E543:G544">E544</f>
        <v>64.1</v>
      </c>
      <c r="F543" s="17">
        <f t="shared" si="153"/>
        <v>64.1</v>
      </c>
      <c r="G543" s="17">
        <f t="shared" si="153"/>
        <v>64.1</v>
      </c>
    </row>
    <row r="544" spans="1:7" ht="31.5">
      <c r="A544" s="101" t="s">
        <v>42</v>
      </c>
      <c r="B544" s="103" t="s">
        <v>313</v>
      </c>
      <c r="C544" s="103" t="s">
        <v>97</v>
      </c>
      <c r="D544" s="56" t="s">
        <v>98</v>
      </c>
      <c r="E544" s="17">
        <f t="shared" si="153"/>
        <v>64.1</v>
      </c>
      <c r="F544" s="17">
        <f t="shared" si="153"/>
        <v>64.1</v>
      </c>
      <c r="G544" s="17">
        <f t="shared" si="153"/>
        <v>64.1</v>
      </c>
    </row>
    <row r="545" spans="1:7" ht="12.75">
      <c r="A545" s="101" t="s">
        <v>42</v>
      </c>
      <c r="B545" s="103" t="s">
        <v>313</v>
      </c>
      <c r="C545" s="101">
        <v>610</v>
      </c>
      <c r="D545" s="56" t="s">
        <v>104</v>
      </c>
      <c r="E545" s="17">
        <f>'№ 4 ведом'!F350</f>
        <v>64.1</v>
      </c>
      <c r="F545" s="17">
        <f>'№ 4 ведом'!G350</f>
        <v>64.1</v>
      </c>
      <c r="G545" s="17">
        <f>'№ 4 ведом'!H350</f>
        <v>64.1</v>
      </c>
    </row>
    <row r="546" spans="1:7" ht="31.5">
      <c r="A546" s="101" t="s">
        <v>42</v>
      </c>
      <c r="B546" s="136">
        <v>2210200000</v>
      </c>
      <c r="C546" s="101"/>
      <c r="D546" s="102" t="s">
        <v>184</v>
      </c>
      <c r="E546" s="17">
        <f>E547+E550</f>
        <v>280</v>
      </c>
      <c r="F546" s="17">
        <f aca="true" t="shared" si="154" ref="F546:G546">F547+F550</f>
        <v>0</v>
      </c>
      <c r="G546" s="17">
        <f t="shared" si="154"/>
        <v>0</v>
      </c>
    </row>
    <row r="547" spans="1:7" ht="12.75">
      <c r="A547" s="120" t="s">
        <v>42</v>
      </c>
      <c r="B547" s="161">
        <v>2210220010</v>
      </c>
      <c r="C547" s="162"/>
      <c r="D547" s="163" t="s">
        <v>374</v>
      </c>
      <c r="E547" s="17">
        <f aca="true" t="shared" si="155" ref="E547:G548">E548</f>
        <v>40</v>
      </c>
      <c r="F547" s="17">
        <f t="shared" si="155"/>
        <v>0</v>
      </c>
      <c r="G547" s="17">
        <f t="shared" si="155"/>
        <v>0</v>
      </c>
    </row>
    <row r="548" spans="1:7" ht="31.5">
      <c r="A548" s="120" t="s">
        <v>42</v>
      </c>
      <c r="B548" s="161">
        <v>2210220010</v>
      </c>
      <c r="C548" s="161" t="s">
        <v>97</v>
      </c>
      <c r="D548" s="163" t="s">
        <v>98</v>
      </c>
      <c r="E548" s="17">
        <f t="shared" si="155"/>
        <v>40</v>
      </c>
      <c r="F548" s="17">
        <f t="shared" si="155"/>
        <v>0</v>
      </c>
      <c r="G548" s="17">
        <f t="shared" si="155"/>
        <v>0</v>
      </c>
    </row>
    <row r="549" spans="1:7" ht="12.75">
      <c r="A549" s="120" t="s">
        <v>42</v>
      </c>
      <c r="B549" s="161">
        <v>2210220010</v>
      </c>
      <c r="C549" s="162">
        <v>610</v>
      </c>
      <c r="D549" s="163" t="s">
        <v>104</v>
      </c>
      <c r="E549" s="17">
        <f>'№ 4 ведом'!F354</f>
        <v>40</v>
      </c>
      <c r="F549" s="17">
        <f>'№ 4 ведом'!G354</f>
        <v>0</v>
      </c>
      <c r="G549" s="17">
        <f>'№ 4 ведом'!H354</f>
        <v>0</v>
      </c>
    </row>
    <row r="550" spans="1:7" ht="63">
      <c r="A550" s="269" t="s">
        <v>42</v>
      </c>
      <c r="B550" s="268" t="s">
        <v>705</v>
      </c>
      <c r="C550" s="269"/>
      <c r="D550" s="270" t="s">
        <v>704</v>
      </c>
      <c r="E550" s="17">
        <f>E551</f>
        <v>240</v>
      </c>
      <c r="F550" s="17">
        <f aca="true" t="shared" si="156" ref="F550:G551">F551</f>
        <v>0</v>
      </c>
      <c r="G550" s="17">
        <f t="shared" si="156"/>
        <v>0</v>
      </c>
    </row>
    <row r="551" spans="1:7" ht="31.5">
      <c r="A551" s="269" t="s">
        <v>42</v>
      </c>
      <c r="B551" s="268" t="s">
        <v>705</v>
      </c>
      <c r="C551" s="268" t="s">
        <v>97</v>
      </c>
      <c r="D551" s="270" t="s">
        <v>98</v>
      </c>
      <c r="E551" s="17">
        <f>E552</f>
        <v>240</v>
      </c>
      <c r="F551" s="17">
        <f t="shared" si="156"/>
        <v>0</v>
      </c>
      <c r="G551" s="17">
        <f t="shared" si="156"/>
        <v>0</v>
      </c>
    </row>
    <row r="552" spans="1:7" ht="12.75">
      <c r="A552" s="269" t="s">
        <v>42</v>
      </c>
      <c r="B552" s="268" t="s">
        <v>705</v>
      </c>
      <c r="C552" s="269">
        <v>610</v>
      </c>
      <c r="D552" s="270" t="s">
        <v>104</v>
      </c>
      <c r="E552" s="17">
        <f>'№ 4 ведом'!F357</f>
        <v>240</v>
      </c>
      <c r="F552" s="17">
        <f>'№ 4 ведом'!G357</f>
        <v>0</v>
      </c>
      <c r="G552" s="17">
        <f>'№ 4 ведом'!H357</f>
        <v>0</v>
      </c>
    </row>
    <row r="553" spans="1:7" ht="31.5">
      <c r="A553" s="101" t="s">
        <v>42</v>
      </c>
      <c r="B553" s="103">
        <v>2220000000</v>
      </c>
      <c r="C553" s="101"/>
      <c r="D553" s="49" t="s">
        <v>139</v>
      </c>
      <c r="E553" s="17">
        <f>E554+E564+E568+E572</f>
        <v>33875.9</v>
      </c>
      <c r="F553" s="17">
        <f>F554+F564+F568+F572</f>
        <v>29097.3</v>
      </c>
      <c r="G553" s="17">
        <f>G554+G564+G568+G572</f>
        <v>29097.1</v>
      </c>
    </row>
    <row r="554" spans="1:7" ht="47.25">
      <c r="A554" s="101" t="s">
        <v>42</v>
      </c>
      <c r="B554" s="101">
        <v>2220100000</v>
      </c>
      <c r="C554" s="101"/>
      <c r="D554" s="49" t="s">
        <v>185</v>
      </c>
      <c r="E554" s="17">
        <f>E555+E558+E561</f>
        <v>28196.7</v>
      </c>
      <c r="F554" s="17">
        <f>F555+F558+F561</f>
        <v>28196.7</v>
      </c>
      <c r="G554" s="17">
        <f>G555+G558+G561</f>
        <v>28196.7</v>
      </c>
    </row>
    <row r="555" spans="1:7" ht="47.25">
      <c r="A555" s="101" t="s">
        <v>42</v>
      </c>
      <c r="B555" s="101">
        <v>2220110680</v>
      </c>
      <c r="C555" s="101"/>
      <c r="D555" s="62" t="s">
        <v>239</v>
      </c>
      <c r="E555" s="17">
        <f aca="true" t="shared" si="157" ref="E555:G556">E556</f>
        <v>12893.3</v>
      </c>
      <c r="F555" s="17">
        <f t="shared" si="157"/>
        <v>12893.3</v>
      </c>
      <c r="G555" s="17">
        <f t="shared" si="157"/>
        <v>12893.3</v>
      </c>
    </row>
    <row r="556" spans="1:7" ht="31.5">
      <c r="A556" s="101" t="s">
        <v>42</v>
      </c>
      <c r="B556" s="101">
        <v>2220110680</v>
      </c>
      <c r="C556" s="103" t="s">
        <v>97</v>
      </c>
      <c r="D556" s="56" t="s">
        <v>98</v>
      </c>
      <c r="E556" s="17">
        <f t="shared" si="157"/>
        <v>12893.3</v>
      </c>
      <c r="F556" s="17">
        <f t="shared" si="157"/>
        <v>12893.3</v>
      </c>
      <c r="G556" s="17">
        <f t="shared" si="157"/>
        <v>12893.3</v>
      </c>
    </row>
    <row r="557" spans="1:7" ht="12.75">
      <c r="A557" s="101" t="s">
        <v>42</v>
      </c>
      <c r="B557" s="125">
        <v>2220110680</v>
      </c>
      <c r="C557" s="101">
        <v>610</v>
      </c>
      <c r="D557" s="56" t="s">
        <v>104</v>
      </c>
      <c r="E557" s="17">
        <f>'№ 4 ведом'!F362</f>
        <v>12893.3</v>
      </c>
      <c r="F557" s="17">
        <f>'№ 4 ведом'!G362</f>
        <v>12893.3</v>
      </c>
      <c r="G557" s="17">
        <f>'№ 4 ведом'!H362</f>
        <v>12893.3</v>
      </c>
    </row>
    <row r="558" spans="1:7" ht="31.5">
      <c r="A558" s="101" t="s">
        <v>42</v>
      </c>
      <c r="B558" s="101">
        <v>2220120010</v>
      </c>
      <c r="C558" s="101"/>
      <c r="D558" s="102" t="s">
        <v>123</v>
      </c>
      <c r="E558" s="17">
        <f aca="true" t="shared" si="158" ref="E558:G559">E559</f>
        <v>15173.199999999999</v>
      </c>
      <c r="F558" s="17">
        <f t="shared" si="158"/>
        <v>15173.199999999999</v>
      </c>
      <c r="G558" s="17">
        <f t="shared" si="158"/>
        <v>15173.199999999999</v>
      </c>
    </row>
    <row r="559" spans="1:7" ht="31.5">
      <c r="A559" s="101" t="s">
        <v>42</v>
      </c>
      <c r="B559" s="101">
        <v>2220120010</v>
      </c>
      <c r="C559" s="103" t="s">
        <v>97</v>
      </c>
      <c r="D559" s="102" t="s">
        <v>98</v>
      </c>
      <c r="E559" s="17">
        <f t="shared" si="158"/>
        <v>15173.199999999999</v>
      </c>
      <c r="F559" s="17">
        <f t="shared" si="158"/>
        <v>15173.199999999999</v>
      </c>
      <c r="G559" s="17">
        <f t="shared" si="158"/>
        <v>15173.199999999999</v>
      </c>
    </row>
    <row r="560" spans="1:7" ht="12.75">
      <c r="A560" s="101" t="s">
        <v>42</v>
      </c>
      <c r="B560" s="101">
        <v>2220120010</v>
      </c>
      <c r="C560" s="101">
        <v>610</v>
      </c>
      <c r="D560" s="102" t="s">
        <v>104</v>
      </c>
      <c r="E560" s="17">
        <f>'№ 4 ведом'!F365</f>
        <v>15173.199999999999</v>
      </c>
      <c r="F560" s="17">
        <f>'№ 4 ведом'!G365</f>
        <v>15173.199999999999</v>
      </c>
      <c r="G560" s="17">
        <f>'№ 4 ведом'!H365</f>
        <v>15173.199999999999</v>
      </c>
    </row>
    <row r="561" spans="1:7" ht="47.25">
      <c r="A561" s="101" t="s">
        <v>42</v>
      </c>
      <c r="B561" s="101" t="s">
        <v>314</v>
      </c>
      <c r="C561" s="101"/>
      <c r="D561" s="62" t="s">
        <v>248</v>
      </c>
      <c r="E561" s="17">
        <f aca="true" t="shared" si="159" ref="E561:G562">E562</f>
        <v>130.2</v>
      </c>
      <c r="F561" s="17">
        <f t="shared" si="159"/>
        <v>130.2</v>
      </c>
      <c r="G561" s="17">
        <f t="shared" si="159"/>
        <v>130.2</v>
      </c>
    </row>
    <row r="562" spans="1:7" ht="31.5">
      <c r="A562" s="101" t="s">
        <v>42</v>
      </c>
      <c r="B562" s="101" t="s">
        <v>314</v>
      </c>
      <c r="C562" s="103" t="s">
        <v>97</v>
      </c>
      <c r="D562" s="56" t="s">
        <v>98</v>
      </c>
      <c r="E562" s="17">
        <f t="shared" si="159"/>
        <v>130.2</v>
      </c>
      <c r="F562" s="17">
        <f t="shared" si="159"/>
        <v>130.2</v>
      </c>
      <c r="G562" s="17">
        <f t="shared" si="159"/>
        <v>130.2</v>
      </c>
    </row>
    <row r="563" spans="1:7" ht="12.75">
      <c r="A563" s="101" t="s">
        <v>42</v>
      </c>
      <c r="B563" s="101" t="s">
        <v>314</v>
      </c>
      <c r="C563" s="101">
        <v>610</v>
      </c>
      <c r="D563" s="56" t="s">
        <v>104</v>
      </c>
      <c r="E563" s="17">
        <f>'№ 4 ведом'!F368</f>
        <v>130.2</v>
      </c>
      <c r="F563" s="17">
        <f>'№ 4 ведом'!G368</f>
        <v>130.2</v>
      </c>
      <c r="G563" s="17">
        <f>'№ 4 ведом'!H368</f>
        <v>130.2</v>
      </c>
    </row>
    <row r="564" spans="1:7" ht="31.5">
      <c r="A564" s="101" t="s">
        <v>42</v>
      </c>
      <c r="B564" s="137">
        <v>2220200000</v>
      </c>
      <c r="C564" s="101"/>
      <c r="D564" s="49" t="s">
        <v>186</v>
      </c>
      <c r="E564" s="17">
        <f>E565</f>
        <v>2677</v>
      </c>
      <c r="F564" s="17">
        <f aca="true" t="shared" si="160" ref="F564:G566">F565</f>
        <v>870.8</v>
      </c>
      <c r="G564" s="17">
        <f t="shared" si="160"/>
        <v>870.8</v>
      </c>
    </row>
    <row r="565" spans="1:7" ht="12.75">
      <c r="A565" s="101" t="s">
        <v>42</v>
      </c>
      <c r="B565" s="137">
        <v>2220220320</v>
      </c>
      <c r="C565" s="101"/>
      <c r="D565" s="49" t="s">
        <v>140</v>
      </c>
      <c r="E565" s="17">
        <f>E566</f>
        <v>2677</v>
      </c>
      <c r="F565" s="17">
        <f t="shared" si="160"/>
        <v>870.8</v>
      </c>
      <c r="G565" s="17">
        <f t="shared" si="160"/>
        <v>870.8</v>
      </c>
    </row>
    <row r="566" spans="1:7" ht="31.5">
      <c r="A566" s="101" t="s">
        <v>42</v>
      </c>
      <c r="B566" s="137">
        <v>2220220320</v>
      </c>
      <c r="C566" s="103" t="s">
        <v>97</v>
      </c>
      <c r="D566" s="102" t="s">
        <v>98</v>
      </c>
      <c r="E566" s="17">
        <f>E567</f>
        <v>2677</v>
      </c>
      <c r="F566" s="17">
        <f t="shared" si="160"/>
        <v>870.8</v>
      </c>
      <c r="G566" s="17">
        <f t="shared" si="160"/>
        <v>870.8</v>
      </c>
    </row>
    <row r="567" spans="1:7" ht="12.75">
      <c r="A567" s="68" t="s">
        <v>42</v>
      </c>
      <c r="B567" s="137">
        <v>2220220320</v>
      </c>
      <c r="C567" s="68">
        <v>610</v>
      </c>
      <c r="D567" s="102" t="s">
        <v>104</v>
      </c>
      <c r="E567" s="17">
        <f>'№ 4 ведом'!F372</f>
        <v>2677</v>
      </c>
      <c r="F567" s="69">
        <f>'№ 4 ведом'!G372</f>
        <v>870.8</v>
      </c>
      <c r="G567" s="69">
        <f>'№ 4 ведом'!H372</f>
        <v>870.8</v>
      </c>
    </row>
    <row r="568" spans="1:7" ht="47.25">
      <c r="A568" s="130" t="s">
        <v>42</v>
      </c>
      <c r="B568" s="130">
        <v>2220300000</v>
      </c>
      <c r="C568" s="130"/>
      <c r="D568" s="56" t="s">
        <v>336</v>
      </c>
      <c r="E568" s="17">
        <f>E569</f>
        <v>600.1</v>
      </c>
      <c r="F568" s="17">
        <f aca="true" t="shared" si="161" ref="F568:G570">F569</f>
        <v>29.8</v>
      </c>
      <c r="G568" s="17">
        <f t="shared" si="161"/>
        <v>29.6</v>
      </c>
    </row>
    <row r="569" spans="1:7" ht="47.25">
      <c r="A569" s="130" t="s">
        <v>42</v>
      </c>
      <c r="B569" s="130" t="s">
        <v>337</v>
      </c>
      <c r="C569" s="130"/>
      <c r="D569" s="56" t="s">
        <v>353</v>
      </c>
      <c r="E569" s="17">
        <f>E570</f>
        <v>600.1</v>
      </c>
      <c r="F569" s="17">
        <f t="shared" si="161"/>
        <v>29.8</v>
      </c>
      <c r="G569" s="17">
        <f t="shared" si="161"/>
        <v>29.6</v>
      </c>
    </row>
    <row r="570" spans="1:7" ht="31.5">
      <c r="A570" s="130" t="s">
        <v>42</v>
      </c>
      <c r="B570" s="130" t="s">
        <v>337</v>
      </c>
      <c r="C570" s="128" t="s">
        <v>97</v>
      </c>
      <c r="D570" s="56" t="s">
        <v>98</v>
      </c>
      <c r="E570" s="17">
        <f>E571</f>
        <v>600.1</v>
      </c>
      <c r="F570" s="17">
        <f t="shared" si="161"/>
        <v>29.8</v>
      </c>
      <c r="G570" s="17">
        <f t="shared" si="161"/>
        <v>29.6</v>
      </c>
    </row>
    <row r="571" spans="1:7" ht="12.75">
      <c r="A571" s="130" t="s">
        <v>42</v>
      </c>
      <c r="B571" s="130" t="s">
        <v>337</v>
      </c>
      <c r="C571" s="130">
        <v>610</v>
      </c>
      <c r="D571" s="56" t="s">
        <v>104</v>
      </c>
      <c r="E571" s="17">
        <f>'№ 4 ведом'!F376</f>
        <v>600.1</v>
      </c>
      <c r="F571" s="17">
        <f>'№ 4 ведом'!G376</f>
        <v>29.8</v>
      </c>
      <c r="G571" s="17">
        <f>'№ 4 ведом'!H376</f>
        <v>29.6</v>
      </c>
    </row>
    <row r="572" spans="1:7" ht="63">
      <c r="A572" s="133" t="s">
        <v>42</v>
      </c>
      <c r="B572" s="133">
        <v>2220400000</v>
      </c>
      <c r="C572" s="133"/>
      <c r="D572" s="56" t="s">
        <v>341</v>
      </c>
      <c r="E572" s="17">
        <f>E573</f>
        <v>2402.1</v>
      </c>
      <c r="F572" s="17">
        <f aca="true" t="shared" si="162" ref="F572:G572">F573</f>
        <v>0</v>
      </c>
      <c r="G572" s="17">
        <f t="shared" si="162"/>
        <v>0</v>
      </c>
    </row>
    <row r="573" spans="1:7" ht="78.75">
      <c r="A573" s="162" t="s">
        <v>42</v>
      </c>
      <c r="B573" s="162" t="s">
        <v>375</v>
      </c>
      <c r="C573" s="162"/>
      <c r="D573" s="56" t="s">
        <v>391</v>
      </c>
      <c r="E573" s="17">
        <f>E574</f>
        <v>2402.1</v>
      </c>
      <c r="F573" s="17">
        <f aca="true" t="shared" si="163" ref="F573:G574">F574</f>
        <v>0</v>
      </c>
      <c r="G573" s="17">
        <f t="shared" si="163"/>
        <v>0</v>
      </c>
    </row>
    <row r="574" spans="1:7" ht="31.5">
      <c r="A574" s="162" t="s">
        <v>42</v>
      </c>
      <c r="B574" s="162" t="s">
        <v>375</v>
      </c>
      <c r="C574" s="161" t="s">
        <v>97</v>
      </c>
      <c r="D574" s="56" t="s">
        <v>98</v>
      </c>
      <c r="E574" s="17">
        <f>E575</f>
        <v>2402.1</v>
      </c>
      <c r="F574" s="17">
        <f t="shared" si="163"/>
        <v>0</v>
      </c>
      <c r="G574" s="17">
        <f t="shared" si="163"/>
        <v>0</v>
      </c>
    </row>
    <row r="575" spans="1:7" ht="12.75">
      <c r="A575" s="162" t="s">
        <v>42</v>
      </c>
      <c r="B575" s="162" t="s">
        <v>375</v>
      </c>
      <c r="C575" s="162">
        <v>610</v>
      </c>
      <c r="D575" s="56" t="s">
        <v>104</v>
      </c>
      <c r="E575" s="17">
        <f>'№ 4 ведом'!F380</f>
        <v>2402.1</v>
      </c>
      <c r="F575" s="17">
        <f>'№ 4 ведом'!G380</f>
        <v>0</v>
      </c>
      <c r="G575" s="17">
        <f>'№ 4 ведом'!H380</f>
        <v>0</v>
      </c>
    </row>
    <row r="576" spans="1:7" ht="31.5">
      <c r="A576" s="101" t="s">
        <v>42</v>
      </c>
      <c r="B576" s="103">
        <v>2500000000</v>
      </c>
      <c r="C576" s="101"/>
      <c r="D576" s="102" t="s">
        <v>323</v>
      </c>
      <c r="E576" s="17">
        <f>E577</f>
        <v>2150.6</v>
      </c>
      <c r="F576" s="17">
        <f aca="true" t="shared" si="164" ref="F576:G576">F577</f>
        <v>1882</v>
      </c>
      <c r="G576" s="17">
        <f t="shared" si="164"/>
        <v>1882</v>
      </c>
    </row>
    <row r="577" spans="1:7" ht="31.5">
      <c r="A577" s="101" t="s">
        <v>42</v>
      </c>
      <c r="B577" s="103">
        <v>2520000000</v>
      </c>
      <c r="C577" s="101"/>
      <c r="D577" s="102" t="s">
        <v>249</v>
      </c>
      <c r="E577" s="17">
        <f>E590+E594+E598+E578</f>
        <v>2150.6</v>
      </c>
      <c r="F577" s="17">
        <f aca="true" t="shared" si="165" ref="F577:G577">F590+F594+F598+F578</f>
        <v>1882</v>
      </c>
      <c r="G577" s="17">
        <f t="shared" si="165"/>
        <v>1882</v>
      </c>
    </row>
    <row r="578" spans="1:7" ht="63">
      <c r="A578" s="266" t="s">
        <v>42</v>
      </c>
      <c r="B578" s="266">
        <v>2520100000</v>
      </c>
      <c r="C578" s="266"/>
      <c r="D578" s="56" t="s">
        <v>678</v>
      </c>
      <c r="E578" s="17">
        <f>E579</f>
        <v>136.9</v>
      </c>
      <c r="F578" s="17">
        <f aca="true" t="shared" si="166" ref="F578:G580">F579</f>
        <v>0</v>
      </c>
      <c r="G578" s="17">
        <f t="shared" si="166"/>
        <v>0</v>
      </c>
    </row>
    <row r="579" spans="1:7" ht="31.5">
      <c r="A579" s="266" t="s">
        <v>42</v>
      </c>
      <c r="B579" s="10" t="s">
        <v>679</v>
      </c>
      <c r="C579" s="266"/>
      <c r="D579" s="56" t="s">
        <v>680</v>
      </c>
      <c r="E579" s="17">
        <f>E580</f>
        <v>136.9</v>
      </c>
      <c r="F579" s="17">
        <f t="shared" si="166"/>
        <v>0</v>
      </c>
      <c r="G579" s="17">
        <f t="shared" si="166"/>
        <v>0</v>
      </c>
    </row>
    <row r="580" spans="1:7" ht="31.5">
      <c r="A580" s="266" t="s">
        <v>42</v>
      </c>
      <c r="B580" s="10" t="s">
        <v>679</v>
      </c>
      <c r="C580" s="265" t="s">
        <v>97</v>
      </c>
      <c r="D580" s="56" t="s">
        <v>98</v>
      </c>
      <c r="E580" s="17">
        <f>E581</f>
        <v>136.9</v>
      </c>
      <c r="F580" s="17">
        <f t="shared" si="166"/>
        <v>0</v>
      </c>
      <c r="G580" s="17">
        <f t="shared" si="166"/>
        <v>0</v>
      </c>
    </row>
    <row r="581" spans="1:7" ht="12.75">
      <c r="A581" s="266" t="s">
        <v>42</v>
      </c>
      <c r="B581" s="10" t="s">
        <v>679</v>
      </c>
      <c r="C581" s="266">
        <v>610</v>
      </c>
      <c r="D581" s="56" t="s">
        <v>104</v>
      </c>
      <c r="E581" s="17">
        <f>'№ 4 ведом'!F386</f>
        <v>136.9</v>
      </c>
      <c r="F581" s="17">
        <f>'№ 4 ведом'!G386</f>
        <v>0</v>
      </c>
      <c r="G581" s="17">
        <f>'№ 4 ведом'!H386</f>
        <v>0</v>
      </c>
    </row>
    <row r="582" spans="1:7" ht="12.75">
      <c r="A582" s="266"/>
      <c r="B582" s="265"/>
      <c r="C582" s="266"/>
      <c r="D582" s="267"/>
      <c r="E582" s="17"/>
      <c r="F582" s="17"/>
      <c r="G582" s="17"/>
    </row>
    <row r="583" spans="1:7" ht="12.75">
      <c r="A583" s="266"/>
      <c r="B583" s="265"/>
      <c r="C583" s="266"/>
      <c r="D583" s="267"/>
      <c r="E583" s="17"/>
      <c r="F583" s="17"/>
      <c r="G583" s="17"/>
    </row>
    <row r="584" spans="1:7" ht="12.75">
      <c r="A584" s="266"/>
      <c r="B584" s="265"/>
      <c r="C584" s="266"/>
      <c r="D584" s="267"/>
      <c r="E584" s="17"/>
      <c r="F584" s="17"/>
      <c r="G584" s="17"/>
    </row>
    <row r="585" spans="1:7" ht="12.75">
      <c r="A585" s="266"/>
      <c r="B585" s="265"/>
      <c r="C585" s="266"/>
      <c r="D585" s="267"/>
      <c r="E585" s="17"/>
      <c r="F585" s="17"/>
      <c r="G585" s="17"/>
    </row>
    <row r="586" spans="1:7" ht="12.75">
      <c r="A586" s="266"/>
      <c r="B586" s="265"/>
      <c r="C586" s="266"/>
      <c r="D586" s="267"/>
      <c r="E586" s="17"/>
      <c r="F586" s="17"/>
      <c r="G586" s="17"/>
    </row>
    <row r="587" spans="1:7" ht="12.75">
      <c r="A587" s="266"/>
      <c r="B587" s="265"/>
      <c r="C587" s="266"/>
      <c r="D587" s="267"/>
      <c r="E587" s="17"/>
      <c r="F587" s="17"/>
      <c r="G587" s="17"/>
    </row>
    <row r="588" spans="1:7" ht="12.75">
      <c r="A588" s="266"/>
      <c r="B588" s="265"/>
      <c r="C588" s="266"/>
      <c r="D588" s="267"/>
      <c r="E588" s="17"/>
      <c r="F588" s="17"/>
      <c r="G588" s="17"/>
    </row>
    <row r="589" spans="1:7" ht="12.75">
      <c r="A589" s="266"/>
      <c r="B589" s="265"/>
      <c r="C589" s="266"/>
      <c r="D589" s="267"/>
      <c r="E589" s="17"/>
      <c r="F589" s="17"/>
      <c r="G589" s="17"/>
    </row>
    <row r="590" spans="1:7" ht="31.5">
      <c r="A590" s="130" t="s">
        <v>42</v>
      </c>
      <c r="B590" s="128">
        <v>2520400000</v>
      </c>
      <c r="C590" s="130"/>
      <c r="D590" s="56" t="s">
        <v>346</v>
      </c>
      <c r="E590" s="17">
        <f>E591</f>
        <v>256.5</v>
      </c>
      <c r="F590" s="17">
        <f aca="true" t="shared" si="167" ref="F590:G592">F591</f>
        <v>212.9</v>
      </c>
      <c r="G590" s="17">
        <f t="shared" si="167"/>
        <v>212.9</v>
      </c>
    </row>
    <row r="591" spans="1:7" ht="12.75">
      <c r="A591" s="130" t="s">
        <v>42</v>
      </c>
      <c r="B591" s="128">
        <v>2520420300</v>
      </c>
      <c r="C591" s="130"/>
      <c r="D591" s="56" t="s">
        <v>347</v>
      </c>
      <c r="E591" s="17">
        <f>E592</f>
        <v>256.5</v>
      </c>
      <c r="F591" s="17">
        <f t="shared" si="167"/>
        <v>212.9</v>
      </c>
      <c r="G591" s="17">
        <f t="shared" si="167"/>
        <v>212.9</v>
      </c>
    </row>
    <row r="592" spans="1:7" ht="31.5">
      <c r="A592" s="130" t="s">
        <v>42</v>
      </c>
      <c r="B592" s="128">
        <v>2520420300</v>
      </c>
      <c r="C592" s="128" t="s">
        <v>97</v>
      </c>
      <c r="D592" s="56" t="s">
        <v>98</v>
      </c>
      <c r="E592" s="17">
        <f>E593</f>
        <v>256.5</v>
      </c>
      <c r="F592" s="17">
        <f t="shared" si="167"/>
        <v>212.9</v>
      </c>
      <c r="G592" s="17">
        <f t="shared" si="167"/>
        <v>212.9</v>
      </c>
    </row>
    <row r="593" spans="1:7" ht="12.75">
      <c r="A593" s="130" t="s">
        <v>42</v>
      </c>
      <c r="B593" s="128">
        <v>2520420300</v>
      </c>
      <c r="C593" s="130">
        <v>610</v>
      </c>
      <c r="D593" s="56" t="s">
        <v>104</v>
      </c>
      <c r="E593" s="17">
        <f>'№ 4 ведом'!F390</f>
        <v>256.5</v>
      </c>
      <c r="F593" s="17">
        <f>'№ 4 ведом'!G390</f>
        <v>212.9</v>
      </c>
      <c r="G593" s="17">
        <f>'№ 4 ведом'!H390</f>
        <v>212.9</v>
      </c>
    </row>
    <row r="594" spans="1:7" ht="31.5">
      <c r="A594" s="162" t="s">
        <v>42</v>
      </c>
      <c r="B594" s="161">
        <v>2520500000</v>
      </c>
      <c r="C594" s="162"/>
      <c r="D594" s="163" t="s">
        <v>363</v>
      </c>
      <c r="E594" s="17">
        <f>E595</f>
        <v>47.2</v>
      </c>
      <c r="F594" s="17">
        <f aca="true" t="shared" si="168" ref="F594:G596">F595</f>
        <v>47.2</v>
      </c>
      <c r="G594" s="17">
        <f t="shared" si="168"/>
        <v>47.2</v>
      </c>
    </row>
    <row r="595" spans="1:7" ht="12.75">
      <c r="A595" s="162" t="s">
        <v>42</v>
      </c>
      <c r="B595" s="161">
        <v>2520520300</v>
      </c>
      <c r="C595" s="162"/>
      <c r="D595" s="163" t="s">
        <v>364</v>
      </c>
      <c r="E595" s="17">
        <f>E596</f>
        <v>47.2</v>
      </c>
      <c r="F595" s="17">
        <f t="shared" si="168"/>
        <v>47.2</v>
      </c>
      <c r="G595" s="17">
        <f t="shared" si="168"/>
        <v>47.2</v>
      </c>
    </row>
    <row r="596" spans="1:7" ht="31.5">
      <c r="A596" s="162" t="s">
        <v>42</v>
      </c>
      <c r="B596" s="161">
        <v>2520520300</v>
      </c>
      <c r="C596" s="161" t="s">
        <v>97</v>
      </c>
      <c r="D596" s="56" t="s">
        <v>98</v>
      </c>
      <c r="E596" s="17">
        <f>E597</f>
        <v>47.2</v>
      </c>
      <c r="F596" s="17">
        <f t="shared" si="168"/>
        <v>47.2</v>
      </c>
      <c r="G596" s="17">
        <f t="shared" si="168"/>
        <v>47.2</v>
      </c>
    </row>
    <row r="597" spans="1:7" ht="12.75">
      <c r="A597" s="162" t="s">
        <v>42</v>
      </c>
      <c r="B597" s="161">
        <v>2520520300</v>
      </c>
      <c r="C597" s="162">
        <v>610</v>
      </c>
      <c r="D597" s="56" t="s">
        <v>104</v>
      </c>
      <c r="E597" s="17">
        <f>'№ 4 ведом'!F394</f>
        <v>47.2</v>
      </c>
      <c r="F597" s="17">
        <f>'№ 4 ведом'!G394</f>
        <v>47.2</v>
      </c>
      <c r="G597" s="17">
        <f>'№ 4 ведом'!H394</f>
        <v>47.2</v>
      </c>
    </row>
    <row r="598" spans="1:7" ht="31.5">
      <c r="A598" s="162" t="s">
        <v>42</v>
      </c>
      <c r="B598" s="161">
        <v>2520600000</v>
      </c>
      <c r="C598" s="162"/>
      <c r="D598" s="163" t="s">
        <v>362</v>
      </c>
      <c r="E598" s="17">
        <f>E599</f>
        <v>1710</v>
      </c>
      <c r="F598" s="17">
        <f aca="true" t="shared" si="169" ref="F598:G600">F599</f>
        <v>1621.9</v>
      </c>
      <c r="G598" s="17">
        <f t="shared" si="169"/>
        <v>1621.9</v>
      </c>
    </row>
    <row r="599" spans="1:7" ht="12.75">
      <c r="A599" s="162" t="s">
        <v>42</v>
      </c>
      <c r="B599" s="161">
        <v>2520620200</v>
      </c>
      <c r="C599" s="162"/>
      <c r="D599" s="163" t="s">
        <v>284</v>
      </c>
      <c r="E599" s="17">
        <f>E600</f>
        <v>1710</v>
      </c>
      <c r="F599" s="17">
        <f t="shared" si="169"/>
        <v>1621.9</v>
      </c>
      <c r="G599" s="17">
        <f t="shared" si="169"/>
        <v>1621.9</v>
      </c>
    </row>
    <row r="600" spans="1:7" ht="31.5">
      <c r="A600" s="162" t="s">
        <v>42</v>
      </c>
      <c r="B600" s="161">
        <v>2520620200</v>
      </c>
      <c r="C600" s="161" t="s">
        <v>97</v>
      </c>
      <c r="D600" s="56" t="s">
        <v>98</v>
      </c>
      <c r="E600" s="17">
        <f>E601</f>
        <v>1710</v>
      </c>
      <c r="F600" s="17">
        <f t="shared" si="169"/>
        <v>1621.9</v>
      </c>
      <c r="G600" s="17">
        <f t="shared" si="169"/>
        <v>1621.9</v>
      </c>
    </row>
    <row r="601" spans="1:7" ht="12.75">
      <c r="A601" s="162" t="s">
        <v>42</v>
      </c>
      <c r="B601" s="161">
        <v>2520620200</v>
      </c>
      <c r="C601" s="162">
        <v>610</v>
      </c>
      <c r="D601" s="56" t="s">
        <v>104</v>
      </c>
      <c r="E601" s="17">
        <f>'№ 4 ведом'!F398</f>
        <v>1710</v>
      </c>
      <c r="F601" s="17">
        <f>'№ 4 ведом'!G398</f>
        <v>1621.9</v>
      </c>
      <c r="G601" s="17">
        <f>'№ 4 ведом'!H398</f>
        <v>1621.9</v>
      </c>
    </row>
    <row r="602" spans="1:7" ht="12.75">
      <c r="A602" s="16" t="s">
        <v>39</v>
      </c>
      <c r="B602" s="16" t="s">
        <v>66</v>
      </c>
      <c r="C602" s="16" t="s">
        <v>66</v>
      </c>
      <c r="D602" s="19" t="s">
        <v>31</v>
      </c>
      <c r="E602" s="60">
        <f>E603+E612+E625</f>
        <v>26546.100000000006</v>
      </c>
      <c r="F602" s="60">
        <f>F603+F612+F625</f>
        <v>15818.400000000001</v>
      </c>
      <c r="G602" s="60">
        <f>G603+G612+G625</f>
        <v>17419.600000000002</v>
      </c>
    </row>
    <row r="603" spans="1:7" ht="12.75">
      <c r="A603" s="101">
        <v>1001</v>
      </c>
      <c r="B603" s="16"/>
      <c r="C603" s="16"/>
      <c r="D603" s="49" t="s">
        <v>32</v>
      </c>
      <c r="E603" s="17">
        <f>'№ 4 ведом'!F400</f>
        <v>698.3</v>
      </c>
      <c r="F603" s="17">
        <f>F604</f>
        <v>698.3</v>
      </c>
      <c r="G603" s="17">
        <f>G604</f>
        <v>698.3</v>
      </c>
    </row>
    <row r="604" spans="1:7" ht="47.25">
      <c r="A604" s="101" t="s">
        <v>53</v>
      </c>
      <c r="B604" s="103">
        <v>2200000000</v>
      </c>
      <c r="C604" s="101" t="s">
        <v>66</v>
      </c>
      <c r="D604" s="49" t="s">
        <v>322</v>
      </c>
      <c r="E604" s="17">
        <f>E605</f>
        <v>698.3</v>
      </c>
      <c r="F604" s="17">
        <f aca="true" t="shared" si="170" ref="F604:G608">F605</f>
        <v>698.3</v>
      </c>
      <c r="G604" s="17">
        <f t="shared" si="170"/>
        <v>698.3</v>
      </c>
    </row>
    <row r="605" spans="1:7" ht="31.5">
      <c r="A605" s="101" t="s">
        <v>53</v>
      </c>
      <c r="B605" s="103">
        <v>2240000000</v>
      </c>
      <c r="C605" s="101"/>
      <c r="D605" s="49" t="s">
        <v>132</v>
      </c>
      <c r="E605" s="17">
        <f>'№ 4 ведом'!F402</f>
        <v>698.3</v>
      </c>
      <c r="F605" s="17">
        <f t="shared" si="170"/>
        <v>698.3</v>
      </c>
      <c r="G605" s="17">
        <f t="shared" si="170"/>
        <v>698.3</v>
      </c>
    </row>
    <row r="606" spans="1:7" ht="12.75">
      <c r="A606" s="101" t="s">
        <v>53</v>
      </c>
      <c r="B606" s="101">
        <v>2240400000</v>
      </c>
      <c r="C606" s="101"/>
      <c r="D606" s="49" t="s">
        <v>187</v>
      </c>
      <c r="E606" s="17">
        <f>E607</f>
        <v>698.3</v>
      </c>
      <c r="F606" s="17">
        <f t="shared" si="170"/>
        <v>698.3</v>
      </c>
      <c r="G606" s="17">
        <f t="shared" si="170"/>
        <v>698.3</v>
      </c>
    </row>
    <row r="607" spans="1:7" ht="47.25">
      <c r="A607" s="101" t="s">
        <v>53</v>
      </c>
      <c r="B607" s="101">
        <v>2240420390</v>
      </c>
      <c r="C607" s="101"/>
      <c r="D607" s="49" t="s">
        <v>67</v>
      </c>
      <c r="E607" s="17">
        <f>'№ 4 ведом'!F404</f>
        <v>698.3</v>
      </c>
      <c r="F607" s="17">
        <f>F608+F610</f>
        <v>698.3</v>
      </c>
      <c r="G607" s="17">
        <f>G608+G610</f>
        <v>698.3</v>
      </c>
    </row>
    <row r="608" spans="1:7" ht="31.5">
      <c r="A608" s="101" t="s">
        <v>53</v>
      </c>
      <c r="B608" s="101">
        <v>2240420390</v>
      </c>
      <c r="C608" s="103" t="s">
        <v>69</v>
      </c>
      <c r="D608" s="102" t="s">
        <v>95</v>
      </c>
      <c r="E608" s="17">
        <f>E609</f>
        <v>20.3</v>
      </c>
      <c r="F608" s="17">
        <f t="shared" si="170"/>
        <v>20.3</v>
      </c>
      <c r="G608" s="17">
        <f t="shared" si="170"/>
        <v>20.3</v>
      </c>
    </row>
    <row r="609" spans="1:7" ht="31.5">
      <c r="A609" s="101" t="s">
        <v>53</v>
      </c>
      <c r="B609" s="101">
        <v>2240420390</v>
      </c>
      <c r="C609" s="101">
        <v>240</v>
      </c>
      <c r="D609" s="102" t="s">
        <v>223</v>
      </c>
      <c r="E609" s="17">
        <f>'№ 4 ведом'!F406</f>
        <v>20.3</v>
      </c>
      <c r="F609" s="17">
        <f>'№ 4 ведом'!G406</f>
        <v>20.3</v>
      </c>
      <c r="G609" s="17">
        <f>'№ 4 ведом'!H406</f>
        <v>20.3</v>
      </c>
    </row>
    <row r="610" spans="1:7" ht="12.75">
      <c r="A610" s="101" t="s">
        <v>53</v>
      </c>
      <c r="B610" s="101">
        <v>2240420390</v>
      </c>
      <c r="C610" s="103" t="s">
        <v>73</v>
      </c>
      <c r="D610" s="102" t="s">
        <v>74</v>
      </c>
      <c r="E610" s="17">
        <f>E611</f>
        <v>678</v>
      </c>
      <c r="F610" s="17">
        <f>F611</f>
        <v>678</v>
      </c>
      <c r="G610" s="17">
        <f>G611</f>
        <v>678</v>
      </c>
    </row>
    <row r="611" spans="1:7" ht="12.75">
      <c r="A611" s="101" t="s">
        <v>53</v>
      </c>
      <c r="B611" s="101">
        <v>2240420390</v>
      </c>
      <c r="C611" s="103" t="s">
        <v>141</v>
      </c>
      <c r="D611" s="102" t="s">
        <v>142</v>
      </c>
      <c r="E611" s="17">
        <f>'№ 4 ведом'!F408</f>
        <v>678</v>
      </c>
      <c r="F611" s="17">
        <f>'№ 4 ведом'!G408</f>
        <v>678</v>
      </c>
      <c r="G611" s="17">
        <f>'№ 4 ведом'!H408</f>
        <v>678</v>
      </c>
    </row>
    <row r="612" spans="1:7" ht="12.75">
      <c r="A612" s="101" t="s">
        <v>40</v>
      </c>
      <c r="B612" s="101" t="s">
        <v>66</v>
      </c>
      <c r="C612" s="101" t="s">
        <v>66</v>
      </c>
      <c r="D612" s="102" t="s">
        <v>34</v>
      </c>
      <c r="E612" s="17">
        <f aca="true" t="shared" si="171" ref="E612:G613">E613</f>
        <v>607.1</v>
      </c>
      <c r="F612" s="17">
        <f t="shared" si="171"/>
        <v>107.1</v>
      </c>
      <c r="G612" s="17">
        <f t="shared" si="171"/>
        <v>107.1</v>
      </c>
    </row>
    <row r="613" spans="1:7" ht="47.25">
      <c r="A613" s="101" t="s">
        <v>40</v>
      </c>
      <c r="B613" s="103">
        <v>2200000000</v>
      </c>
      <c r="C613" s="101" t="s">
        <v>66</v>
      </c>
      <c r="D613" s="49" t="s">
        <v>322</v>
      </c>
      <c r="E613" s="17">
        <f t="shared" si="171"/>
        <v>607.1</v>
      </c>
      <c r="F613" s="17">
        <f t="shared" si="171"/>
        <v>107.1</v>
      </c>
      <c r="G613" s="17">
        <f t="shared" si="171"/>
        <v>107.1</v>
      </c>
    </row>
    <row r="614" spans="1:7" ht="31.5">
      <c r="A614" s="101" t="s">
        <v>40</v>
      </c>
      <c r="B614" s="103">
        <v>2240000000</v>
      </c>
      <c r="C614" s="101"/>
      <c r="D614" s="49" t="s">
        <v>132</v>
      </c>
      <c r="E614" s="17">
        <f>E615+E619</f>
        <v>607.1</v>
      </c>
      <c r="F614" s="17">
        <f aca="true" t="shared" si="172" ref="F614:G614">F615+F619</f>
        <v>107.1</v>
      </c>
      <c r="G614" s="17">
        <f t="shared" si="172"/>
        <v>107.1</v>
      </c>
    </row>
    <row r="615" spans="1:7" ht="31.5">
      <c r="A615" s="101" t="s">
        <v>40</v>
      </c>
      <c r="B615" s="103">
        <v>2240100000</v>
      </c>
      <c r="C615" s="101"/>
      <c r="D615" s="49" t="s">
        <v>188</v>
      </c>
      <c r="E615" s="17">
        <f>'№ 4 ведом'!F412</f>
        <v>500</v>
      </c>
      <c r="F615" s="17">
        <f aca="true" t="shared" si="173" ref="F615:G617">F616</f>
        <v>0</v>
      </c>
      <c r="G615" s="17">
        <f t="shared" si="173"/>
        <v>0</v>
      </c>
    </row>
    <row r="616" spans="1:7" ht="31.5">
      <c r="A616" s="101" t="s">
        <v>40</v>
      </c>
      <c r="B616" s="103">
        <v>2240120330</v>
      </c>
      <c r="C616" s="101"/>
      <c r="D616" s="49" t="s">
        <v>143</v>
      </c>
      <c r="E616" s="17">
        <f>E617</f>
        <v>500</v>
      </c>
      <c r="F616" s="17">
        <f t="shared" si="173"/>
        <v>0</v>
      </c>
      <c r="G616" s="17">
        <f t="shared" si="173"/>
        <v>0</v>
      </c>
    </row>
    <row r="617" spans="1:7" ht="31.5">
      <c r="A617" s="101" t="s">
        <v>40</v>
      </c>
      <c r="B617" s="103">
        <v>2240120330</v>
      </c>
      <c r="C617" s="103" t="s">
        <v>97</v>
      </c>
      <c r="D617" s="102" t="s">
        <v>98</v>
      </c>
      <c r="E617" s="17">
        <f>E618</f>
        <v>500</v>
      </c>
      <c r="F617" s="17">
        <f t="shared" si="173"/>
        <v>0</v>
      </c>
      <c r="G617" s="17">
        <f t="shared" si="173"/>
        <v>0</v>
      </c>
    </row>
    <row r="618" spans="1:7" ht="31.5">
      <c r="A618" s="101" t="s">
        <v>40</v>
      </c>
      <c r="B618" s="103">
        <v>2240120330</v>
      </c>
      <c r="C618" s="101">
        <v>630</v>
      </c>
      <c r="D618" s="49" t="s">
        <v>144</v>
      </c>
      <c r="E618" s="17">
        <f>'№ 4 ведом'!F415</f>
        <v>500</v>
      </c>
      <c r="F618" s="17">
        <f>'№ 4 ведом'!G415</f>
        <v>0</v>
      </c>
      <c r="G618" s="17">
        <f>'№ 4 ведом'!H415</f>
        <v>0</v>
      </c>
    </row>
    <row r="619" spans="1:7" ht="31.5">
      <c r="A619" s="101" t="s">
        <v>40</v>
      </c>
      <c r="B619" s="103">
        <v>2240200000</v>
      </c>
      <c r="C619" s="3"/>
      <c r="D619" s="49" t="s">
        <v>145</v>
      </c>
      <c r="E619" s="17">
        <f>E620</f>
        <v>107.1</v>
      </c>
      <c r="F619" s="17">
        <f>F620</f>
        <v>107.1</v>
      </c>
      <c r="G619" s="17">
        <f>G620</f>
        <v>107.1</v>
      </c>
    </row>
    <row r="620" spans="1:7" ht="31.5">
      <c r="A620" s="101" t="s">
        <v>40</v>
      </c>
      <c r="B620" s="103">
        <v>2240220350</v>
      </c>
      <c r="C620" s="101"/>
      <c r="D620" s="49" t="s">
        <v>189</v>
      </c>
      <c r="E620" s="17">
        <f>E621+E623</f>
        <v>107.1</v>
      </c>
      <c r="F620" s="17">
        <f>F621+F623</f>
        <v>107.1</v>
      </c>
      <c r="G620" s="17">
        <f>G621+G623</f>
        <v>107.1</v>
      </c>
    </row>
    <row r="621" spans="1:7" ht="31.5">
      <c r="A621" s="101" t="s">
        <v>40</v>
      </c>
      <c r="B621" s="103">
        <v>2240220350</v>
      </c>
      <c r="C621" s="103" t="s">
        <v>69</v>
      </c>
      <c r="D621" s="102" t="s">
        <v>95</v>
      </c>
      <c r="E621" s="17">
        <f>E622</f>
        <v>3.1</v>
      </c>
      <c r="F621" s="17">
        <f>F622</f>
        <v>3.1</v>
      </c>
      <c r="G621" s="17">
        <f>G622</f>
        <v>3.1</v>
      </c>
    </row>
    <row r="622" spans="1:7" ht="31.5">
      <c r="A622" s="101" t="s">
        <v>40</v>
      </c>
      <c r="B622" s="103">
        <v>2240220350</v>
      </c>
      <c r="C622" s="101">
        <v>240</v>
      </c>
      <c r="D622" s="49" t="s">
        <v>223</v>
      </c>
      <c r="E622" s="17">
        <f>'№ 4 ведом'!F419</f>
        <v>3.1</v>
      </c>
      <c r="F622" s="17">
        <f>'№ 4 ведом'!G419</f>
        <v>3.1</v>
      </c>
      <c r="G622" s="17">
        <f>'№ 4 ведом'!H419</f>
        <v>3.1</v>
      </c>
    </row>
    <row r="623" spans="1:7" ht="12.75">
      <c r="A623" s="101" t="s">
        <v>40</v>
      </c>
      <c r="B623" s="103">
        <v>2240220350</v>
      </c>
      <c r="C623" s="101" t="s">
        <v>73</v>
      </c>
      <c r="D623" s="49" t="s">
        <v>74</v>
      </c>
      <c r="E623" s="17">
        <f>E624</f>
        <v>104</v>
      </c>
      <c r="F623" s="17">
        <f>F624</f>
        <v>104</v>
      </c>
      <c r="G623" s="17">
        <f>G624</f>
        <v>104</v>
      </c>
    </row>
    <row r="624" spans="1:7" ht="12.75">
      <c r="A624" s="101" t="s">
        <v>40</v>
      </c>
      <c r="B624" s="103">
        <v>2240220350</v>
      </c>
      <c r="C624" s="101" t="s">
        <v>141</v>
      </c>
      <c r="D624" s="49" t="s">
        <v>142</v>
      </c>
      <c r="E624" s="17">
        <f>'№ 4 ведом'!F421</f>
        <v>104</v>
      </c>
      <c r="F624" s="17">
        <f>'№ 4 ведом'!G421</f>
        <v>104</v>
      </c>
      <c r="G624" s="17">
        <f>'№ 4 ведом'!H421</f>
        <v>104</v>
      </c>
    </row>
    <row r="625" spans="1:7" ht="12.75">
      <c r="A625" s="101">
        <v>1004</v>
      </c>
      <c r="B625" s="71"/>
      <c r="C625" s="71"/>
      <c r="D625" s="49" t="s">
        <v>85</v>
      </c>
      <c r="E625" s="70">
        <f>E626+E640+E634</f>
        <v>25240.700000000004</v>
      </c>
      <c r="F625" s="70">
        <f>F626+F640+F634</f>
        <v>15013.000000000002</v>
      </c>
      <c r="G625" s="70">
        <f>G626+G640+G634</f>
        <v>16614.2</v>
      </c>
    </row>
    <row r="626" spans="1:7" ht="47.25">
      <c r="A626" s="101" t="s">
        <v>84</v>
      </c>
      <c r="B626" s="103">
        <v>2100000000</v>
      </c>
      <c r="C626" s="101"/>
      <c r="D626" s="102" t="s">
        <v>324</v>
      </c>
      <c r="E626" s="17">
        <f>E627</f>
        <v>9592.7</v>
      </c>
      <c r="F626" s="61">
        <f>F627</f>
        <v>9592.7</v>
      </c>
      <c r="G626" s="61">
        <f>G627</f>
        <v>9592.7</v>
      </c>
    </row>
    <row r="627" spans="1:7" ht="12.75">
      <c r="A627" s="101" t="s">
        <v>84</v>
      </c>
      <c r="B627" s="101">
        <v>2110000000</v>
      </c>
      <c r="C627" s="101"/>
      <c r="D627" s="102" t="s">
        <v>166</v>
      </c>
      <c r="E627" s="17">
        <f aca="true" t="shared" si="174" ref="E627:G628">E628</f>
        <v>9592.7</v>
      </c>
      <c r="F627" s="17">
        <f t="shared" si="174"/>
        <v>9592.7</v>
      </c>
      <c r="G627" s="17">
        <f t="shared" si="174"/>
        <v>9592.7</v>
      </c>
    </row>
    <row r="628" spans="1:7" ht="47.25">
      <c r="A628" s="101" t="s">
        <v>84</v>
      </c>
      <c r="B628" s="101">
        <v>2110200000</v>
      </c>
      <c r="C628" s="101"/>
      <c r="D628" s="102" t="s">
        <v>174</v>
      </c>
      <c r="E628" s="17">
        <f>E629</f>
        <v>9592.7</v>
      </c>
      <c r="F628" s="17">
        <f t="shared" si="174"/>
        <v>9592.7</v>
      </c>
      <c r="G628" s="17">
        <f t="shared" si="174"/>
        <v>9592.7</v>
      </c>
    </row>
    <row r="629" spans="1:7" ht="78.75">
      <c r="A629" s="101" t="s">
        <v>84</v>
      </c>
      <c r="B629" s="101">
        <v>2110210500</v>
      </c>
      <c r="C629" s="101"/>
      <c r="D629" s="102" t="s">
        <v>218</v>
      </c>
      <c r="E629" s="17">
        <f>E630+E632</f>
        <v>9592.7</v>
      </c>
      <c r="F629" s="17">
        <f>F630+F632</f>
        <v>9592.7</v>
      </c>
      <c r="G629" s="17">
        <f>G630+G632</f>
        <v>9592.7</v>
      </c>
    </row>
    <row r="630" spans="1:7" ht="31.5">
      <c r="A630" s="101" t="s">
        <v>84</v>
      </c>
      <c r="B630" s="101">
        <v>2110210500</v>
      </c>
      <c r="C630" s="101" t="s">
        <v>69</v>
      </c>
      <c r="D630" s="102" t="s">
        <v>95</v>
      </c>
      <c r="E630" s="17">
        <f>E631</f>
        <v>233.9</v>
      </c>
      <c r="F630" s="17">
        <f>F631</f>
        <v>233.9</v>
      </c>
      <c r="G630" s="17">
        <f>G631</f>
        <v>233.9</v>
      </c>
    </row>
    <row r="631" spans="1:7" ht="31.5">
      <c r="A631" s="101" t="s">
        <v>84</v>
      </c>
      <c r="B631" s="101">
        <v>2110210500</v>
      </c>
      <c r="C631" s="101">
        <v>240</v>
      </c>
      <c r="D631" s="102" t="s">
        <v>223</v>
      </c>
      <c r="E631" s="17">
        <f>'№ 4 ведом'!F783</f>
        <v>233.9</v>
      </c>
      <c r="F631" s="17">
        <f>'№ 4 ведом'!G783</f>
        <v>233.9</v>
      </c>
      <c r="G631" s="17">
        <f>'№ 4 ведом'!H783</f>
        <v>233.9</v>
      </c>
    </row>
    <row r="632" spans="1:7" ht="12.75">
      <c r="A632" s="101" t="s">
        <v>84</v>
      </c>
      <c r="B632" s="101">
        <v>2110210500</v>
      </c>
      <c r="C632" s="101" t="s">
        <v>73</v>
      </c>
      <c r="D632" s="102" t="s">
        <v>74</v>
      </c>
      <c r="E632" s="17">
        <f>E633</f>
        <v>9358.800000000001</v>
      </c>
      <c r="F632" s="17">
        <f>F633</f>
        <v>9358.800000000001</v>
      </c>
      <c r="G632" s="17">
        <f>G633</f>
        <v>9358.800000000001</v>
      </c>
    </row>
    <row r="633" spans="1:7" ht="31.5">
      <c r="A633" s="101" t="s">
        <v>84</v>
      </c>
      <c r="B633" s="101">
        <v>2110210500</v>
      </c>
      <c r="C633" s="1" t="s">
        <v>101</v>
      </c>
      <c r="D633" s="47" t="s">
        <v>102</v>
      </c>
      <c r="E633" s="17">
        <f>'№ 4 ведом'!F785</f>
        <v>9358.800000000001</v>
      </c>
      <c r="F633" s="17">
        <f>'№ 4 ведом'!G785</f>
        <v>9358.800000000001</v>
      </c>
      <c r="G633" s="17">
        <f>'№ 4 ведом'!H785</f>
        <v>9358.800000000001</v>
      </c>
    </row>
    <row r="634" spans="1:7" ht="47.25">
      <c r="A634" s="101">
        <v>1004</v>
      </c>
      <c r="B634" s="103">
        <v>2200000000</v>
      </c>
      <c r="C634" s="101"/>
      <c r="D634" s="102" t="s">
        <v>322</v>
      </c>
      <c r="E634" s="17">
        <f>E635</f>
        <v>8368.300000000001</v>
      </c>
      <c r="F634" s="17">
        <f aca="true" t="shared" si="175" ref="E634:G638">F635</f>
        <v>616.7</v>
      </c>
      <c r="G634" s="17">
        <f t="shared" si="175"/>
        <v>616.7</v>
      </c>
    </row>
    <row r="635" spans="1:7" ht="31.5">
      <c r="A635" s="101">
        <v>1004</v>
      </c>
      <c r="B635" s="103">
        <v>2240000000</v>
      </c>
      <c r="C635" s="101"/>
      <c r="D635" s="102" t="s">
        <v>132</v>
      </c>
      <c r="E635" s="17">
        <f t="shared" si="175"/>
        <v>8368.300000000001</v>
      </c>
      <c r="F635" s="17">
        <f t="shared" si="175"/>
        <v>616.7</v>
      </c>
      <c r="G635" s="17">
        <f t="shared" si="175"/>
        <v>616.7</v>
      </c>
    </row>
    <row r="636" spans="1:7" ht="12.75">
      <c r="A636" s="101">
        <v>1004</v>
      </c>
      <c r="B636" s="101">
        <v>2240400000</v>
      </c>
      <c r="C636" s="101"/>
      <c r="D636" s="102" t="s">
        <v>187</v>
      </c>
      <c r="E636" s="17">
        <f>E637</f>
        <v>8368.300000000001</v>
      </c>
      <c r="F636" s="17">
        <f t="shared" si="175"/>
        <v>616.7</v>
      </c>
      <c r="G636" s="17">
        <f t="shared" si="175"/>
        <v>616.7</v>
      </c>
    </row>
    <row r="637" spans="1:7" ht="12.75">
      <c r="A637" s="101" t="s">
        <v>84</v>
      </c>
      <c r="B637" s="101" t="s">
        <v>315</v>
      </c>
      <c r="C637" s="101"/>
      <c r="D637" s="102" t="s">
        <v>222</v>
      </c>
      <c r="E637" s="17">
        <f t="shared" si="175"/>
        <v>8368.300000000001</v>
      </c>
      <c r="F637" s="17">
        <f t="shared" si="175"/>
        <v>616.7</v>
      </c>
      <c r="G637" s="17">
        <f t="shared" si="175"/>
        <v>616.7</v>
      </c>
    </row>
    <row r="638" spans="1:7" ht="12.75">
      <c r="A638" s="101">
        <v>1004</v>
      </c>
      <c r="B638" s="101" t="s">
        <v>315</v>
      </c>
      <c r="C638" s="1" t="s">
        <v>73</v>
      </c>
      <c r="D638" s="47" t="s">
        <v>74</v>
      </c>
      <c r="E638" s="17">
        <f>E639</f>
        <v>8368.300000000001</v>
      </c>
      <c r="F638" s="17">
        <f t="shared" si="175"/>
        <v>616.7</v>
      </c>
      <c r="G638" s="17">
        <f t="shared" si="175"/>
        <v>616.7</v>
      </c>
    </row>
    <row r="639" spans="1:7" ht="31.5">
      <c r="A639" s="101">
        <v>1004</v>
      </c>
      <c r="B639" s="101" t="s">
        <v>315</v>
      </c>
      <c r="C639" s="1" t="s">
        <v>101</v>
      </c>
      <c r="D639" s="47" t="s">
        <v>102</v>
      </c>
      <c r="E639" s="17">
        <f>'№ 4 ведом'!F428</f>
        <v>8368.300000000001</v>
      </c>
      <c r="F639" s="17">
        <f>'№ 4 ведом'!G428</f>
        <v>616.7</v>
      </c>
      <c r="G639" s="17">
        <f>'№ 4 ведом'!H428</f>
        <v>616.7</v>
      </c>
    </row>
    <row r="640" spans="1:7" ht="47.25">
      <c r="A640" s="103" t="s">
        <v>84</v>
      </c>
      <c r="B640" s="128">
        <v>2600000000</v>
      </c>
      <c r="C640" s="128"/>
      <c r="D640" s="131" t="s">
        <v>328</v>
      </c>
      <c r="E640" s="17">
        <f>E641</f>
        <v>7279.7</v>
      </c>
      <c r="F640" s="17">
        <f aca="true" t="shared" si="176" ref="E640:G641">F641</f>
        <v>4803.6</v>
      </c>
      <c r="G640" s="17">
        <f t="shared" si="176"/>
        <v>6404.8</v>
      </c>
    </row>
    <row r="641" spans="1:7" ht="31.5">
      <c r="A641" s="103" t="s">
        <v>84</v>
      </c>
      <c r="B641" s="128">
        <v>2610000000</v>
      </c>
      <c r="C641" s="128"/>
      <c r="D641" s="131" t="s">
        <v>107</v>
      </c>
      <c r="E641" s="17">
        <f t="shared" si="176"/>
        <v>7279.7</v>
      </c>
      <c r="F641" s="17">
        <f t="shared" si="176"/>
        <v>4803.6</v>
      </c>
      <c r="G641" s="17">
        <f t="shared" si="176"/>
        <v>6404.8</v>
      </c>
    </row>
    <row r="642" spans="1:7" ht="12.75">
      <c r="A642" s="103" t="s">
        <v>84</v>
      </c>
      <c r="B642" s="128">
        <v>2610200000</v>
      </c>
      <c r="C642" s="128"/>
      <c r="D642" s="131" t="s">
        <v>112</v>
      </c>
      <c r="E642" s="17">
        <f>E643+E646+E652+E649</f>
        <v>7279.7</v>
      </c>
      <c r="F642" s="17">
        <f aca="true" t="shared" si="177" ref="F642:G642">F643+F646+F652+F649</f>
        <v>4803.6</v>
      </c>
      <c r="G642" s="17">
        <f t="shared" si="177"/>
        <v>6404.8</v>
      </c>
    </row>
    <row r="643" spans="1:7" ht="63">
      <c r="A643" s="103" t="s">
        <v>84</v>
      </c>
      <c r="B643" s="128">
        <v>2610210820</v>
      </c>
      <c r="C643" s="128"/>
      <c r="D643" s="131" t="s">
        <v>220</v>
      </c>
      <c r="E643" s="17">
        <f aca="true" t="shared" si="178" ref="E643:G644">E644</f>
        <v>3202.4</v>
      </c>
      <c r="F643" s="17">
        <f t="shared" si="178"/>
        <v>0</v>
      </c>
      <c r="G643" s="17">
        <f t="shared" si="178"/>
        <v>1601.1999999999998</v>
      </c>
    </row>
    <row r="644" spans="1:7" ht="31.5">
      <c r="A644" s="103" t="s">
        <v>84</v>
      </c>
      <c r="B644" s="128">
        <v>2610210820</v>
      </c>
      <c r="C644" s="128" t="s">
        <v>72</v>
      </c>
      <c r="D644" s="131" t="s">
        <v>96</v>
      </c>
      <c r="E644" s="17">
        <f>E645</f>
        <v>3202.4</v>
      </c>
      <c r="F644" s="17">
        <f t="shared" si="178"/>
        <v>0</v>
      </c>
      <c r="G644" s="17">
        <f t="shared" si="178"/>
        <v>1601.1999999999998</v>
      </c>
    </row>
    <row r="645" spans="1:7" ht="12.75">
      <c r="A645" s="103" t="s">
        <v>84</v>
      </c>
      <c r="B645" s="128">
        <v>2610210820</v>
      </c>
      <c r="C645" s="128" t="s">
        <v>119</v>
      </c>
      <c r="D645" s="131" t="s">
        <v>120</v>
      </c>
      <c r="E645" s="17">
        <f>'№ 4 ведом'!F578</f>
        <v>3202.4</v>
      </c>
      <c r="F645" s="17">
        <f>'№ 4 ведом'!G578</f>
        <v>0</v>
      </c>
      <c r="G645" s="17">
        <f>'№ 4 ведом'!H578</f>
        <v>1601.1999999999998</v>
      </c>
    </row>
    <row r="646" spans="1:7" ht="47.25">
      <c r="A646" s="103" t="s">
        <v>84</v>
      </c>
      <c r="B646" s="128" t="s">
        <v>338</v>
      </c>
      <c r="C646" s="128"/>
      <c r="D646" s="56" t="s">
        <v>230</v>
      </c>
      <c r="E646" s="17">
        <f>E647</f>
        <v>0</v>
      </c>
      <c r="F646" s="17">
        <f aca="true" t="shared" si="179" ref="E646:G647">F647</f>
        <v>4803.6</v>
      </c>
      <c r="G646" s="17">
        <f t="shared" si="179"/>
        <v>4803.6</v>
      </c>
    </row>
    <row r="647" spans="1:7" ht="31.5">
      <c r="A647" s="103" t="s">
        <v>84</v>
      </c>
      <c r="B647" s="128" t="s">
        <v>338</v>
      </c>
      <c r="C647" s="113" t="s">
        <v>72</v>
      </c>
      <c r="D647" s="56" t="s">
        <v>96</v>
      </c>
      <c r="E647" s="17">
        <f t="shared" si="179"/>
        <v>0</v>
      </c>
      <c r="F647" s="17">
        <f t="shared" si="179"/>
        <v>4803.6</v>
      </c>
      <c r="G647" s="17">
        <f t="shared" si="179"/>
        <v>4803.6</v>
      </c>
    </row>
    <row r="648" spans="1:7" ht="12.75">
      <c r="A648" s="103" t="s">
        <v>84</v>
      </c>
      <c r="B648" s="128" t="s">
        <v>338</v>
      </c>
      <c r="C648" s="113" t="s">
        <v>119</v>
      </c>
      <c r="D648" s="56" t="s">
        <v>120</v>
      </c>
      <c r="E648" s="17">
        <f>'№ 4 ведом'!F581</f>
        <v>0</v>
      </c>
      <c r="F648" s="17">
        <f>'№ 4 ведом'!G581</f>
        <v>4803.6</v>
      </c>
      <c r="G648" s="17">
        <f>'№ 4 ведом'!H581</f>
        <v>4803.6</v>
      </c>
    </row>
    <row r="649" spans="1:7" ht="47.25">
      <c r="A649" s="252" t="s">
        <v>84</v>
      </c>
      <c r="B649" s="252">
        <v>2610210290</v>
      </c>
      <c r="C649" s="252"/>
      <c r="D649" s="56" t="s">
        <v>687</v>
      </c>
      <c r="E649" s="17">
        <f>E650</f>
        <v>2461.2</v>
      </c>
      <c r="F649" s="17">
        <f aca="true" t="shared" si="180" ref="F649:G650">F650</f>
        <v>0</v>
      </c>
      <c r="G649" s="17">
        <f t="shared" si="180"/>
        <v>0</v>
      </c>
    </row>
    <row r="650" spans="1:7" ht="31.5">
      <c r="A650" s="252" t="s">
        <v>84</v>
      </c>
      <c r="B650" s="252">
        <v>2610210290</v>
      </c>
      <c r="C650" s="252" t="s">
        <v>72</v>
      </c>
      <c r="D650" s="56" t="s">
        <v>96</v>
      </c>
      <c r="E650" s="17">
        <f>E651</f>
        <v>2461.2</v>
      </c>
      <c r="F650" s="17">
        <f t="shared" si="180"/>
        <v>0</v>
      </c>
      <c r="G650" s="17">
        <f t="shared" si="180"/>
        <v>0</v>
      </c>
    </row>
    <row r="651" spans="1:7" ht="12.75">
      <c r="A651" s="252" t="s">
        <v>84</v>
      </c>
      <c r="B651" s="252">
        <v>2610210290</v>
      </c>
      <c r="C651" s="252" t="s">
        <v>119</v>
      </c>
      <c r="D651" s="56" t="s">
        <v>120</v>
      </c>
      <c r="E651" s="17">
        <f>'№ 4 ведом'!F584</f>
        <v>2461.2</v>
      </c>
      <c r="F651" s="17">
        <f>'№ 4 ведом'!G584</f>
        <v>0</v>
      </c>
      <c r="G651" s="17">
        <f>'№ 4 ведом'!H584</f>
        <v>0</v>
      </c>
    </row>
    <row r="652" spans="1:7" ht="47.25">
      <c r="A652" s="161" t="s">
        <v>84</v>
      </c>
      <c r="B652" s="161" t="s">
        <v>381</v>
      </c>
      <c r="C652" s="113"/>
      <c r="D652" s="56" t="s">
        <v>382</v>
      </c>
      <c r="E652" s="17">
        <f>E653</f>
        <v>1616.1</v>
      </c>
      <c r="F652" s="17">
        <f aca="true" t="shared" si="181" ref="F652:G653">F653</f>
        <v>0</v>
      </c>
      <c r="G652" s="17">
        <f t="shared" si="181"/>
        <v>0</v>
      </c>
    </row>
    <row r="653" spans="1:7" ht="31.5">
      <c r="A653" s="161" t="s">
        <v>84</v>
      </c>
      <c r="B653" s="161" t="s">
        <v>381</v>
      </c>
      <c r="C653" s="113" t="s">
        <v>72</v>
      </c>
      <c r="D653" s="56" t="s">
        <v>96</v>
      </c>
      <c r="E653" s="17">
        <f>E654</f>
        <v>1616.1</v>
      </c>
      <c r="F653" s="17">
        <f t="shared" si="181"/>
        <v>0</v>
      </c>
      <c r="G653" s="17">
        <f t="shared" si="181"/>
        <v>0</v>
      </c>
    </row>
    <row r="654" spans="1:7" ht="12.75">
      <c r="A654" s="161" t="s">
        <v>84</v>
      </c>
      <c r="B654" s="161" t="s">
        <v>381</v>
      </c>
      <c r="C654" s="113" t="s">
        <v>119</v>
      </c>
      <c r="D654" s="56" t="s">
        <v>120</v>
      </c>
      <c r="E654" s="17">
        <f>'№ 4 ведом'!F587</f>
        <v>1616.1</v>
      </c>
      <c r="F654" s="17">
        <f>'№ 4 ведом'!G587</f>
        <v>0</v>
      </c>
      <c r="G654" s="17">
        <f>'№ 4 ведом'!H587</f>
        <v>0</v>
      </c>
    </row>
    <row r="655" spans="1:7" ht="12.75">
      <c r="A655" s="4" t="s">
        <v>61</v>
      </c>
      <c r="B655" s="4" t="s">
        <v>66</v>
      </c>
      <c r="C655" s="79" t="s">
        <v>66</v>
      </c>
      <c r="D655" s="19" t="s">
        <v>30</v>
      </c>
      <c r="E655" s="60">
        <f>E656+E700</f>
        <v>39716.1</v>
      </c>
      <c r="F655" s="60">
        <f>F656+F700</f>
        <v>33735</v>
      </c>
      <c r="G655" s="60">
        <f>G656+G700</f>
        <v>33735</v>
      </c>
    </row>
    <row r="656" spans="1:7" ht="12.75">
      <c r="A656" s="101" t="s">
        <v>86</v>
      </c>
      <c r="B656" s="101" t="s">
        <v>66</v>
      </c>
      <c r="C656" s="78" t="s">
        <v>66</v>
      </c>
      <c r="D656" s="163" t="s">
        <v>62</v>
      </c>
      <c r="E656" s="17">
        <f>E657+E686</f>
        <v>16074</v>
      </c>
      <c r="F656" s="17">
        <f>F657+F686</f>
        <v>15584</v>
      </c>
      <c r="G656" s="17">
        <f>G657+G686</f>
        <v>15584</v>
      </c>
    </row>
    <row r="657" spans="1:7" ht="47.25">
      <c r="A657" s="101" t="s">
        <v>86</v>
      </c>
      <c r="B657" s="103">
        <v>2200000000</v>
      </c>
      <c r="C657" s="101"/>
      <c r="D657" s="102" t="s">
        <v>322</v>
      </c>
      <c r="E657" s="17">
        <f>E658</f>
        <v>15826.5</v>
      </c>
      <c r="F657" s="17">
        <f>F658</f>
        <v>15336.5</v>
      </c>
      <c r="G657" s="17">
        <f>G658</f>
        <v>15336.5</v>
      </c>
    </row>
    <row r="658" spans="1:7" ht="12.75">
      <c r="A658" s="101" t="s">
        <v>86</v>
      </c>
      <c r="B658" s="101">
        <v>2230000000</v>
      </c>
      <c r="C658" s="101"/>
      <c r="D658" s="102" t="s">
        <v>191</v>
      </c>
      <c r="E658" s="17">
        <f>E659+E663+E667+E682</f>
        <v>15826.5</v>
      </c>
      <c r="F658" s="17">
        <f aca="true" t="shared" si="182" ref="F658:G658">F659+F663+F667+F682</f>
        <v>15336.5</v>
      </c>
      <c r="G658" s="17">
        <f t="shared" si="182"/>
        <v>15336.5</v>
      </c>
    </row>
    <row r="659" spans="1:7" ht="31.5">
      <c r="A659" s="101" t="s">
        <v>86</v>
      </c>
      <c r="B659" s="101">
        <v>2230100000</v>
      </c>
      <c r="C659" s="101"/>
      <c r="D659" s="102" t="s">
        <v>192</v>
      </c>
      <c r="E659" s="17">
        <f aca="true" t="shared" si="183" ref="E659:G661">E660</f>
        <v>13897.1</v>
      </c>
      <c r="F659" s="17">
        <f t="shared" si="183"/>
        <v>13897.1</v>
      </c>
      <c r="G659" s="17">
        <f t="shared" si="183"/>
        <v>13897.1</v>
      </c>
    </row>
    <row r="660" spans="1:7" ht="31.5">
      <c r="A660" s="2" t="s">
        <v>86</v>
      </c>
      <c r="B660" s="101">
        <v>2230120010</v>
      </c>
      <c r="C660" s="101"/>
      <c r="D660" s="102" t="s">
        <v>123</v>
      </c>
      <c r="E660" s="17">
        <f t="shared" si="183"/>
        <v>13897.1</v>
      </c>
      <c r="F660" s="17">
        <f t="shared" si="183"/>
        <v>13897.1</v>
      </c>
      <c r="G660" s="17">
        <f t="shared" si="183"/>
        <v>13897.1</v>
      </c>
    </row>
    <row r="661" spans="1:7" ht="31.5">
      <c r="A661" s="2" t="s">
        <v>86</v>
      </c>
      <c r="B661" s="101">
        <v>2230120010</v>
      </c>
      <c r="C661" s="103" t="s">
        <v>97</v>
      </c>
      <c r="D661" s="102" t="s">
        <v>98</v>
      </c>
      <c r="E661" s="17">
        <f t="shared" si="183"/>
        <v>13897.1</v>
      </c>
      <c r="F661" s="17">
        <f t="shared" si="183"/>
        <v>13897.1</v>
      </c>
      <c r="G661" s="17">
        <f t="shared" si="183"/>
        <v>13897.1</v>
      </c>
    </row>
    <row r="662" spans="1:7" ht="12.75">
      <c r="A662" s="101" t="s">
        <v>86</v>
      </c>
      <c r="B662" s="101">
        <v>2230120010</v>
      </c>
      <c r="C662" s="101">
        <v>610</v>
      </c>
      <c r="D662" s="102" t="s">
        <v>104</v>
      </c>
      <c r="E662" s="17">
        <f>'№ 4 ведом'!F436</f>
        <v>13897.1</v>
      </c>
      <c r="F662" s="17">
        <f>'№ 4 ведом'!G436</f>
        <v>13897.1</v>
      </c>
      <c r="G662" s="17">
        <f>'№ 4 ведом'!H436</f>
        <v>13897.1</v>
      </c>
    </row>
    <row r="663" spans="1:7" ht="63">
      <c r="A663" s="101" t="s">
        <v>86</v>
      </c>
      <c r="B663" s="101">
        <v>2230200000</v>
      </c>
      <c r="C663" s="101"/>
      <c r="D663" s="102" t="s">
        <v>193</v>
      </c>
      <c r="E663" s="17">
        <f aca="true" t="shared" si="184" ref="E663:G665">E664</f>
        <v>367.8</v>
      </c>
      <c r="F663" s="17">
        <f t="shared" si="184"/>
        <v>367.8</v>
      </c>
      <c r="G663" s="17">
        <f t="shared" si="184"/>
        <v>367.8</v>
      </c>
    </row>
    <row r="664" spans="1:7" ht="12.75">
      <c r="A664" s="101" t="s">
        <v>86</v>
      </c>
      <c r="B664" s="101">
        <v>2230220040</v>
      </c>
      <c r="C664" s="101"/>
      <c r="D664" s="102" t="s">
        <v>194</v>
      </c>
      <c r="E664" s="17">
        <f>E665</f>
        <v>367.8</v>
      </c>
      <c r="F664" s="17">
        <f t="shared" si="184"/>
        <v>367.8</v>
      </c>
      <c r="G664" s="17">
        <f t="shared" si="184"/>
        <v>367.8</v>
      </c>
    </row>
    <row r="665" spans="1:7" ht="31.5">
      <c r="A665" s="101" t="s">
        <v>86</v>
      </c>
      <c r="B665" s="101">
        <v>2230220040</v>
      </c>
      <c r="C665" s="103" t="s">
        <v>97</v>
      </c>
      <c r="D665" s="102" t="s">
        <v>98</v>
      </c>
      <c r="E665" s="17">
        <f t="shared" si="184"/>
        <v>367.8</v>
      </c>
      <c r="F665" s="17">
        <f t="shared" si="184"/>
        <v>367.8</v>
      </c>
      <c r="G665" s="17">
        <f t="shared" si="184"/>
        <v>367.8</v>
      </c>
    </row>
    <row r="666" spans="1:7" ht="12.75">
      <c r="A666" s="101" t="s">
        <v>86</v>
      </c>
      <c r="B666" s="101">
        <v>2230220040</v>
      </c>
      <c r="C666" s="101">
        <v>610</v>
      </c>
      <c r="D666" s="102" t="s">
        <v>104</v>
      </c>
      <c r="E666" s="17">
        <f>'№ 4 ведом'!F440</f>
        <v>367.8</v>
      </c>
      <c r="F666" s="17">
        <f>'№ 4 ведом'!G440</f>
        <v>367.8</v>
      </c>
      <c r="G666" s="17">
        <f>'№ 4 ведом'!H440</f>
        <v>367.8</v>
      </c>
    </row>
    <row r="667" spans="1:7" ht="31.5">
      <c r="A667" s="101" t="s">
        <v>86</v>
      </c>
      <c r="B667" s="101">
        <v>2230300000</v>
      </c>
      <c r="C667" s="101"/>
      <c r="D667" s="102" t="s">
        <v>195</v>
      </c>
      <c r="E667" s="17">
        <f>E668+E675</f>
        <v>1071.6</v>
      </c>
      <c r="F667" s="17">
        <f>F668+F675</f>
        <v>1071.6</v>
      </c>
      <c r="G667" s="17">
        <f>G668+G675</f>
        <v>1071.6</v>
      </c>
    </row>
    <row r="668" spans="1:7" ht="31.5">
      <c r="A668" s="101" t="s">
        <v>86</v>
      </c>
      <c r="B668" s="101">
        <v>2230320300</v>
      </c>
      <c r="C668" s="101"/>
      <c r="D668" s="102" t="s">
        <v>196</v>
      </c>
      <c r="E668" s="17">
        <f>E669+E671+E673</f>
        <v>394.6</v>
      </c>
      <c r="F668" s="17">
        <f>F669+F671+F673</f>
        <v>394.6</v>
      </c>
      <c r="G668" s="17">
        <f>G669+G671+G673</f>
        <v>394.6</v>
      </c>
    </row>
    <row r="669" spans="1:7" ht="63">
      <c r="A669" s="101" t="s">
        <v>86</v>
      </c>
      <c r="B669" s="101">
        <v>2230320300</v>
      </c>
      <c r="C669" s="103" t="s">
        <v>68</v>
      </c>
      <c r="D669" s="102" t="s">
        <v>1</v>
      </c>
      <c r="E669" s="17">
        <f>E670</f>
        <v>134.5</v>
      </c>
      <c r="F669" s="17">
        <f>F670</f>
        <v>134.5</v>
      </c>
      <c r="G669" s="17">
        <f>G670</f>
        <v>134.5</v>
      </c>
    </row>
    <row r="670" spans="1:7" ht="31.5">
      <c r="A670" s="101" t="s">
        <v>86</v>
      </c>
      <c r="B670" s="101">
        <v>2230320300</v>
      </c>
      <c r="C670" s="101">
        <v>120</v>
      </c>
      <c r="D670" s="102" t="s">
        <v>224</v>
      </c>
      <c r="E670" s="17">
        <f>'№ 4 ведом'!F444</f>
        <v>134.5</v>
      </c>
      <c r="F670" s="17">
        <f>'№ 4 ведом'!G444</f>
        <v>134.5</v>
      </c>
      <c r="G670" s="17">
        <f>'№ 4 ведом'!H444</f>
        <v>134.5</v>
      </c>
    </row>
    <row r="671" spans="1:7" ht="31.5">
      <c r="A671" s="101" t="s">
        <v>86</v>
      </c>
      <c r="B671" s="101">
        <v>2230320300</v>
      </c>
      <c r="C671" s="103" t="s">
        <v>69</v>
      </c>
      <c r="D671" s="102" t="s">
        <v>95</v>
      </c>
      <c r="E671" s="17">
        <f>E672</f>
        <v>128</v>
      </c>
      <c r="F671" s="17">
        <f>F672</f>
        <v>128</v>
      </c>
      <c r="G671" s="17">
        <f>G672</f>
        <v>128</v>
      </c>
    </row>
    <row r="672" spans="1:7" ht="31.5">
      <c r="A672" s="101" t="s">
        <v>86</v>
      </c>
      <c r="B672" s="101">
        <v>2230320300</v>
      </c>
      <c r="C672" s="101">
        <v>240</v>
      </c>
      <c r="D672" s="102" t="s">
        <v>223</v>
      </c>
      <c r="E672" s="17">
        <f>'№ 4 ведом'!F446</f>
        <v>128</v>
      </c>
      <c r="F672" s="17">
        <f>'№ 4 ведом'!G446</f>
        <v>128</v>
      </c>
      <c r="G672" s="17">
        <f>'№ 4 ведом'!H446</f>
        <v>128</v>
      </c>
    </row>
    <row r="673" spans="1:7" ht="12.75">
      <c r="A673" s="101" t="s">
        <v>86</v>
      </c>
      <c r="B673" s="101">
        <v>2230320300</v>
      </c>
      <c r="C673" s="101" t="s">
        <v>70</v>
      </c>
      <c r="D673" s="102" t="s">
        <v>71</v>
      </c>
      <c r="E673" s="17">
        <f>E674</f>
        <v>132.1</v>
      </c>
      <c r="F673" s="17">
        <f>F674</f>
        <v>132.1</v>
      </c>
      <c r="G673" s="17">
        <f>G674</f>
        <v>132.1</v>
      </c>
    </row>
    <row r="674" spans="1:7" ht="12.75">
      <c r="A674" s="101" t="s">
        <v>86</v>
      </c>
      <c r="B674" s="101">
        <v>2230320300</v>
      </c>
      <c r="C674" s="101">
        <v>850</v>
      </c>
      <c r="D674" s="102" t="s">
        <v>100</v>
      </c>
      <c r="E674" s="17">
        <f>'№ 4 ведом'!F448</f>
        <v>132.1</v>
      </c>
      <c r="F674" s="17">
        <f>'№ 4 ведом'!G448</f>
        <v>132.1</v>
      </c>
      <c r="G674" s="17">
        <f>'№ 4 ведом'!H448</f>
        <v>132.1</v>
      </c>
    </row>
    <row r="675" spans="1:7" ht="12.75">
      <c r="A675" s="101" t="s">
        <v>86</v>
      </c>
      <c r="B675" s="101">
        <v>2230320320</v>
      </c>
      <c r="C675" s="101"/>
      <c r="D675" s="102" t="s">
        <v>140</v>
      </c>
      <c r="E675" s="17">
        <f>E676+E678+E680</f>
        <v>677</v>
      </c>
      <c r="F675" s="17">
        <f>F676+F678+F680</f>
        <v>677</v>
      </c>
      <c r="G675" s="17">
        <f>G676+G678+G680</f>
        <v>677</v>
      </c>
    </row>
    <row r="676" spans="1:7" ht="63">
      <c r="A676" s="101" t="s">
        <v>86</v>
      </c>
      <c r="B676" s="101">
        <v>2230320320</v>
      </c>
      <c r="C676" s="103" t="s">
        <v>68</v>
      </c>
      <c r="D676" s="102" t="s">
        <v>1</v>
      </c>
      <c r="E676" s="17">
        <f>E677</f>
        <v>278.4</v>
      </c>
      <c r="F676" s="17">
        <f>F677</f>
        <v>278.4</v>
      </c>
      <c r="G676" s="17">
        <f>G677</f>
        <v>278.4</v>
      </c>
    </row>
    <row r="677" spans="1:7" ht="31.5">
      <c r="A677" s="101" t="s">
        <v>86</v>
      </c>
      <c r="B677" s="101">
        <v>2230320320</v>
      </c>
      <c r="C677" s="101">
        <v>120</v>
      </c>
      <c r="D677" s="102" t="s">
        <v>224</v>
      </c>
      <c r="E677" s="17">
        <f>'№ 4 ведом'!F451</f>
        <v>278.4</v>
      </c>
      <c r="F677" s="17">
        <f>'№ 4 ведом'!G451</f>
        <v>278.4</v>
      </c>
      <c r="G677" s="17">
        <f>'№ 4 ведом'!H451</f>
        <v>278.4</v>
      </c>
    </row>
    <row r="678" spans="1:7" ht="31.5">
      <c r="A678" s="101" t="s">
        <v>86</v>
      </c>
      <c r="B678" s="101">
        <v>2230320320</v>
      </c>
      <c r="C678" s="103" t="s">
        <v>69</v>
      </c>
      <c r="D678" s="102" t="s">
        <v>95</v>
      </c>
      <c r="E678" s="17">
        <f>E679</f>
        <v>213.1</v>
      </c>
      <c r="F678" s="17">
        <f>F679</f>
        <v>213.1</v>
      </c>
      <c r="G678" s="17">
        <f>G679</f>
        <v>213.1</v>
      </c>
    </row>
    <row r="679" spans="1:7" ht="31.5">
      <c r="A679" s="101" t="s">
        <v>86</v>
      </c>
      <c r="B679" s="101">
        <v>2230320320</v>
      </c>
      <c r="C679" s="101">
        <v>240</v>
      </c>
      <c r="D679" s="102" t="s">
        <v>223</v>
      </c>
      <c r="E679" s="17">
        <f>'№ 4 ведом'!F453</f>
        <v>213.1</v>
      </c>
      <c r="F679" s="17">
        <f>'№ 4 ведом'!G453</f>
        <v>213.1</v>
      </c>
      <c r="G679" s="17">
        <f>'№ 4 ведом'!H453</f>
        <v>213.1</v>
      </c>
    </row>
    <row r="680" spans="1:7" ht="31.5">
      <c r="A680" s="101" t="s">
        <v>86</v>
      </c>
      <c r="B680" s="101">
        <v>2230320320</v>
      </c>
      <c r="C680" s="103" t="s">
        <v>97</v>
      </c>
      <c r="D680" s="102" t="s">
        <v>98</v>
      </c>
      <c r="E680" s="17">
        <f>E681</f>
        <v>185.5</v>
      </c>
      <c r="F680" s="17">
        <f>F681</f>
        <v>185.5</v>
      </c>
      <c r="G680" s="17">
        <f>G681</f>
        <v>185.5</v>
      </c>
    </row>
    <row r="681" spans="1:7" ht="12.75">
      <c r="A681" s="101" t="s">
        <v>86</v>
      </c>
      <c r="B681" s="101">
        <v>2230320320</v>
      </c>
      <c r="C681" s="101">
        <v>610</v>
      </c>
      <c r="D681" s="102" t="s">
        <v>104</v>
      </c>
      <c r="E681" s="17">
        <f>'№ 4 ведом'!F455</f>
        <v>185.5</v>
      </c>
      <c r="F681" s="17">
        <f>'№ 4 ведом'!G455</f>
        <v>185.5</v>
      </c>
      <c r="G681" s="17">
        <f>'№ 4 ведом'!H455</f>
        <v>185.5</v>
      </c>
    </row>
    <row r="682" spans="1:7" ht="31.5">
      <c r="A682" s="162" t="s">
        <v>86</v>
      </c>
      <c r="B682" s="162" t="s">
        <v>378</v>
      </c>
      <c r="C682" s="162"/>
      <c r="D682" s="118" t="s">
        <v>377</v>
      </c>
      <c r="E682" s="17">
        <f>E683</f>
        <v>490</v>
      </c>
      <c r="F682" s="17">
        <f aca="true" t="shared" si="185" ref="F682:G684">F683</f>
        <v>0</v>
      </c>
      <c r="G682" s="17">
        <f t="shared" si="185"/>
        <v>0</v>
      </c>
    </row>
    <row r="683" spans="1:7" ht="47.25">
      <c r="A683" s="162" t="s">
        <v>86</v>
      </c>
      <c r="B683" s="162" t="s">
        <v>379</v>
      </c>
      <c r="C683" s="162"/>
      <c r="D683" s="118" t="s">
        <v>380</v>
      </c>
      <c r="E683" s="17">
        <f>E684</f>
        <v>490</v>
      </c>
      <c r="F683" s="17">
        <f t="shared" si="185"/>
        <v>0</v>
      </c>
      <c r="G683" s="17">
        <f t="shared" si="185"/>
        <v>0</v>
      </c>
    </row>
    <row r="684" spans="1:7" ht="31.5">
      <c r="A684" s="162" t="s">
        <v>86</v>
      </c>
      <c r="B684" s="162" t="s">
        <v>379</v>
      </c>
      <c r="C684" s="180" t="s">
        <v>69</v>
      </c>
      <c r="D684" s="182" t="s">
        <v>95</v>
      </c>
      <c r="E684" s="17">
        <f>E685</f>
        <v>490</v>
      </c>
      <c r="F684" s="17">
        <f t="shared" si="185"/>
        <v>0</v>
      </c>
      <c r="G684" s="17">
        <f t="shared" si="185"/>
        <v>0</v>
      </c>
    </row>
    <row r="685" spans="1:7" ht="31.5">
      <c r="A685" s="162" t="s">
        <v>86</v>
      </c>
      <c r="B685" s="162" t="s">
        <v>379</v>
      </c>
      <c r="C685" s="181">
        <v>240</v>
      </c>
      <c r="D685" s="182" t="s">
        <v>223</v>
      </c>
      <c r="E685" s="17">
        <f>'№ 4 ведом'!F459</f>
        <v>490</v>
      </c>
      <c r="F685" s="17">
        <f>'№ 4 ведом'!G459</f>
        <v>0</v>
      </c>
      <c r="G685" s="17">
        <f>'№ 4 ведом'!H459</f>
        <v>0</v>
      </c>
    </row>
    <row r="686" spans="1:7" ht="31.5">
      <c r="A686" s="130" t="s">
        <v>86</v>
      </c>
      <c r="B686" s="128">
        <v>2500000000</v>
      </c>
      <c r="C686" s="130"/>
      <c r="D686" s="131" t="s">
        <v>323</v>
      </c>
      <c r="E686" s="17">
        <f>E687</f>
        <v>247.5</v>
      </c>
      <c r="F686" s="17">
        <f aca="true" t="shared" si="186" ref="F686:G690">F687</f>
        <v>247.5</v>
      </c>
      <c r="G686" s="17">
        <f t="shared" si="186"/>
        <v>247.5</v>
      </c>
    </row>
    <row r="687" spans="1:7" ht="31.5">
      <c r="A687" s="130" t="s">
        <v>86</v>
      </c>
      <c r="B687" s="128">
        <v>2520000000</v>
      </c>
      <c r="C687" s="130"/>
      <c r="D687" s="131" t="s">
        <v>249</v>
      </c>
      <c r="E687" s="17">
        <f>E688+E692+E696</f>
        <v>247.5</v>
      </c>
      <c r="F687" s="17">
        <f aca="true" t="shared" si="187" ref="F687:G687">F688+F692+F696</f>
        <v>247.5</v>
      </c>
      <c r="G687" s="17">
        <f t="shared" si="187"/>
        <v>247.5</v>
      </c>
    </row>
    <row r="688" spans="1:7" ht="31.5">
      <c r="A688" s="130" t="s">
        <v>86</v>
      </c>
      <c r="B688" s="128">
        <v>2520400000</v>
      </c>
      <c r="C688" s="130"/>
      <c r="D688" s="56" t="s">
        <v>346</v>
      </c>
      <c r="E688" s="17">
        <f>E689</f>
        <v>130</v>
      </c>
      <c r="F688" s="17">
        <f t="shared" si="186"/>
        <v>130</v>
      </c>
      <c r="G688" s="17">
        <f t="shared" si="186"/>
        <v>130</v>
      </c>
    </row>
    <row r="689" spans="1:7" ht="12.75">
      <c r="A689" s="130" t="s">
        <v>86</v>
      </c>
      <c r="B689" s="128">
        <v>2520420300</v>
      </c>
      <c r="C689" s="130"/>
      <c r="D689" s="56" t="s">
        <v>347</v>
      </c>
      <c r="E689" s="17">
        <f>E690</f>
        <v>130</v>
      </c>
      <c r="F689" s="17">
        <f t="shared" si="186"/>
        <v>130</v>
      </c>
      <c r="G689" s="17">
        <f t="shared" si="186"/>
        <v>130</v>
      </c>
    </row>
    <row r="690" spans="1:7" ht="31.5">
      <c r="A690" s="130" t="s">
        <v>86</v>
      </c>
      <c r="B690" s="128">
        <v>2520420300</v>
      </c>
      <c r="C690" s="128" t="s">
        <v>97</v>
      </c>
      <c r="D690" s="56" t="s">
        <v>98</v>
      </c>
      <c r="E690" s="17">
        <f>E691</f>
        <v>130</v>
      </c>
      <c r="F690" s="17">
        <f t="shared" si="186"/>
        <v>130</v>
      </c>
      <c r="G690" s="17">
        <f t="shared" si="186"/>
        <v>130</v>
      </c>
    </row>
    <row r="691" spans="1:7" ht="12.75">
      <c r="A691" s="130" t="s">
        <v>86</v>
      </c>
      <c r="B691" s="128">
        <v>2520420300</v>
      </c>
      <c r="C691" s="130">
        <v>610</v>
      </c>
      <c r="D691" s="56" t="s">
        <v>104</v>
      </c>
      <c r="E691" s="17">
        <f>'№ 4 ведом'!F465</f>
        <v>130</v>
      </c>
      <c r="F691" s="17">
        <f>'№ 4 ведом'!G465</f>
        <v>130</v>
      </c>
      <c r="G691" s="17">
        <f>'№ 4 ведом'!H465</f>
        <v>130</v>
      </c>
    </row>
    <row r="692" spans="1:7" ht="31.5">
      <c r="A692" s="162" t="s">
        <v>86</v>
      </c>
      <c r="B692" s="161">
        <v>2520500000</v>
      </c>
      <c r="C692" s="162"/>
      <c r="D692" s="163" t="s">
        <v>363</v>
      </c>
      <c r="E692" s="17">
        <f>E693</f>
        <v>73</v>
      </c>
      <c r="F692" s="17">
        <f aca="true" t="shared" si="188" ref="F692:G694">F693</f>
        <v>73</v>
      </c>
      <c r="G692" s="17">
        <f t="shared" si="188"/>
        <v>73</v>
      </c>
    </row>
    <row r="693" spans="1:7" ht="12.75">
      <c r="A693" s="162" t="s">
        <v>86</v>
      </c>
      <c r="B693" s="161">
        <v>2520520300</v>
      </c>
      <c r="C693" s="162"/>
      <c r="D693" s="163" t="s">
        <v>364</v>
      </c>
      <c r="E693" s="17">
        <f>E694</f>
        <v>73</v>
      </c>
      <c r="F693" s="17">
        <f t="shared" si="188"/>
        <v>73</v>
      </c>
      <c r="G693" s="17">
        <f t="shared" si="188"/>
        <v>73</v>
      </c>
    </row>
    <row r="694" spans="1:7" ht="31.5">
      <c r="A694" s="162" t="s">
        <v>86</v>
      </c>
      <c r="B694" s="161">
        <v>2520520300</v>
      </c>
      <c r="C694" s="161" t="s">
        <v>97</v>
      </c>
      <c r="D694" s="56" t="s">
        <v>98</v>
      </c>
      <c r="E694" s="17">
        <f>E695</f>
        <v>73</v>
      </c>
      <c r="F694" s="17">
        <f t="shared" si="188"/>
        <v>73</v>
      </c>
      <c r="G694" s="17">
        <f t="shared" si="188"/>
        <v>73</v>
      </c>
    </row>
    <row r="695" spans="1:7" ht="12.75">
      <c r="A695" s="162" t="s">
        <v>86</v>
      </c>
      <c r="B695" s="161">
        <v>2520520300</v>
      </c>
      <c r="C695" s="162">
        <v>610</v>
      </c>
      <c r="D695" s="56" t="s">
        <v>104</v>
      </c>
      <c r="E695" s="17">
        <f>'№ 4 ведом'!F469</f>
        <v>73</v>
      </c>
      <c r="F695" s="17">
        <f>'№ 4 ведом'!G469</f>
        <v>73</v>
      </c>
      <c r="G695" s="17">
        <f>'№ 4 ведом'!H469</f>
        <v>73</v>
      </c>
    </row>
    <row r="696" spans="1:7" ht="31.5">
      <c r="A696" s="162" t="s">
        <v>86</v>
      </c>
      <c r="B696" s="161">
        <v>2520600000</v>
      </c>
      <c r="C696" s="162"/>
      <c r="D696" s="163" t="s">
        <v>362</v>
      </c>
      <c r="E696" s="17">
        <f>E697</f>
        <v>44.5</v>
      </c>
      <c r="F696" s="17">
        <f aca="true" t="shared" si="189" ref="F696:G698">F697</f>
        <v>44.5</v>
      </c>
      <c r="G696" s="17">
        <f t="shared" si="189"/>
        <v>44.5</v>
      </c>
    </row>
    <row r="697" spans="1:7" ht="12.75">
      <c r="A697" s="162" t="s">
        <v>86</v>
      </c>
      <c r="B697" s="161">
        <v>2520620200</v>
      </c>
      <c r="C697" s="162"/>
      <c r="D697" s="163" t="s">
        <v>284</v>
      </c>
      <c r="E697" s="17">
        <f>E698</f>
        <v>44.5</v>
      </c>
      <c r="F697" s="17">
        <f t="shared" si="189"/>
        <v>44.5</v>
      </c>
      <c r="G697" s="17">
        <f t="shared" si="189"/>
        <v>44.5</v>
      </c>
    </row>
    <row r="698" spans="1:7" ht="31.5">
      <c r="A698" s="162" t="s">
        <v>86</v>
      </c>
      <c r="B698" s="161">
        <v>2520620200</v>
      </c>
      <c r="C698" s="161" t="s">
        <v>97</v>
      </c>
      <c r="D698" s="56" t="s">
        <v>98</v>
      </c>
      <c r="E698" s="17">
        <f>E699</f>
        <v>44.5</v>
      </c>
      <c r="F698" s="17">
        <f t="shared" si="189"/>
        <v>44.5</v>
      </c>
      <c r="G698" s="17">
        <f t="shared" si="189"/>
        <v>44.5</v>
      </c>
    </row>
    <row r="699" spans="1:7" ht="12.75">
      <c r="A699" s="162" t="s">
        <v>86</v>
      </c>
      <c r="B699" s="161">
        <v>2520620200</v>
      </c>
      <c r="C699" s="162">
        <v>610</v>
      </c>
      <c r="D699" s="56" t="s">
        <v>104</v>
      </c>
      <c r="E699" s="17">
        <f>'№ 4 ведом'!F473</f>
        <v>44.5</v>
      </c>
      <c r="F699" s="17">
        <f>'№ 4 ведом'!G473</f>
        <v>44.5</v>
      </c>
      <c r="G699" s="17">
        <f>'№ 4 ведом'!H473</f>
        <v>44.5</v>
      </c>
    </row>
    <row r="700" spans="1:7" ht="12.75">
      <c r="A700" s="101">
        <v>1103</v>
      </c>
      <c r="B700" s="101" t="s">
        <v>66</v>
      </c>
      <c r="C700" s="101" t="s">
        <v>66</v>
      </c>
      <c r="D700" s="102" t="s">
        <v>253</v>
      </c>
      <c r="E700" s="17">
        <f>E701+E714</f>
        <v>23642.1</v>
      </c>
      <c r="F700" s="17">
        <f>F701+F714</f>
        <v>18151</v>
      </c>
      <c r="G700" s="17">
        <f>G701+G714</f>
        <v>18151</v>
      </c>
    </row>
    <row r="701" spans="1:7" ht="47.25">
      <c r="A701" s="101">
        <v>1103</v>
      </c>
      <c r="B701" s="103">
        <v>2200000000</v>
      </c>
      <c r="C701" s="101"/>
      <c r="D701" s="102" t="s">
        <v>322</v>
      </c>
      <c r="E701" s="17">
        <f>E702</f>
        <v>22224.1</v>
      </c>
      <c r="F701" s="17">
        <f>F702</f>
        <v>16733</v>
      </c>
      <c r="G701" s="17">
        <f>G702</f>
        <v>16733</v>
      </c>
    </row>
    <row r="702" spans="1:7" ht="31.5">
      <c r="A702" s="101">
        <v>1103</v>
      </c>
      <c r="B702" s="101">
        <v>2250000000</v>
      </c>
      <c r="C702" s="101"/>
      <c r="D702" s="102" t="s">
        <v>254</v>
      </c>
      <c r="E702" s="17">
        <f>E703+E707</f>
        <v>22224.1</v>
      </c>
      <c r="F702" s="17">
        <f aca="true" t="shared" si="190" ref="F702:G702">F703+F707</f>
        <v>16733</v>
      </c>
      <c r="G702" s="17">
        <f t="shared" si="190"/>
        <v>16733</v>
      </c>
    </row>
    <row r="703" spans="1:7" ht="47.25">
      <c r="A703" s="101">
        <v>1103</v>
      </c>
      <c r="B703" s="101">
        <v>2250100000</v>
      </c>
      <c r="C703" s="101"/>
      <c r="D703" s="102" t="s">
        <v>255</v>
      </c>
      <c r="E703" s="17">
        <f aca="true" t="shared" si="191" ref="E703:G705">E704</f>
        <v>16733</v>
      </c>
      <c r="F703" s="17">
        <f t="shared" si="191"/>
        <v>16733</v>
      </c>
      <c r="G703" s="17">
        <f t="shared" si="191"/>
        <v>16733</v>
      </c>
    </row>
    <row r="704" spans="1:7" ht="31.5">
      <c r="A704" s="101">
        <v>1103</v>
      </c>
      <c r="B704" s="101">
        <v>2250120010</v>
      </c>
      <c r="C704" s="101"/>
      <c r="D704" s="102" t="s">
        <v>123</v>
      </c>
      <c r="E704" s="17">
        <f t="shared" si="191"/>
        <v>16733</v>
      </c>
      <c r="F704" s="17">
        <f t="shared" si="191"/>
        <v>16733</v>
      </c>
      <c r="G704" s="17">
        <f t="shared" si="191"/>
        <v>16733</v>
      </c>
    </row>
    <row r="705" spans="1:7" ht="31.5">
      <c r="A705" s="101">
        <v>1103</v>
      </c>
      <c r="B705" s="101">
        <v>2250120010</v>
      </c>
      <c r="C705" s="103" t="s">
        <v>97</v>
      </c>
      <c r="D705" s="102" t="s">
        <v>98</v>
      </c>
      <c r="E705" s="17">
        <f t="shared" si="191"/>
        <v>16733</v>
      </c>
      <c r="F705" s="17">
        <f t="shared" si="191"/>
        <v>16733</v>
      </c>
      <c r="G705" s="17">
        <f t="shared" si="191"/>
        <v>16733</v>
      </c>
    </row>
    <row r="706" spans="1:7" ht="12.75">
      <c r="A706" s="101">
        <v>1103</v>
      </c>
      <c r="B706" s="101">
        <v>2250120010</v>
      </c>
      <c r="C706" s="101">
        <v>610</v>
      </c>
      <c r="D706" s="102" t="s">
        <v>104</v>
      </c>
      <c r="E706" s="17">
        <f>'№ 4 ведом'!F480</f>
        <v>16733</v>
      </c>
      <c r="F706" s="17">
        <f>'№ 4 ведом'!G480</f>
        <v>16733</v>
      </c>
      <c r="G706" s="17">
        <f>'№ 4 ведом'!H480</f>
        <v>16733</v>
      </c>
    </row>
    <row r="707" spans="1:7" ht="47.25">
      <c r="A707" s="162">
        <v>1103</v>
      </c>
      <c r="B707" s="162">
        <v>2250200000</v>
      </c>
      <c r="C707" s="162"/>
      <c r="D707" s="163" t="s">
        <v>376</v>
      </c>
      <c r="E707" s="17">
        <f>E711+E708</f>
        <v>5491.1</v>
      </c>
      <c r="F707" s="17">
        <f aca="true" t="shared" si="192" ref="F707:G707">F711+F708</f>
        <v>0</v>
      </c>
      <c r="G707" s="17">
        <f t="shared" si="192"/>
        <v>0</v>
      </c>
    </row>
    <row r="708" spans="1:7" ht="78.75">
      <c r="A708" s="249">
        <v>1103</v>
      </c>
      <c r="B708" s="114">
        <v>2250210480</v>
      </c>
      <c r="C708" s="249"/>
      <c r="D708" s="119" t="s">
        <v>685</v>
      </c>
      <c r="E708" s="17">
        <f>E709</f>
        <v>2733.3</v>
      </c>
      <c r="F708" s="17">
        <f aca="true" t="shared" si="193" ref="F708:G709">F709</f>
        <v>0</v>
      </c>
      <c r="G708" s="17">
        <f t="shared" si="193"/>
        <v>0</v>
      </c>
    </row>
    <row r="709" spans="1:7" ht="31.5">
      <c r="A709" s="249">
        <v>1103</v>
      </c>
      <c r="B709" s="114">
        <v>2250210480</v>
      </c>
      <c r="C709" s="248" t="s">
        <v>97</v>
      </c>
      <c r="D709" s="250" t="s">
        <v>98</v>
      </c>
      <c r="E709" s="17">
        <f>E710</f>
        <v>2733.3</v>
      </c>
      <c r="F709" s="17">
        <f t="shared" si="193"/>
        <v>0</v>
      </c>
      <c r="G709" s="17">
        <f t="shared" si="193"/>
        <v>0</v>
      </c>
    </row>
    <row r="710" spans="1:7" ht="12.75">
      <c r="A710" s="249">
        <v>1103</v>
      </c>
      <c r="B710" s="114">
        <v>2250210480</v>
      </c>
      <c r="C710" s="249">
        <v>610</v>
      </c>
      <c r="D710" s="250" t="s">
        <v>104</v>
      </c>
      <c r="E710" s="17">
        <f>'№ 4 ведом'!F484</f>
        <v>2733.3</v>
      </c>
      <c r="F710" s="17">
        <f>'№ 4 ведом'!G484</f>
        <v>0</v>
      </c>
      <c r="G710" s="17">
        <f>'№ 4 ведом'!H484</f>
        <v>0</v>
      </c>
    </row>
    <row r="711" spans="1:7" ht="78.75">
      <c r="A711" s="162">
        <v>1103</v>
      </c>
      <c r="B711" s="114" t="s">
        <v>355</v>
      </c>
      <c r="C711" s="162"/>
      <c r="D711" s="119" t="s">
        <v>297</v>
      </c>
      <c r="E711" s="17">
        <f>E712</f>
        <v>2757.8</v>
      </c>
      <c r="F711" s="17">
        <f aca="true" t="shared" si="194" ref="F711:G712">F712</f>
        <v>0</v>
      </c>
      <c r="G711" s="17">
        <f t="shared" si="194"/>
        <v>0</v>
      </c>
    </row>
    <row r="712" spans="1:7" ht="31.5">
      <c r="A712" s="162">
        <v>1103</v>
      </c>
      <c r="B712" s="114" t="s">
        <v>355</v>
      </c>
      <c r="C712" s="161" t="s">
        <v>97</v>
      </c>
      <c r="D712" s="163" t="s">
        <v>98</v>
      </c>
      <c r="E712" s="17">
        <f>E713</f>
        <v>2757.8</v>
      </c>
      <c r="F712" s="17">
        <f t="shared" si="194"/>
        <v>0</v>
      </c>
      <c r="G712" s="17">
        <f t="shared" si="194"/>
        <v>0</v>
      </c>
    </row>
    <row r="713" spans="1:7" ht="12.75">
      <c r="A713" s="162">
        <v>1103</v>
      </c>
      <c r="B713" s="114" t="s">
        <v>355</v>
      </c>
      <c r="C713" s="162">
        <v>610</v>
      </c>
      <c r="D713" s="163" t="s">
        <v>104</v>
      </c>
      <c r="E713" s="17">
        <f>'№ 4 ведом'!F487</f>
        <v>2757.8</v>
      </c>
      <c r="F713" s="17">
        <f>'№ 4 ведом'!G487</f>
        <v>0</v>
      </c>
      <c r="G713" s="17">
        <f>'№ 4 ведом'!H487</f>
        <v>0</v>
      </c>
    </row>
    <row r="714" spans="1:7" ht="31.5">
      <c r="A714" s="162">
        <v>1103</v>
      </c>
      <c r="B714" s="161">
        <v>2500000000</v>
      </c>
      <c r="C714" s="162"/>
      <c r="D714" s="163" t="s">
        <v>323</v>
      </c>
      <c r="E714" s="17">
        <f>E715</f>
        <v>1418</v>
      </c>
      <c r="F714" s="17">
        <f aca="true" t="shared" si="195" ref="F714:G714">F715</f>
        <v>1418</v>
      </c>
      <c r="G714" s="17">
        <f t="shared" si="195"/>
        <v>1418</v>
      </c>
    </row>
    <row r="715" spans="1:7" ht="31.5">
      <c r="A715" s="101">
        <v>1103</v>
      </c>
      <c r="B715" s="103">
        <v>2520000000</v>
      </c>
      <c r="C715" s="101"/>
      <c r="D715" s="102" t="s">
        <v>249</v>
      </c>
      <c r="E715" s="17">
        <f>E716+E720+E724</f>
        <v>1418</v>
      </c>
      <c r="F715" s="17">
        <f aca="true" t="shared" si="196" ref="F715:G715">F716+F720+F724</f>
        <v>1418</v>
      </c>
      <c r="G715" s="17">
        <f t="shared" si="196"/>
        <v>1418</v>
      </c>
    </row>
    <row r="716" spans="1:7" ht="31.5">
      <c r="A716" s="130">
        <v>1103</v>
      </c>
      <c r="B716" s="128">
        <v>2520400000</v>
      </c>
      <c r="C716" s="130"/>
      <c r="D716" s="56" t="s">
        <v>346</v>
      </c>
      <c r="E716" s="17">
        <f>E717</f>
        <v>65.5</v>
      </c>
      <c r="F716" s="17">
        <f aca="true" t="shared" si="197" ref="F716:G718">F717</f>
        <v>65.5</v>
      </c>
      <c r="G716" s="17">
        <f t="shared" si="197"/>
        <v>65.5</v>
      </c>
    </row>
    <row r="717" spans="1:7" ht="12.75">
      <c r="A717" s="130">
        <v>1103</v>
      </c>
      <c r="B717" s="128">
        <v>2520420300</v>
      </c>
      <c r="C717" s="130"/>
      <c r="D717" s="56" t="s">
        <v>347</v>
      </c>
      <c r="E717" s="17">
        <f>E718</f>
        <v>65.5</v>
      </c>
      <c r="F717" s="17">
        <f t="shared" si="197"/>
        <v>65.5</v>
      </c>
      <c r="G717" s="17">
        <f t="shared" si="197"/>
        <v>65.5</v>
      </c>
    </row>
    <row r="718" spans="1:7" ht="31.5">
      <c r="A718" s="130">
        <v>1103</v>
      </c>
      <c r="B718" s="128">
        <v>2520420300</v>
      </c>
      <c r="C718" s="128" t="s">
        <v>97</v>
      </c>
      <c r="D718" s="56" t="s">
        <v>98</v>
      </c>
      <c r="E718" s="17">
        <f>E719</f>
        <v>65.5</v>
      </c>
      <c r="F718" s="17">
        <f t="shared" si="197"/>
        <v>65.5</v>
      </c>
      <c r="G718" s="17">
        <f t="shared" si="197"/>
        <v>65.5</v>
      </c>
    </row>
    <row r="719" spans="1:7" ht="12.75">
      <c r="A719" s="130">
        <v>1103</v>
      </c>
      <c r="B719" s="128">
        <v>2520420300</v>
      </c>
      <c r="C719" s="130">
        <v>610</v>
      </c>
      <c r="D719" s="56" t="s">
        <v>104</v>
      </c>
      <c r="E719" s="17">
        <f>'№ 4 ведом'!F493</f>
        <v>65.5</v>
      </c>
      <c r="F719" s="17">
        <f>'№ 4 ведом'!G493</f>
        <v>65.5</v>
      </c>
      <c r="G719" s="17">
        <f>'№ 4 ведом'!H493</f>
        <v>65.5</v>
      </c>
    </row>
    <row r="720" spans="1:7" ht="31.5">
      <c r="A720" s="162">
        <v>1103</v>
      </c>
      <c r="B720" s="161">
        <v>2520500000</v>
      </c>
      <c r="C720" s="162"/>
      <c r="D720" s="163" t="s">
        <v>363</v>
      </c>
      <c r="E720" s="17">
        <f>E721</f>
        <v>85.5</v>
      </c>
      <c r="F720" s="17">
        <f aca="true" t="shared" si="198" ref="F720:G722">F721</f>
        <v>85.5</v>
      </c>
      <c r="G720" s="17">
        <f t="shared" si="198"/>
        <v>85.5</v>
      </c>
    </row>
    <row r="721" spans="1:7" ht="12.75">
      <c r="A721" s="162">
        <v>1103</v>
      </c>
      <c r="B721" s="161">
        <v>2520520300</v>
      </c>
      <c r="C721" s="162"/>
      <c r="D721" s="163" t="s">
        <v>364</v>
      </c>
      <c r="E721" s="17">
        <f>E722</f>
        <v>85.5</v>
      </c>
      <c r="F721" s="17">
        <f t="shared" si="198"/>
        <v>85.5</v>
      </c>
      <c r="G721" s="17">
        <f t="shared" si="198"/>
        <v>85.5</v>
      </c>
    </row>
    <row r="722" spans="1:7" ht="31.5">
      <c r="A722" s="162">
        <v>1103</v>
      </c>
      <c r="B722" s="161">
        <v>2520520300</v>
      </c>
      <c r="C722" s="161" t="s">
        <v>97</v>
      </c>
      <c r="D722" s="56" t="s">
        <v>98</v>
      </c>
      <c r="E722" s="17">
        <f>E723</f>
        <v>85.5</v>
      </c>
      <c r="F722" s="17">
        <f t="shared" si="198"/>
        <v>85.5</v>
      </c>
      <c r="G722" s="17">
        <f t="shared" si="198"/>
        <v>85.5</v>
      </c>
    </row>
    <row r="723" spans="1:7" ht="12.75">
      <c r="A723" s="162">
        <v>1103</v>
      </c>
      <c r="B723" s="161">
        <v>2520520300</v>
      </c>
      <c r="C723" s="162">
        <v>610</v>
      </c>
      <c r="D723" s="56" t="s">
        <v>104</v>
      </c>
      <c r="E723" s="17">
        <f>'№ 4 ведом'!F497</f>
        <v>85.5</v>
      </c>
      <c r="F723" s="17">
        <f>'№ 4 ведом'!G497</f>
        <v>85.5</v>
      </c>
      <c r="G723" s="17">
        <f>'№ 4 ведом'!H497</f>
        <v>85.5</v>
      </c>
    </row>
    <row r="724" spans="1:7" ht="31.5">
      <c r="A724" s="162">
        <v>1103</v>
      </c>
      <c r="B724" s="161">
        <v>2520600000</v>
      </c>
      <c r="C724" s="162"/>
      <c r="D724" s="163" t="s">
        <v>362</v>
      </c>
      <c r="E724" s="17">
        <f>E725</f>
        <v>1267</v>
      </c>
      <c r="F724" s="17">
        <f aca="true" t="shared" si="199" ref="F724:G726">F725</f>
        <v>1267</v>
      </c>
      <c r="G724" s="17">
        <f t="shared" si="199"/>
        <v>1267</v>
      </c>
    </row>
    <row r="725" spans="1:7" ht="12.75">
      <c r="A725" s="162">
        <v>1103</v>
      </c>
      <c r="B725" s="161">
        <v>2520620200</v>
      </c>
      <c r="C725" s="162"/>
      <c r="D725" s="163" t="s">
        <v>284</v>
      </c>
      <c r="E725" s="17">
        <f>E726</f>
        <v>1267</v>
      </c>
      <c r="F725" s="17">
        <f t="shared" si="199"/>
        <v>1267</v>
      </c>
      <c r="G725" s="17">
        <f t="shared" si="199"/>
        <v>1267</v>
      </c>
    </row>
    <row r="726" spans="1:7" ht="31.5">
      <c r="A726" s="162">
        <v>1103</v>
      </c>
      <c r="B726" s="161">
        <v>2520620200</v>
      </c>
      <c r="C726" s="161" t="s">
        <v>97</v>
      </c>
      <c r="D726" s="56" t="s">
        <v>98</v>
      </c>
      <c r="E726" s="17">
        <f>E727</f>
        <v>1267</v>
      </c>
      <c r="F726" s="17">
        <f t="shared" si="199"/>
        <v>1267</v>
      </c>
      <c r="G726" s="17">
        <f t="shared" si="199"/>
        <v>1267</v>
      </c>
    </row>
    <row r="727" spans="1:7" ht="12.75">
      <c r="A727" s="162">
        <v>1103</v>
      </c>
      <c r="B727" s="161">
        <v>2520620200</v>
      </c>
      <c r="C727" s="162">
        <v>610</v>
      </c>
      <c r="D727" s="56" t="s">
        <v>104</v>
      </c>
      <c r="E727" s="17">
        <f>'№ 4 ведом'!F501</f>
        <v>1267</v>
      </c>
      <c r="F727" s="17">
        <f>'№ 4 ведом'!G501</f>
        <v>1267</v>
      </c>
      <c r="G727" s="17">
        <f>'№ 4 ведом'!H501</f>
        <v>1267</v>
      </c>
    </row>
    <row r="728" spans="1:7" ht="12.75">
      <c r="A728" s="4" t="s">
        <v>92</v>
      </c>
      <c r="B728" s="4" t="s">
        <v>66</v>
      </c>
      <c r="C728" s="4" t="s">
        <v>66</v>
      </c>
      <c r="D728" s="19" t="s">
        <v>63</v>
      </c>
      <c r="E728" s="60">
        <f aca="true" t="shared" si="200" ref="E728:G731">E729</f>
        <v>1783.2</v>
      </c>
      <c r="F728" s="60">
        <f t="shared" si="200"/>
        <v>1523.2</v>
      </c>
      <c r="G728" s="60">
        <f t="shared" si="200"/>
        <v>1523.2</v>
      </c>
    </row>
    <row r="729" spans="1:7" ht="12.75">
      <c r="A729" s="101" t="s">
        <v>64</v>
      </c>
      <c r="B729" s="101" t="s">
        <v>66</v>
      </c>
      <c r="C729" s="101" t="s">
        <v>66</v>
      </c>
      <c r="D729" s="102" t="s">
        <v>65</v>
      </c>
      <c r="E729" s="17">
        <f t="shared" si="200"/>
        <v>1783.2</v>
      </c>
      <c r="F729" s="17">
        <f t="shared" si="200"/>
        <v>1523.2</v>
      </c>
      <c r="G729" s="17">
        <f t="shared" si="200"/>
        <v>1523.2</v>
      </c>
    </row>
    <row r="730" spans="1:7" ht="47.25">
      <c r="A730" s="101" t="s">
        <v>64</v>
      </c>
      <c r="B730" s="103">
        <v>2200000000</v>
      </c>
      <c r="C730" s="101"/>
      <c r="D730" s="102" t="s">
        <v>322</v>
      </c>
      <c r="E730" s="17">
        <f t="shared" si="200"/>
        <v>1783.2</v>
      </c>
      <c r="F730" s="17">
        <f t="shared" si="200"/>
        <v>1523.2</v>
      </c>
      <c r="G730" s="17">
        <f t="shared" si="200"/>
        <v>1523.2</v>
      </c>
    </row>
    <row r="731" spans="1:7" ht="31.5">
      <c r="A731" s="101" t="s">
        <v>64</v>
      </c>
      <c r="B731" s="103">
        <v>2240000000</v>
      </c>
      <c r="C731" s="101"/>
      <c r="D731" s="102" t="s">
        <v>132</v>
      </c>
      <c r="E731" s="17">
        <f t="shared" si="200"/>
        <v>1783.2</v>
      </c>
      <c r="F731" s="17">
        <f t="shared" si="200"/>
        <v>1523.2</v>
      </c>
      <c r="G731" s="17">
        <f t="shared" si="200"/>
        <v>1523.2</v>
      </c>
    </row>
    <row r="732" spans="1:7" ht="12.75">
      <c r="A732" s="101" t="s">
        <v>64</v>
      </c>
      <c r="B732" s="101">
        <v>2240300000</v>
      </c>
      <c r="C732" s="101"/>
      <c r="D732" s="102" t="s">
        <v>190</v>
      </c>
      <c r="E732" s="17">
        <f>E733+E736+E739</f>
        <v>1783.2</v>
      </c>
      <c r="F732" s="17">
        <f>F733+F736+F739</f>
        <v>1523.2</v>
      </c>
      <c r="G732" s="17">
        <f>G733+G736+G739</f>
        <v>1523.2</v>
      </c>
    </row>
    <row r="733" spans="1:7" ht="47.25">
      <c r="A733" s="101" t="s">
        <v>64</v>
      </c>
      <c r="B733" s="101">
        <v>2240310320</v>
      </c>
      <c r="C733" s="101"/>
      <c r="D733" s="56" t="s">
        <v>245</v>
      </c>
      <c r="E733" s="17">
        <f aca="true" t="shared" si="201" ref="E733:G734">E734</f>
        <v>490.7</v>
      </c>
      <c r="F733" s="17">
        <f t="shared" si="201"/>
        <v>490.7</v>
      </c>
      <c r="G733" s="17">
        <f t="shared" si="201"/>
        <v>490.7</v>
      </c>
    </row>
    <row r="734" spans="1:7" ht="31.5">
      <c r="A734" s="101" t="s">
        <v>64</v>
      </c>
      <c r="B734" s="101">
        <v>2240310320</v>
      </c>
      <c r="C734" s="103" t="s">
        <v>97</v>
      </c>
      <c r="D734" s="102" t="s">
        <v>98</v>
      </c>
      <c r="E734" s="17">
        <f t="shared" si="201"/>
        <v>490.7</v>
      </c>
      <c r="F734" s="17">
        <f t="shared" si="201"/>
        <v>490.7</v>
      </c>
      <c r="G734" s="17">
        <f t="shared" si="201"/>
        <v>490.7</v>
      </c>
    </row>
    <row r="735" spans="1:7" ht="31.5">
      <c r="A735" s="101" t="s">
        <v>64</v>
      </c>
      <c r="B735" s="101">
        <v>2240310320</v>
      </c>
      <c r="C735" s="101">
        <v>630</v>
      </c>
      <c r="D735" s="102" t="s">
        <v>144</v>
      </c>
      <c r="E735" s="17">
        <f>'№ 4 ведом'!F509</f>
        <v>490.7</v>
      </c>
      <c r="F735" s="17">
        <f>'№ 4 ведом'!G509</f>
        <v>490.7</v>
      </c>
      <c r="G735" s="17">
        <f>'№ 4 ведом'!H509</f>
        <v>490.7</v>
      </c>
    </row>
    <row r="736" spans="1:7" ht="47.25">
      <c r="A736" s="101" t="s">
        <v>64</v>
      </c>
      <c r="B736" s="101">
        <v>2240320400</v>
      </c>
      <c r="C736" s="101"/>
      <c r="D736" s="102" t="s">
        <v>246</v>
      </c>
      <c r="E736" s="17">
        <f aca="true" t="shared" si="202" ref="E736:G737">E737</f>
        <v>656</v>
      </c>
      <c r="F736" s="17">
        <f t="shared" si="202"/>
        <v>396</v>
      </c>
      <c r="G736" s="17">
        <f t="shared" si="202"/>
        <v>396</v>
      </c>
    </row>
    <row r="737" spans="1:7" ht="31.5">
      <c r="A737" s="101" t="s">
        <v>64</v>
      </c>
      <c r="B737" s="101">
        <v>2240320400</v>
      </c>
      <c r="C737" s="103" t="s">
        <v>69</v>
      </c>
      <c r="D737" s="102" t="s">
        <v>95</v>
      </c>
      <c r="E737" s="17">
        <f t="shared" si="202"/>
        <v>656</v>
      </c>
      <c r="F737" s="17">
        <f t="shared" si="202"/>
        <v>396</v>
      </c>
      <c r="G737" s="17">
        <f t="shared" si="202"/>
        <v>396</v>
      </c>
    </row>
    <row r="738" spans="1:7" ht="31.5">
      <c r="A738" s="101" t="s">
        <v>64</v>
      </c>
      <c r="B738" s="101">
        <v>2240320400</v>
      </c>
      <c r="C738" s="101">
        <v>240</v>
      </c>
      <c r="D738" s="102" t="s">
        <v>223</v>
      </c>
      <c r="E738" s="17">
        <f>'№ 4 ведом'!F512</f>
        <v>656</v>
      </c>
      <c r="F738" s="17">
        <f>'№ 4 ведом'!G512</f>
        <v>396</v>
      </c>
      <c r="G738" s="17">
        <f>'№ 4 ведом'!H512</f>
        <v>396</v>
      </c>
    </row>
    <row r="739" spans="1:7" ht="47.25">
      <c r="A739" s="101" t="s">
        <v>64</v>
      </c>
      <c r="B739" s="101" t="s">
        <v>316</v>
      </c>
      <c r="C739" s="101"/>
      <c r="D739" s="102" t="s">
        <v>146</v>
      </c>
      <c r="E739" s="17">
        <f aca="true" t="shared" si="203" ref="E739:G740">E740</f>
        <v>636.5</v>
      </c>
      <c r="F739" s="21">
        <f t="shared" si="203"/>
        <v>636.5</v>
      </c>
      <c r="G739" s="21">
        <f t="shared" si="203"/>
        <v>636.5</v>
      </c>
    </row>
    <row r="740" spans="1:7" ht="31.5">
      <c r="A740" s="101" t="s">
        <v>64</v>
      </c>
      <c r="B740" s="101" t="s">
        <v>316</v>
      </c>
      <c r="C740" s="103" t="s">
        <v>97</v>
      </c>
      <c r="D740" s="102" t="s">
        <v>98</v>
      </c>
      <c r="E740" s="17">
        <f t="shared" si="203"/>
        <v>636.5</v>
      </c>
      <c r="F740" s="21">
        <f t="shared" si="203"/>
        <v>636.5</v>
      </c>
      <c r="G740" s="21">
        <f t="shared" si="203"/>
        <v>636.5</v>
      </c>
    </row>
    <row r="741" spans="1:7" ht="31.5">
      <c r="A741" s="101" t="s">
        <v>64</v>
      </c>
      <c r="B741" s="101" t="s">
        <v>316</v>
      </c>
      <c r="C741" s="101">
        <v>630</v>
      </c>
      <c r="D741" s="102" t="s">
        <v>144</v>
      </c>
      <c r="E741" s="21">
        <f>'№ 4 ведом'!F515</f>
        <v>636.5</v>
      </c>
      <c r="F741" s="21">
        <f>'№ 4 ведом'!G515</f>
        <v>636.5</v>
      </c>
      <c r="G741" s="21">
        <f>'№ 4 ведом'!H515</f>
        <v>636.5</v>
      </c>
    </row>
  </sheetData>
  <autoFilter ref="A8:K741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4"/>
  <sheetViews>
    <sheetView tabSelected="1"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04" t="s">
        <v>389</v>
      </c>
      <c r="B1" s="304"/>
      <c r="C1" s="304"/>
      <c r="D1" s="304"/>
      <c r="E1" s="304"/>
      <c r="F1" s="304"/>
    </row>
    <row r="2" spans="1:6" ht="41.45" customHeight="1">
      <c r="A2" s="147"/>
      <c r="B2" s="147"/>
      <c r="C2" s="298" t="s">
        <v>710</v>
      </c>
      <c r="D2" s="298"/>
      <c r="E2" s="298"/>
      <c r="F2" s="298"/>
    </row>
    <row r="3" spans="1:6" ht="21.6" customHeight="1">
      <c r="A3" s="179"/>
      <c r="B3" s="179"/>
      <c r="C3" s="177"/>
      <c r="D3" s="177"/>
      <c r="E3" s="177"/>
      <c r="F3" s="177"/>
    </row>
    <row r="4" spans="1:6" ht="50.45" customHeight="1">
      <c r="A4" s="305" t="s">
        <v>361</v>
      </c>
      <c r="B4" s="305"/>
      <c r="C4" s="305"/>
      <c r="D4" s="305"/>
      <c r="E4" s="305"/>
      <c r="F4" s="305"/>
    </row>
    <row r="5" spans="1:6" ht="12.75">
      <c r="A5" s="306"/>
      <c r="B5" s="306" t="s">
        <v>17</v>
      </c>
      <c r="C5" s="306" t="s">
        <v>18</v>
      </c>
      <c r="D5" s="307" t="s">
        <v>87</v>
      </c>
      <c r="E5" s="307"/>
      <c r="F5" s="307"/>
    </row>
    <row r="6" spans="1:6" ht="15.6" customHeight="1">
      <c r="A6" s="306" t="s">
        <v>66</v>
      </c>
      <c r="B6" s="306" t="s">
        <v>66</v>
      </c>
      <c r="C6" s="306" t="s">
        <v>66</v>
      </c>
      <c r="D6" s="283" t="s">
        <v>279</v>
      </c>
      <c r="E6" s="283" t="s">
        <v>88</v>
      </c>
      <c r="F6" s="283"/>
    </row>
    <row r="7" spans="1:6" ht="12.75">
      <c r="A7" s="306" t="s">
        <v>66</v>
      </c>
      <c r="B7" s="306" t="s">
        <v>66</v>
      </c>
      <c r="C7" s="306" t="s">
        <v>66</v>
      </c>
      <c r="D7" s="283" t="s">
        <v>66</v>
      </c>
      <c r="E7" s="164" t="s">
        <v>327</v>
      </c>
      <c r="F7" s="164" t="s">
        <v>357</v>
      </c>
    </row>
    <row r="8" spans="1:6" ht="12.75">
      <c r="A8" s="106" t="s">
        <v>3</v>
      </c>
      <c r="B8" s="106" t="s">
        <v>77</v>
      </c>
      <c r="C8" s="52" t="s">
        <v>78</v>
      </c>
      <c r="D8" s="167" t="s">
        <v>79</v>
      </c>
      <c r="E8" s="167" t="s">
        <v>80</v>
      </c>
      <c r="F8" s="167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D10+D117+D258+D320+D375+D420+D469</f>
        <v>1302246.8</v>
      </c>
      <c r="E9" s="35">
        <f>E10+E117+E258+E320+E375+E420+E469</f>
        <v>957873.0999999999</v>
      </c>
      <c r="F9" s="35">
        <f>F10+F117+F258+F320+F375+F420+F469</f>
        <v>932192.9999999999</v>
      </c>
    </row>
    <row r="10" spans="1:6" ht="33" customHeight="1">
      <c r="A10" s="28">
        <v>2100000000</v>
      </c>
      <c r="B10" s="33"/>
      <c r="C10" s="45" t="s">
        <v>324</v>
      </c>
      <c r="D10" s="36">
        <f>D11+D66+D94</f>
        <v>676236.7999999999</v>
      </c>
      <c r="E10" s="36">
        <f>E11+E66+E94</f>
        <v>631437.6999999998</v>
      </c>
      <c r="F10" s="36">
        <f>F11+F66+F94</f>
        <v>630609.8999999998</v>
      </c>
    </row>
    <row r="11" spans="1:6" ht="12.75">
      <c r="A11" s="101">
        <v>2110000000</v>
      </c>
      <c r="B11" s="101"/>
      <c r="C11" s="102" t="s">
        <v>166</v>
      </c>
      <c r="D11" s="37">
        <f>D12+D22+D28+D32+D41+D54+D58+D62</f>
        <v>630049</v>
      </c>
      <c r="E11" s="37">
        <f aca="true" t="shared" si="0" ref="E11:F11">E12+E22+E28+E32+E41+E54+E58+E62</f>
        <v>588022.2999999999</v>
      </c>
      <c r="F11" s="37">
        <f t="shared" si="0"/>
        <v>587194.4999999999</v>
      </c>
    </row>
    <row r="12" spans="1:6" ht="47.25">
      <c r="A12" s="101">
        <v>2110100000</v>
      </c>
      <c r="B12" s="24"/>
      <c r="C12" s="102" t="s">
        <v>167</v>
      </c>
      <c r="D12" s="37">
        <f>D19+D13+D16</f>
        <v>532861.6</v>
      </c>
      <c r="E12" s="37">
        <f>E19+E13+E16</f>
        <v>532861.6</v>
      </c>
      <c r="F12" s="37">
        <f>F19+F13+F16</f>
        <v>532861.6</v>
      </c>
    </row>
    <row r="13" spans="1:6" ht="47.25">
      <c r="A13" s="10" t="s">
        <v>317</v>
      </c>
      <c r="B13" s="11"/>
      <c r="C13" s="42" t="s">
        <v>103</v>
      </c>
      <c r="D13" s="37">
        <f aca="true" t="shared" si="1" ref="D13:F14">D14</f>
        <v>136227.8</v>
      </c>
      <c r="E13" s="37">
        <f t="shared" si="1"/>
        <v>136227.8</v>
      </c>
      <c r="F13" s="37">
        <f t="shared" si="1"/>
        <v>136227.8</v>
      </c>
    </row>
    <row r="14" spans="1:6" ht="31.5">
      <c r="A14" s="10" t="s">
        <v>317</v>
      </c>
      <c r="B14" s="103" t="s">
        <v>97</v>
      </c>
      <c r="C14" s="102" t="s">
        <v>98</v>
      </c>
      <c r="D14" s="37">
        <f t="shared" si="1"/>
        <v>136227.8</v>
      </c>
      <c r="E14" s="37">
        <f t="shared" si="1"/>
        <v>136227.8</v>
      </c>
      <c r="F14" s="37">
        <f t="shared" si="1"/>
        <v>136227.8</v>
      </c>
    </row>
    <row r="15" spans="1:6" ht="12.75">
      <c r="A15" s="10" t="s">
        <v>317</v>
      </c>
      <c r="B15" s="101">
        <v>610</v>
      </c>
      <c r="C15" s="102" t="s">
        <v>104</v>
      </c>
      <c r="D15" s="37">
        <f>' № 5  рп, кцср, квр'!E318</f>
        <v>136227.8</v>
      </c>
      <c r="E15" s="37">
        <f>' № 5  рп, кцср, квр'!F318</f>
        <v>136227.8</v>
      </c>
      <c r="F15" s="37">
        <f>' № 5  рп, кцср, квр'!G318</f>
        <v>136227.8</v>
      </c>
    </row>
    <row r="16" spans="1:6" ht="81" customHeight="1">
      <c r="A16" s="101">
        <v>2110110750</v>
      </c>
      <c r="B16" s="101"/>
      <c r="C16" s="102" t="s">
        <v>168</v>
      </c>
      <c r="D16" s="37">
        <f aca="true" t="shared" si="2" ref="D16:F17">D17</f>
        <v>228627.8</v>
      </c>
      <c r="E16" s="37">
        <f t="shared" si="2"/>
        <v>228627.8</v>
      </c>
      <c r="F16" s="37">
        <f t="shared" si="2"/>
        <v>228627.8</v>
      </c>
    </row>
    <row r="17" spans="1:6" ht="31.5">
      <c r="A17" s="101">
        <v>2110110750</v>
      </c>
      <c r="B17" s="103" t="s">
        <v>97</v>
      </c>
      <c r="C17" s="102" t="s">
        <v>98</v>
      </c>
      <c r="D17" s="37">
        <f t="shared" si="2"/>
        <v>228627.8</v>
      </c>
      <c r="E17" s="37">
        <f t="shared" si="2"/>
        <v>228627.8</v>
      </c>
      <c r="F17" s="37">
        <f t="shared" si="2"/>
        <v>228627.8</v>
      </c>
    </row>
    <row r="18" spans="1:6" ht="12.75">
      <c r="A18" s="101">
        <v>2110110750</v>
      </c>
      <c r="B18" s="101">
        <v>610</v>
      </c>
      <c r="C18" s="102" t="s">
        <v>104</v>
      </c>
      <c r="D18" s="37">
        <f>' № 5  рп, кцср, квр'!E360</f>
        <v>228627.8</v>
      </c>
      <c r="E18" s="37">
        <f>' № 5  рп, кцср, квр'!F360</f>
        <v>228627.8</v>
      </c>
      <c r="F18" s="37">
        <f>' № 5  рп, кцср, квр'!G360</f>
        <v>228627.8</v>
      </c>
    </row>
    <row r="19" spans="1:6" ht="31.5">
      <c r="A19" s="10" t="s">
        <v>318</v>
      </c>
      <c r="B19" s="10"/>
      <c r="C19" s="42" t="s">
        <v>123</v>
      </c>
      <c r="D19" s="37">
        <f aca="true" t="shared" si="3" ref="D19:F20">D20</f>
        <v>168006</v>
      </c>
      <c r="E19" s="37">
        <f t="shared" si="3"/>
        <v>168006</v>
      </c>
      <c r="F19" s="37">
        <f t="shared" si="3"/>
        <v>168006</v>
      </c>
    </row>
    <row r="20" spans="1:6" ht="31.5">
      <c r="A20" s="10" t="s">
        <v>318</v>
      </c>
      <c r="B20" s="103" t="s">
        <v>97</v>
      </c>
      <c r="C20" s="102" t="s">
        <v>98</v>
      </c>
      <c r="D20" s="37">
        <f t="shared" si="3"/>
        <v>168006</v>
      </c>
      <c r="E20" s="37">
        <f t="shared" si="3"/>
        <v>168006</v>
      </c>
      <c r="F20" s="37">
        <f t="shared" si="3"/>
        <v>168006</v>
      </c>
    </row>
    <row r="21" spans="1:6" ht="12.75">
      <c r="A21" s="10" t="s">
        <v>318</v>
      </c>
      <c r="B21" s="101">
        <v>610</v>
      </c>
      <c r="C21" s="102" t="s">
        <v>104</v>
      </c>
      <c r="D21" s="37">
        <f>' № 5  рп, кцср, квр'!E321+' № 5  рп, кцср, квр'!E361</f>
        <v>168006</v>
      </c>
      <c r="E21" s="37">
        <f>' № 5  рп, кцср, квр'!F321+' № 5  рп, кцср, квр'!F361</f>
        <v>168006</v>
      </c>
      <c r="F21" s="37">
        <f>' № 5  рп, кцср, квр'!G321+' № 5  рп, кцср, квр'!G361</f>
        <v>168006</v>
      </c>
    </row>
    <row r="22" spans="1:6" ht="33.75" customHeight="1">
      <c r="A22" s="101">
        <v>2110200000</v>
      </c>
      <c r="B22" s="101"/>
      <c r="C22" s="102" t="s">
        <v>174</v>
      </c>
      <c r="D22" s="37">
        <f>D23</f>
        <v>9592.7</v>
      </c>
      <c r="E22" s="37">
        <f>E23</f>
        <v>9592.7</v>
      </c>
      <c r="F22" s="37">
        <f>F23</f>
        <v>9592.7</v>
      </c>
    </row>
    <row r="23" spans="1:6" ht="78.75">
      <c r="A23" s="101">
        <v>2110210500</v>
      </c>
      <c r="B23" s="101"/>
      <c r="C23" s="102" t="s">
        <v>218</v>
      </c>
      <c r="D23" s="37">
        <f>D24+D26</f>
        <v>9592.7</v>
      </c>
      <c r="E23" s="37">
        <f>E24+E26</f>
        <v>9592.7</v>
      </c>
      <c r="F23" s="37">
        <f>F24+F26</f>
        <v>9592.7</v>
      </c>
    </row>
    <row r="24" spans="1:6" ht="31.5">
      <c r="A24" s="101">
        <v>2110210500</v>
      </c>
      <c r="B24" s="101" t="s">
        <v>69</v>
      </c>
      <c r="C24" s="102" t="s">
        <v>95</v>
      </c>
      <c r="D24" s="37">
        <f>D25</f>
        <v>233.9</v>
      </c>
      <c r="E24" s="37">
        <f>E25</f>
        <v>233.9</v>
      </c>
      <c r="F24" s="37">
        <f>F25</f>
        <v>233.9</v>
      </c>
    </row>
    <row r="25" spans="1:6" ht="31.5">
      <c r="A25" s="101">
        <v>2110210500</v>
      </c>
      <c r="B25" s="101">
        <v>240</v>
      </c>
      <c r="C25" s="102" t="s">
        <v>223</v>
      </c>
      <c r="D25" s="37">
        <f>' № 5  рп, кцср, квр'!E631</f>
        <v>233.9</v>
      </c>
      <c r="E25" s="37">
        <f>' № 5  рп, кцср, квр'!F631</f>
        <v>233.9</v>
      </c>
      <c r="F25" s="37">
        <f>' № 5  рп, кцср, квр'!G631</f>
        <v>233.9</v>
      </c>
    </row>
    <row r="26" spans="1:6" ht="12.75">
      <c r="A26" s="101">
        <v>2110210500</v>
      </c>
      <c r="B26" s="101" t="s">
        <v>73</v>
      </c>
      <c r="C26" s="102" t="s">
        <v>74</v>
      </c>
      <c r="D26" s="37">
        <f>D27</f>
        <v>9358.800000000001</v>
      </c>
      <c r="E26" s="37">
        <f>E27</f>
        <v>9358.800000000001</v>
      </c>
      <c r="F26" s="37">
        <f>F27</f>
        <v>9358.800000000001</v>
      </c>
    </row>
    <row r="27" spans="1:6" ht="31.5">
      <c r="A27" s="101">
        <v>2110210500</v>
      </c>
      <c r="B27" s="1" t="s">
        <v>101</v>
      </c>
      <c r="C27" s="47" t="s">
        <v>102</v>
      </c>
      <c r="D27" s="37">
        <f>' № 5  рп, кцср, квр'!E633</f>
        <v>9358.800000000001</v>
      </c>
      <c r="E27" s="37">
        <f>' № 5  рп, кцср, квр'!F633</f>
        <v>9358.800000000001</v>
      </c>
      <c r="F27" s="37">
        <f>' № 5  рп, кцср, квр'!G633</f>
        <v>9358.800000000001</v>
      </c>
    </row>
    <row r="28" spans="1:6" ht="31.5">
      <c r="A28" s="101">
        <v>2110300000</v>
      </c>
      <c r="B28" s="101"/>
      <c r="C28" s="102" t="s">
        <v>169</v>
      </c>
      <c r="D28" s="37">
        <f aca="true" t="shared" si="4" ref="D28:F30">D29</f>
        <v>25004.8</v>
      </c>
      <c r="E28" s="37">
        <f t="shared" si="4"/>
        <v>25004.800000000003</v>
      </c>
      <c r="F28" s="37">
        <f t="shared" si="4"/>
        <v>24177.000000000004</v>
      </c>
    </row>
    <row r="29" spans="1:6" ht="47.25">
      <c r="A29" s="251" t="s">
        <v>686</v>
      </c>
      <c r="B29" s="101"/>
      <c r="C29" s="102" t="s">
        <v>274</v>
      </c>
      <c r="D29" s="37">
        <f t="shared" si="4"/>
        <v>25004.8</v>
      </c>
      <c r="E29" s="37">
        <f t="shared" si="4"/>
        <v>25004.800000000003</v>
      </c>
      <c r="F29" s="37">
        <f t="shared" si="4"/>
        <v>24177.000000000004</v>
      </c>
    </row>
    <row r="30" spans="1:6" ht="31.5">
      <c r="A30" s="251" t="s">
        <v>686</v>
      </c>
      <c r="B30" s="103" t="s">
        <v>97</v>
      </c>
      <c r="C30" s="102" t="s">
        <v>98</v>
      </c>
      <c r="D30" s="37">
        <f t="shared" si="4"/>
        <v>25004.8</v>
      </c>
      <c r="E30" s="37">
        <f t="shared" si="4"/>
        <v>25004.800000000003</v>
      </c>
      <c r="F30" s="37">
        <f t="shared" si="4"/>
        <v>24177.000000000004</v>
      </c>
    </row>
    <row r="31" spans="1:6" ht="12.75">
      <c r="A31" s="251" t="s">
        <v>686</v>
      </c>
      <c r="B31" s="101">
        <v>610</v>
      </c>
      <c r="C31" s="102" t="s">
        <v>104</v>
      </c>
      <c r="D31" s="37">
        <f>' № 5  рп, кцср, квр'!E367</f>
        <v>25004.8</v>
      </c>
      <c r="E31" s="37">
        <f>' № 5  рп, кцср, квр'!F367</f>
        <v>25004.800000000003</v>
      </c>
      <c r="F31" s="37">
        <f>' № 5  рп, кцср, квр'!G367</f>
        <v>24177.000000000004</v>
      </c>
    </row>
    <row r="32" spans="1:6" ht="12.75">
      <c r="A32" s="101">
        <v>2110400000</v>
      </c>
      <c r="B32" s="101"/>
      <c r="C32" s="49" t="s">
        <v>170</v>
      </c>
      <c r="D32" s="37">
        <f>D38+D33</f>
        <v>3390.5</v>
      </c>
      <c r="E32" s="37">
        <f>E38+E33</f>
        <v>3390.5</v>
      </c>
      <c r="F32" s="37">
        <f>F38+F33</f>
        <v>3390.5</v>
      </c>
    </row>
    <row r="33" spans="1:6" ht="31.5">
      <c r="A33" s="101">
        <v>2110410240</v>
      </c>
      <c r="B33" s="101"/>
      <c r="C33" s="56" t="s">
        <v>244</v>
      </c>
      <c r="D33" s="37">
        <f>D34+D36</f>
        <v>3051.4</v>
      </c>
      <c r="E33" s="37">
        <f>E34+E36</f>
        <v>3051.4</v>
      </c>
      <c r="F33" s="37">
        <f>F34+F36</f>
        <v>3051.4</v>
      </c>
    </row>
    <row r="34" spans="1:6" ht="12.75">
      <c r="A34" s="101">
        <v>2110410240</v>
      </c>
      <c r="B34" s="1" t="s">
        <v>73</v>
      </c>
      <c r="C34" s="47" t="s">
        <v>74</v>
      </c>
      <c r="D34" s="37">
        <f>D35</f>
        <v>296.5</v>
      </c>
      <c r="E34" s="37">
        <f>E35</f>
        <v>61.00000000000001</v>
      </c>
      <c r="F34" s="37">
        <f>F35</f>
        <v>61.00000000000001</v>
      </c>
    </row>
    <row r="35" spans="1:6" ht="31.5">
      <c r="A35" s="101">
        <v>2110410240</v>
      </c>
      <c r="B35" s="101">
        <v>320</v>
      </c>
      <c r="C35" s="102" t="s">
        <v>102</v>
      </c>
      <c r="D35" s="37">
        <f>' № 5  рп, кцср, квр'!E503</f>
        <v>296.5</v>
      </c>
      <c r="E35" s="37">
        <f>' № 5  рп, кцср, квр'!F503</f>
        <v>61.00000000000001</v>
      </c>
      <c r="F35" s="37">
        <f>' № 5  рп, кцср, квр'!G503</f>
        <v>61.00000000000001</v>
      </c>
    </row>
    <row r="36" spans="1:6" ht="31.5">
      <c r="A36" s="101">
        <v>2110410240</v>
      </c>
      <c r="B36" s="103" t="s">
        <v>97</v>
      </c>
      <c r="C36" s="102" t="s">
        <v>98</v>
      </c>
      <c r="D36" s="37">
        <f>D37</f>
        <v>2754.9</v>
      </c>
      <c r="E36" s="37">
        <f>E37</f>
        <v>2990.4</v>
      </c>
      <c r="F36" s="37">
        <f>F37</f>
        <v>2990.4</v>
      </c>
    </row>
    <row r="37" spans="1:6" ht="12.75">
      <c r="A37" s="101">
        <v>2110410240</v>
      </c>
      <c r="B37" s="101">
        <v>610</v>
      </c>
      <c r="C37" s="102" t="s">
        <v>104</v>
      </c>
      <c r="D37" s="37">
        <f>' № 5  рп, кцср, квр'!E505</f>
        <v>2754.9</v>
      </c>
      <c r="E37" s="37">
        <f>' № 5  рп, кцср, квр'!F505</f>
        <v>2990.4</v>
      </c>
      <c r="F37" s="37">
        <f>' № 5  рп, кцср, квр'!G505</f>
        <v>2990.4</v>
      </c>
    </row>
    <row r="38" spans="1:6" ht="31.5">
      <c r="A38" s="101" t="s">
        <v>321</v>
      </c>
      <c r="B38" s="101"/>
      <c r="C38" s="49" t="s">
        <v>171</v>
      </c>
      <c r="D38" s="37">
        <f aca="true" t="shared" si="5" ref="D38:F39">D39</f>
        <v>339.1</v>
      </c>
      <c r="E38" s="37">
        <f t="shared" si="5"/>
        <v>339.1</v>
      </c>
      <c r="F38" s="37">
        <f t="shared" si="5"/>
        <v>339.1</v>
      </c>
    </row>
    <row r="39" spans="1:6" ht="31.5">
      <c r="A39" s="101" t="s">
        <v>321</v>
      </c>
      <c r="B39" s="268" t="s">
        <v>97</v>
      </c>
      <c r="C39" s="270" t="s">
        <v>98</v>
      </c>
      <c r="D39" s="37">
        <f t="shared" si="5"/>
        <v>339.1</v>
      </c>
      <c r="E39" s="37">
        <f t="shared" si="5"/>
        <v>339.1</v>
      </c>
      <c r="F39" s="37">
        <f t="shared" si="5"/>
        <v>339.1</v>
      </c>
    </row>
    <row r="40" spans="1:6" ht="12.75">
      <c r="A40" s="101" t="s">
        <v>321</v>
      </c>
      <c r="B40" s="269">
        <v>610</v>
      </c>
      <c r="C40" s="270" t="s">
        <v>104</v>
      </c>
      <c r="D40" s="37">
        <f>' № 5  рп, кцср, квр'!E508</f>
        <v>339.1</v>
      </c>
      <c r="E40" s="37">
        <f>' № 5  рп, кцср, квр'!F508</f>
        <v>339.1</v>
      </c>
      <c r="F40" s="37">
        <f>' № 5  рп, кцср, квр'!G508</f>
        <v>339.1</v>
      </c>
    </row>
    <row r="41" spans="1:6" ht="63">
      <c r="A41" s="101">
        <v>2110500000</v>
      </c>
      <c r="B41" s="101"/>
      <c r="C41" s="56" t="s">
        <v>250</v>
      </c>
      <c r="D41" s="37">
        <f>D48+D42+D51+D45</f>
        <v>41516.9</v>
      </c>
      <c r="E41" s="37">
        <f aca="true" t="shared" si="6" ref="E41:F41">E48+E42+E51+E45</f>
        <v>0</v>
      </c>
      <c r="F41" s="37">
        <f t="shared" si="6"/>
        <v>0</v>
      </c>
    </row>
    <row r="42" spans="1:6" ht="47.25">
      <c r="A42" s="161">
        <v>2110510440</v>
      </c>
      <c r="B42" s="161"/>
      <c r="C42" s="174" t="s">
        <v>384</v>
      </c>
      <c r="D42" s="132">
        <f>D43</f>
        <v>17974</v>
      </c>
      <c r="E42" s="132">
        <f aca="true" t="shared" si="7" ref="E42:F43">E43</f>
        <v>0</v>
      </c>
      <c r="F42" s="132">
        <f t="shared" si="7"/>
        <v>0</v>
      </c>
    </row>
    <row r="43" spans="1:6" ht="31.5">
      <c r="A43" s="161">
        <v>2110510440</v>
      </c>
      <c r="B43" s="161" t="s">
        <v>97</v>
      </c>
      <c r="C43" s="163" t="s">
        <v>98</v>
      </c>
      <c r="D43" s="132">
        <f>D44</f>
        <v>17974</v>
      </c>
      <c r="E43" s="132">
        <f t="shared" si="7"/>
        <v>0</v>
      </c>
      <c r="F43" s="132">
        <f t="shared" si="7"/>
        <v>0</v>
      </c>
    </row>
    <row r="44" spans="1:6" ht="12.75">
      <c r="A44" s="161">
        <v>2110510440</v>
      </c>
      <c r="B44" s="161">
        <v>610</v>
      </c>
      <c r="C44" s="163" t="s">
        <v>104</v>
      </c>
      <c r="D44" s="132">
        <f>' № 5  рп, кцср, квр'!E371</f>
        <v>17974</v>
      </c>
      <c r="E44" s="132">
        <f>' № 5  рп, кцср, квр'!F371</f>
        <v>0</v>
      </c>
      <c r="F44" s="132">
        <f>' № 5  рп, кцср, квр'!G371</f>
        <v>0</v>
      </c>
    </row>
    <row r="45" spans="1:6" ht="31.5">
      <c r="A45" s="10" t="s">
        <v>669</v>
      </c>
      <c r="B45" s="245"/>
      <c r="C45" s="56" t="s">
        <v>670</v>
      </c>
      <c r="D45" s="132">
        <f>D46</f>
        <v>2407.4</v>
      </c>
      <c r="E45" s="132">
        <f aca="true" t="shared" si="8" ref="E45:F46">E46</f>
        <v>0</v>
      </c>
      <c r="F45" s="132">
        <f t="shared" si="8"/>
        <v>0</v>
      </c>
    </row>
    <row r="46" spans="1:6" ht="31.5">
      <c r="A46" s="10" t="s">
        <v>669</v>
      </c>
      <c r="B46" s="244" t="s">
        <v>97</v>
      </c>
      <c r="C46" s="246" t="s">
        <v>98</v>
      </c>
      <c r="D46" s="132">
        <f>D47</f>
        <v>2407.4</v>
      </c>
      <c r="E46" s="132">
        <f t="shared" si="8"/>
        <v>0</v>
      </c>
      <c r="F46" s="132">
        <f t="shared" si="8"/>
        <v>0</v>
      </c>
    </row>
    <row r="47" spans="1:6" ht="12.75">
      <c r="A47" s="10" t="s">
        <v>669</v>
      </c>
      <c r="B47" s="245">
        <v>610</v>
      </c>
      <c r="C47" s="246" t="s">
        <v>104</v>
      </c>
      <c r="D47" s="132">
        <f>' № 5  рп, кцср, квр'!E374</f>
        <v>2407.4</v>
      </c>
      <c r="E47" s="132">
        <f>' № 5  рп, кцср, квр'!F374</f>
        <v>0</v>
      </c>
      <c r="F47" s="132">
        <f>' № 5  рп, кцср, квр'!G374</f>
        <v>0</v>
      </c>
    </row>
    <row r="48" spans="1:6" ht="31.5">
      <c r="A48" s="128" t="s">
        <v>344</v>
      </c>
      <c r="B48" s="128"/>
      <c r="C48" s="131" t="s">
        <v>340</v>
      </c>
      <c r="D48" s="132">
        <f aca="true" t="shared" si="9" ref="D48:F49">D49</f>
        <v>20590.2</v>
      </c>
      <c r="E48" s="132">
        <f t="shared" si="9"/>
        <v>0</v>
      </c>
      <c r="F48" s="132">
        <f t="shared" si="9"/>
        <v>0</v>
      </c>
    </row>
    <row r="49" spans="1:6" ht="31.5">
      <c r="A49" s="128" t="s">
        <v>344</v>
      </c>
      <c r="B49" s="128" t="s">
        <v>97</v>
      </c>
      <c r="C49" s="131" t="s">
        <v>98</v>
      </c>
      <c r="D49" s="132">
        <f t="shared" si="9"/>
        <v>20590.2</v>
      </c>
      <c r="E49" s="132">
        <f t="shared" si="9"/>
        <v>0</v>
      </c>
      <c r="F49" s="132">
        <f t="shared" si="9"/>
        <v>0</v>
      </c>
    </row>
    <row r="50" spans="1:6" ht="12.75">
      <c r="A50" s="128" t="s">
        <v>344</v>
      </c>
      <c r="B50" s="128">
        <v>610</v>
      </c>
      <c r="C50" s="131" t="s">
        <v>104</v>
      </c>
      <c r="D50" s="132">
        <f>' № 5  рп, кцср, квр'!E377</f>
        <v>20590.2</v>
      </c>
      <c r="E50" s="132">
        <f>' № 5  рп, кцср, квр'!F377</f>
        <v>0</v>
      </c>
      <c r="F50" s="132">
        <f>' № 5  рп, кцср, квр'!G377</f>
        <v>0</v>
      </c>
    </row>
    <row r="51" spans="1:6" ht="47.25">
      <c r="A51" s="244" t="s">
        <v>668</v>
      </c>
      <c r="B51" s="245"/>
      <c r="C51" s="94" t="s">
        <v>256</v>
      </c>
      <c r="D51" s="132">
        <f>D52</f>
        <v>545.3</v>
      </c>
      <c r="E51" s="132">
        <f aca="true" t="shared" si="10" ref="E51:F52">E52</f>
        <v>0</v>
      </c>
      <c r="F51" s="132">
        <f t="shared" si="10"/>
        <v>0</v>
      </c>
    </row>
    <row r="52" spans="1:6" ht="31.5">
      <c r="A52" s="244" t="s">
        <v>668</v>
      </c>
      <c r="B52" s="95">
        <v>600</v>
      </c>
      <c r="C52" s="94" t="s">
        <v>98</v>
      </c>
      <c r="D52" s="132">
        <f>D53</f>
        <v>545.3</v>
      </c>
      <c r="E52" s="132">
        <f t="shared" si="10"/>
        <v>0</v>
      </c>
      <c r="F52" s="132">
        <f t="shared" si="10"/>
        <v>0</v>
      </c>
    </row>
    <row r="53" spans="1:6" ht="12.75">
      <c r="A53" s="244" t="s">
        <v>668</v>
      </c>
      <c r="B53" s="93">
        <v>610</v>
      </c>
      <c r="C53" s="94" t="s">
        <v>104</v>
      </c>
      <c r="D53" s="132">
        <f>' № 5  рп, кцср, квр'!E325</f>
        <v>545.3</v>
      </c>
      <c r="E53" s="132">
        <f>' № 5  рп, кцср, квр'!F325</f>
        <v>0</v>
      </c>
      <c r="F53" s="132">
        <f>' № 5  рп, кцср, квр'!G325</f>
        <v>0</v>
      </c>
    </row>
    <row r="54" spans="1:6" ht="47.25">
      <c r="A54" s="134">
        <v>2110600000</v>
      </c>
      <c r="B54" s="101"/>
      <c r="C54" s="135" t="s">
        <v>275</v>
      </c>
      <c r="D54" s="138">
        <f>D55</f>
        <v>14169.599999999999</v>
      </c>
      <c r="E54" s="96">
        <f aca="true" t="shared" si="11" ref="E54:F56">E55</f>
        <v>14169.599999999999</v>
      </c>
      <c r="F54" s="96">
        <f t="shared" si="11"/>
        <v>14169.599999999999</v>
      </c>
    </row>
    <row r="55" spans="1:6" ht="47.25">
      <c r="A55" s="134">
        <v>2110653031</v>
      </c>
      <c r="B55" s="101"/>
      <c r="C55" s="139" t="s">
        <v>276</v>
      </c>
      <c r="D55" s="138">
        <f>D56</f>
        <v>14169.599999999999</v>
      </c>
      <c r="E55" s="96">
        <f t="shared" si="11"/>
        <v>14169.599999999999</v>
      </c>
      <c r="F55" s="96">
        <f t="shared" si="11"/>
        <v>14169.599999999999</v>
      </c>
    </row>
    <row r="56" spans="1:6" ht="31.5">
      <c r="A56" s="134">
        <v>2110653031</v>
      </c>
      <c r="B56" s="103" t="s">
        <v>97</v>
      </c>
      <c r="C56" s="135" t="s">
        <v>98</v>
      </c>
      <c r="D56" s="138">
        <f>D57</f>
        <v>14169.599999999999</v>
      </c>
      <c r="E56" s="96">
        <f t="shared" si="11"/>
        <v>14169.599999999999</v>
      </c>
      <c r="F56" s="96">
        <f t="shared" si="11"/>
        <v>14169.599999999999</v>
      </c>
    </row>
    <row r="57" spans="1:6" ht="12.75">
      <c r="A57" s="134">
        <v>2110653031</v>
      </c>
      <c r="B57" s="101">
        <v>610</v>
      </c>
      <c r="C57" s="102" t="s">
        <v>104</v>
      </c>
      <c r="D57" s="96">
        <f>' № 5  рп, кцср, квр'!E381</f>
        <v>14169.599999999999</v>
      </c>
      <c r="E57" s="96">
        <f>' № 5  рп, кцср, квр'!F381</f>
        <v>14169.599999999999</v>
      </c>
      <c r="F57" s="96">
        <f>' № 5  рп, кцср, квр'!G381</f>
        <v>14169.599999999999</v>
      </c>
    </row>
    <row r="58" spans="1:6" ht="31.5">
      <c r="A58" s="134">
        <v>2110700000</v>
      </c>
      <c r="B58" s="101"/>
      <c r="C58" s="102" t="s">
        <v>286</v>
      </c>
      <c r="D58" s="96">
        <f>D59</f>
        <v>3003.1</v>
      </c>
      <c r="E58" s="96">
        <f aca="true" t="shared" si="12" ref="E58:F60">E59</f>
        <v>3003.1</v>
      </c>
      <c r="F58" s="96">
        <f t="shared" si="12"/>
        <v>3003.1</v>
      </c>
    </row>
    <row r="59" spans="1:6" ht="47.25">
      <c r="A59" s="134">
        <v>2110720020</v>
      </c>
      <c r="B59" s="101"/>
      <c r="C59" s="102" t="s">
        <v>293</v>
      </c>
      <c r="D59" s="96">
        <f>D60</f>
        <v>3003.1</v>
      </c>
      <c r="E59" s="96">
        <f t="shared" si="12"/>
        <v>3003.1</v>
      </c>
      <c r="F59" s="96">
        <f t="shared" si="12"/>
        <v>3003.1</v>
      </c>
    </row>
    <row r="60" spans="1:6" ht="31.5">
      <c r="A60" s="134">
        <v>2110720020</v>
      </c>
      <c r="B60" s="103" t="s">
        <v>97</v>
      </c>
      <c r="C60" s="102" t="s">
        <v>98</v>
      </c>
      <c r="D60" s="96">
        <f>D61</f>
        <v>3003.1</v>
      </c>
      <c r="E60" s="96">
        <f t="shared" si="12"/>
        <v>3003.1</v>
      </c>
      <c r="F60" s="96">
        <f t="shared" si="12"/>
        <v>3003.1</v>
      </c>
    </row>
    <row r="61" spans="1:6" ht="12.75">
      <c r="A61" s="134">
        <v>2110720020</v>
      </c>
      <c r="B61" s="101">
        <v>610</v>
      </c>
      <c r="C61" s="102" t="s">
        <v>104</v>
      </c>
      <c r="D61" s="96">
        <f>' № 5  рп, кцср, квр'!E385</f>
        <v>3003.1</v>
      </c>
      <c r="E61" s="96">
        <f>' № 5  рп, кцср, квр'!F385</f>
        <v>3003.1</v>
      </c>
      <c r="F61" s="96">
        <f>' № 5  рп, кцср, квр'!G385</f>
        <v>3003.1</v>
      </c>
    </row>
    <row r="62" spans="1:6" ht="31.5">
      <c r="A62" s="260">
        <v>2110900000</v>
      </c>
      <c r="B62" s="260"/>
      <c r="C62" s="139" t="s">
        <v>699</v>
      </c>
      <c r="D62" s="96">
        <f>D63</f>
        <v>509.8</v>
      </c>
      <c r="E62" s="96">
        <f aca="true" t="shared" si="13" ref="E62:F64">E63</f>
        <v>0</v>
      </c>
      <c r="F62" s="96">
        <f t="shared" si="13"/>
        <v>0</v>
      </c>
    </row>
    <row r="63" spans="1:6" ht="47.25">
      <c r="A63" s="260">
        <v>2110918020</v>
      </c>
      <c r="B63" s="260"/>
      <c r="C63" s="118" t="s">
        <v>700</v>
      </c>
      <c r="D63" s="96">
        <f>D64</f>
        <v>509.8</v>
      </c>
      <c r="E63" s="96">
        <f t="shared" si="13"/>
        <v>0</v>
      </c>
      <c r="F63" s="96">
        <f t="shared" si="13"/>
        <v>0</v>
      </c>
    </row>
    <row r="64" spans="1:6" ht="31.5">
      <c r="A64" s="260">
        <v>2110918020</v>
      </c>
      <c r="B64" s="259" t="s">
        <v>97</v>
      </c>
      <c r="C64" s="261" t="s">
        <v>98</v>
      </c>
      <c r="D64" s="96">
        <f>D65</f>
        <v>509.8</v>
      </c>
      <c r="E64" s="96">
        <f t="shared" si="13"/>
        <v>0</v>
      </c>
      <c r="F64" s="96">
        <f t="shared" si="13"/>
        <v>0</v>
      </c>
    </row>
    <row r="65" spans="1:6" ht="12.75">
      <c r="A65" s="260">
        <v>2110918020</v>
      </c>
      <c r="B65" s="260">
        <v>610</v>
      </c>
      <c r="C65" s="261" t="s">
        <v>104</v>
      </c>
      <c r="D65" s="96">
        <f>' № 5  рп, кцср, квр'!E389</f>
        <v>509.8</v>
      </c>
      <c r="E65" s="96">
        <f>' № 5  рп, кцср, квр'!F389</f>
        <v>0</v>
      </c>
      <c r="F65" s="96">
        <f>' № 5  рп, кцср, квр'!G389</f>
        <v>0</v>
      </c>
    </row>
    <row r="66" spans="1:6" ht="12.75">
      <c r="A66" s="101">
        <v>2120000000</v>
      </c>
      <c r="B66" s="101"/>
      <c r="C66" s="102" t="s">
        <v>121</v>
      </c>
      <c r="D66" s="37">
        <f>D67+D87</f>
        <v>45499.100000000006</v>
      </c>
      <c r="E66" s="37">
        <f>E67+E87</f>
        <v>42726.700000000004</v>
      </c>
      <c r="F66" s="37">
        <f>F67+F87</f>
        <v>42726.700000000004</v>
      </c>
    </row>
    <row r="67" spans="1:6" ht="47.25">
      <c r="A67" s="101">
        <v>2120100000</v>
      </c>
      <c r="B67" s="101"/>
      <c r="C67" s="102" t="s">
        <v>122</v>
      </c>
      <c r="D67" s="37">
        <f>D71+D68+D84+D74+D77</f>
        <v>42726.700000000004</v>
      </c>
      <c r="E67" s="37">
        <f aca="true" t="shared" si="14" ref="E67:F67">E71+E68+E84+E74+E77</f>
        <v>42726.700000000004</v>
      </c>
      <c r="F67" s="37">
        <f t="shared" si="14"/>
        <v>42726.700000000004</v>
      </c>
    </row>
    <row r="68" spans="1:6" ht="47.25">
      <c r="A68" s="101">
        <v>2120110690</v>
      </c>
      <c r="B68" s="101"/>
      <c r="C68" s="56" t="s">
        <v>238</v>
      </c>
      <c r="D68" s="37">
        <f aca="true" t="shared" si="15" ref="D68:F69">D69</f>
        <v>12257.1</v>
      </c>
      <c r="E68" s="37">
        <f t="shared" si="15"/>
        <v>12257.1</v>
      </c>
      <c r="F68" s="37">
        <f t="shared" si="15"/>
        <v>12257.1</v>
      </c>
    </row>
    <row r="69" spans="1:6" ht="31.5">
      <c r="A69" s="101">
        <v>2120110690</v>
      </c>
      <c r="B69" s="103" t="s">
        <v>97</v>
      </c>
      <c r="C69" s="56" t="s">
        <v>98</v>
      </c>
      <c r="D69" s="37">
        <f t="shared" si="15"/>
        <v>12257.1</v>
      </c>
      <c r="E69" s="37">
        <f t="shared" si="15"/>
        <v>12257.1</v>
      </c>
      <c r="F69" s="37">
        <f t="shared" si="15"/>
        <v>12257.1</v>
      </c>
    </row>
    <row r="70" spans="1:6" ht="12.75">
      <c r="A70" s="101">
        <v>2120110690</v>
      </c>
      <c r="B70" s="101">
        <v>610</v>
      </c>
      <c r="C70" s="56" t="s">
        <v>104</v>
      </c>
      <c r="D70" s="37">
        <f>' № 5  рп, кцср, квр'!E427</f>
        <v>12257.1</v>
      </c>
      <c r="E70" s="37">
        <f>' № 5  рп, кцср, квр'!F427</f>
        <v>12257.1</v>
      </c>
      <c r="F70" s="37">
        <f>' № 5  рп, кцср, квр'!G427</f>
        <v>12257.1</v>
      </c>
    </row>
    <row r="71" spans="1:6" ht="31.5">
      <c r="A71" s="101">
        <v>2120120010</v>
      </c>
      <c r="B71" s="101"/>
      <c r="C71" s="102" t="s">
        <v>123</v>
      </c>
      <c r="D71" s="37">
        <f aca="true" t="shared" si="16" ref="D71:F72">D72</f>
        <v>29197.3</v>
      </c>
      <c r="E71" s="37">
        <f t="shared" si="16"/>
        <v>29197.3</v>
      </c>
      <c r="F71" s="37">
        <f t="shared" si="16"/>
        <v>29197.3</v>
      </c>
    </row>
    <row r="72" spans="1:6" ht="31.5">
      <c r="A72" s="101">
        <v>2120120010</v>
      </c>
      <c r="B72" s="103" t="s">
        <v>97</v>
      </c>
      <c r="C72" s="102" t="s">
        <v>98</v>
      </c>
      <c r="D72" s="37">
        <f t="shared" si="16"/>
        <v>29197.3</v>
      </c>
      <c r="E72" s="37">
        <f t="shared" si="16"/>
        <v>29197.3</v>
      </c>
      <c r="F72" s="37">
        <f t="shared" si="16"/>
        <v>29197.3</v>
      </c>
    </row>
    <row r="73" spans="1:6" ht="12.75">
      <c r="A73" s="101">
        <v>2120120010</v>
      </c>
      <c r="B73" s="101">
        <v>610</v>
      </c>
      <c r="C73" s="102" t="s">
        <v>104</v>
      </c>
      <c r="D73" s="37">
        <f>' № 5  рп, кцср, квр'!E430+' № 5  рп, кцср, квр'!E394</f>
        <v>29197.3</v>
      </c>
      <c r="E73" s="37">
        <f>' № 5  рп, кцср, квр'!F430+' № 5  рп, кцср, квр'!F394</f>
        <v>29197.3</v>
      </c>
      <c r="F73" s="37">
        <f>' № 5  рп, кцср, квр'!G430+' № 5  рп, кцср, квр'!G394</f>
        <v>29197.3</v>
      </c>
    </row>
    <row r="74" spans="1:6" ht="31.5">
      <c r="A74" s="245">
        <v>2120120020</v>
      </c>
      <c r="B74" s="245"/>
      <c r="C74" s="246" t="s">
        <v>671</v>
      </c>
      <c r="D74" s="37">
        <f>D75</f>
        <v>1121.4</v>
      </c>
      <c r="E74" s="37">
        <f aca="true" t="shared" si="17" ref="E74:F75">E75</f>
        <v>1121.4</v>
      </c>
      <c r="F74" s="37">
        <f t="shared" si="17"/>
        <v>1121.4</v>
      </c>
    </row>
    <row r="75" spans="1:6" ht="31.5">
      <c r="A75" s="245">
        <v>2120120020</v>
      </c>
      <c r="B75" s="244" t="s">
        <v>97</v>
      </c>
      <c r="C75" s="246" t="s">
        <v>98</v>
      </c>
      <c r="D75" s="37">
        <f>D76</f>
        <v>1121.4</v>
      </c>
      <c r="E75" s="37">
        <f t="shared" si="17"/>
        <v>1121.4</v>
      </c>
      <c r="F75" s="37">
        <f t="shared" si="17"/>
        <v>1121.4</v>
      </c>
    </row>
    <row r="76" spans="1:6" ht="12.75">
      <c r="A76" s="245">
        <v>2120120020</v>
      </c>
      <c r="B76" s="245">
        <v>610</v>
      </c>
      <c r="C76" s="246" t="s">
        <v>104</v>
      </c>
      <c r="D76" s="37">
        <f>' № 5  рп, кцср, квр'!E433</f>
        <v>1121.4</v>
      </c>
      <c r="E76" s="37">
        <f>' № 5  рп, кцср, квр'!F433</f>
        <v>1121.4</v>
      </c>
      <c r="F76" s="37">
        <f>' № 5  рп, кцср, квр'!G433</f>
        <v>1121.4</v>
      </c>
    </row>
    <row r="77" spans="1:6" ht="47.25">
      <c r="A77" s="249">
        <v>2120120030</v>
      </c>
      <c r="B77" s="249"/>
      <c r="C77" s="250" t="s">
        <v>681</v>
      </c>
      <c r="D77" s="21">
        <f>D78+D82</f>
        <v>27.099999999999998</v>
      </c>
      <c r="E77" s="21">
        <f aca="true" t="shared" si="18" ref="E77:F77">E78+E82</f>
        <v>27.099999999999998</v>
      </c>
      <c r="F77" s="21">
        <f t="shared" si="18"/>
        <v>27.099999999999998</v>
      </c>
    </row>
    <row r="78" spans="1:6" ht="31.5">
      <c r="A78" s="249">
        <v>2120120030</v>
      </c>
      <c r="B78" s="248" t="s">
        <v>97</v>
      </c>
      <c r="C78" s="250" t="s">
        <v>98</v>
      </c>
      <c r="D78" s="21">
        <f>D79+D80+D81</f>
        <v>20.4</v>
      </c>
      <c r="E78" s="21">
        <f aca="true" t="shared" si="19" ref="E78:F78">E79+E80+E81</f>
        <v>20.4</v>
      </c>
      <c r="F78" s="21">
        <f t="shared" si="19"/>
        <v>20.4</v>
      </c>
    </row>
    <row r="79" spans="1:6" ht="12.75">
      <c r="A79" s="249">
        <v>2120120030</v>
      </c>
      <c r="B79" s="249">
        <v>610</v>
      </c>
      <c r="C79" s="250" t="s">
        <v>104</v>
      </c>
      <c r="D79" s="21">
        <f>' № 5  рп, кцср, квр'!E436</f>
        <v>6.8</v>
      </c>
      <c r="E79" s="21">
        <f>' № 5  рп, кцср, квр'!F436</f>
        <v>6.8</v>
      </c>
      <c r="F79" s="21">
        <f>' № 5  рп, кцср, квр'!G436</f>
        <v>6.8</v>
      </c>
    </row>
    <row r="80" spans="1:6" ht="12.75">
      <c r="A80" s="249">
        <v>2120120030</v>
      </c>
      <c r="B80" s="249">
        <v>620</v>
      </c>
      <c r="C80" s="250" t="s">
        <v>682</v>
      </c>
      <c r="D80" s="21">
        <f>' № 5  рп, кцср, квр'!E437</f>
        <v>6.8</v>
      </c>
      <c r="E80" s="21">
        <f>' № 5  рп, кцср, квр'!F437</f>
        <v>6.8</v>
      </c>
      <c r="F80" s="21">
        <f>' № 5  рп, кцср, квр'!G437</f>
        <v>6.8</v>
      </c>
    </row>
    <row r="81" spans="1:6" ht="47.25">
      <c r="A81" s="249">
        <v>2120120030</v>
      </c>
      <c r="B81" s="249">
        <v>630</v>
      </c>
      <c r="C81" s="250" t="s">
        <v>684</v>
      </c>
      <c r="D81" s="21">
        <f>' № 5  рп, кцср, квр'!E438</f>
        <v>6.8</v>
      </c>
      <c r="E81" s="21">
        <f>' № 5  рп, кцср, квр'!F438</f>
        <v>6.8</v>
      </c>
      <c r="F81" s="21">
        <f>' № 5  рп, кцср, квр'!G438</f>
        <v>6.8</v>
      </c>
    </row>
    <row r="82" spans="1:6" ht="12.75">
      <c r="A82" s="249">
        <v>2120120030</v>
      </c>
      <c r="B82" s="249">
        <v>800</v>
      </c>
      <c r="C82" s="250" t="s">
        <v>71</v>
      </c>
      <c r="D82" s="21">
        <f>D83</f>
        <v>6.7</v>
      </c>
      <c r="E82" s="21">
        <f aca="true" t="shared" si="20" ref="E82:F82">E83</f>
        <v>6.7</v>
      </c>
      <c r="F82" s="21">
        <f t="shared" si="20"/>
        <v>6.7</v>
      </c>
    </row>
    <row r="83" spans="1:6" ht="47.25">
      <c r="A83" s="249">
        <v>2120120030</v>
      </c>
      <c r="B83" s="249">
        <v>810</v>
      </c>
      <c r="C83" s="250" t="s">
        <v>683</v>
      </c>
      <c r="D83" s="21">
        <f>' № 5  рп, кцср, квр'!E440</f>
        <v>6.7</v>
      </c>
      <c r="E83" s="21">
        <f>' № 5  рп, кцср, квр'!F440</f>
        <v>6.7</v>
      </c>
      <c r="F83" s="21">
        <f>' № 5  рп, кцср, квр'!G440</f>
        <v>6.7</v>
      </c>
    </row>
    <row r="84" spans="1:6" ht="47.25">
      <c r="A84" s="101" t="s">
        <v>307</v>
      </c>
      <c r="B84" s="101"/>
      <c r="C84" s="56" t="s">
        <v>247</v>
      </c>
      <c r="D84" s="37">
        <f aca="true" t="shared" si="21" ref="D84:F85">D85</f>
        <v>123.8</v>
      </c>
      <c r="E84" s="37">
        <f t="shared" si="21"/>
        <v>123.8</v>
      </c>
      <c r="F84" s="37">
        <f t="shared" si="21"/>
        <v>123.8</v>
      </c>
    </row>
    <row r="85" spans="1:6" ht="31.5">
      <c r="A85" s="101" t="s">
        <v>307</v>
      </c>
      <c r="B85" s="103" t="s">
        <v>97</v>
      </c>
      <c r="C85" s="56" t="s">
        <v>98</v>
      </c>
      <c r="D85" s="37">
        <f t="shared" si="21"/>
        <v>123.8</v>
      </c>
      <c r="E85" s="37">
        <f t="shared" si="21"/>
        <v>123.8</v>
      </c>
      <c r="F85" s="37">
        <f t="shared" si="21"/>
        <v>123.8</v>
      </c>
    </row>
    <row r="86" spans="1:6" ht="12.75">
      <c r="A86" s="101" t="s">
        <v>307</v>
      </c>
      <c r="B86" s="101">
        <v>610</v>
      </c>
      <c r="C86" s="56" t="s">
        <v>104</v>
      </c>
      <c r="D86" s="37">
        <f>' № 5  рп, кцср, квр'!E443</f>
        <v>123.8</v>
      </c>
      <c r="E86" s="37">
        <f>' № 5  рп, кцср, квр'!F443</f>
        <v>123.8</v>
      </c>
      <c r="F86" s="37">
        <f>' № 5  рп, кцср, квр'!G443</f>
        <v>123.8</v>
      </c>
    </row>
    <row r="87" spans="1:6" ht="31.5">
      <c r="A87" s="130" t="s">
        <v>333</v>
      </c>
      <c r="B87" s="130"/>
      <c r="C87" s="56" t="s">
        <v>334</v>
      </c>
      <c r="D87" s="37">
        <f>D88+D91</f>
        <v>2772.4</v>
      </c>
      <c r="E87" s="37">
        <f aca="true" t="shared" si="22" ref="E87:F87">E88+E91</f>
        <v>0</v>
      </c>
      <c r="F87" s="37">
        <f t="shared" si="22"/>
        <v>0</v>
      </c>
    </row>
    <row r="88" spans="1:6" ht="47.25">
      <c r="A88" s="130" t="s">
        <v>332</v>
      </c>
      <c r="B88" s="130"/>
      <c r="C88" s="56" t="s">
        <v>335</v>
      </c>
      <c r="D88" s="37">
        <f>D89</f>
        <v>82.2</v>
      </c>
      <c r="E88" s="37">
        <f aca="true" t="shared" si="23" ref="E88:F89">E89</f>
        <v>0</v>
      </c>
      <c r="F88" s="37">
        <f t="shared" si="23"/>
        <v>0</v>
      </c>
    </row>
    <row r="89" spans="1:6" ht="31.5">
      <c r="A89" s="130" t="s">
        <v>332</v>
      </c>
      <c r="B89" s="128" t="s">
        <v>97</v>
      </c>
      <c r="C89" s="56" t="s">
        <v>98</v>
      </c>
      <c r="D89" s="37">
        <f>D90</f>
        <v>82.2</v>
      </c>
      <c r="E89" s="37">
        <f t="shared" si="23"/>
        <v>0</v>
      </c>
      <c r="F89" s="37">
        <f t="shared" si="23"/>
        <v>0</v>
      </c>
    </row>
    <row r="90" spans="1:6" ht="12.75">
      <c r="A90" s="130" t="s">
        <v>332</v>
      </c>
      <c r="B90" s="130">
        <v>610</v>
      </c>
      <c r="C90" s="56" t="s">
        <v>104</v>
      </c>
      <c r="D90" s="37">
        <f>' № 5  рп, кцср, квр'!E447</f>
        <v>82.2</v>
      </c>
      <c r="E90" s="37">
        <f>' № 5  рп, кцср, квр'!F447</f>
        <v>0</v>
      </c>
      <c r="F90" s="37">
        <f>' № 5  рп, кцср, квр'!G447</f>
        <v>0</v>
      </c>
    </row>
    <row r="91" spans="1:6" ht="47.25">
      <c r="A91" s="162" t="s">
        <v>372</v>
      </c>
      <c r="B91" s="162"/>
      <c r="C91" s="56" t="s">
        <v>373</v>
      </c>
      <c r="D91" s="21">
        <f>D92</f>
        <v>2690.2000000000003</v>
      </c>
      <c r="E91" s="21">
        <f aca="true" t="shared" si="24" ref="E91:F92">E92</f>
        <v>0</v>
      </c>
      <c r="F91" s="21">
        <f t="shared" si="24"/>
        <v>0</v>
      </c>
    </row>
    <row r="92" spans="1:6" ht="31.5">
      <c r="A92" s="162" t="s">
        <v>372</v>
      </c>
      <c r="B92" s="161" t="s">
        <v>97</v>
      </c>
      <c r="C92" s="56" t="s">
        <v>98</v>
      </c>
      <c r="D92" s="21">
        <f>D93</f>
        <v>2690.2000000000003</v>
      </c>
      <c r="E92" s="21">
        <f t="shared" si="24"/>
        <v>0</v>
      </c>
      <c r="F92" s="21">
        <f t="shared" si="24"/>
        <v>0</v>
      </c>
    </row>
    <row r="93" spans="1:6" ht="12.75">
      <c r="A93" s="162" t="s">
        <v>372</v>
      </c>
      <c r="B93" s="162">
        <v>610</v>
      </c>
      <c r="C93" s="56" t="s">
        <v>104</v>
      </c>
      <c r="D93" s="21">
        <f>' № 5  рп, кцср, квр'!E450</f>
        <v>2690.2000000000003</v>
      </c>
      <c r="E93" s="21">
        <f>' № 5  рп, кцср, квр'!F450</f>
        <v>0</v>
      </c>
      <c r="F93" s="21">
        <f>' № 5  рп, кцср, квр'!G450</f>
        <v>0</v>
      </c>
    </row>
    <row r="94" spans="1:6" ht="31.5">
      <c r="A94" s="103">
        <v>2130000000</v>
      </c>
      <c r="B94" s="24"/>
      <c r="C94" s="49" t="s">
        <v>114</v>
      </c>
      <c r="D94" s="37">
        <f>D95+D105+D109+D113</f>
        <v>688.6999999999999</v>
      </c>
      <c r="E94" s="37">
        <f>E95+E105+E109+E113</f>
        <v>688.6999999999999</v>
      </c>
      <c r="F94" s="37">
        <f>F95+F105+F109+F113</f>
        <v>688.6999999999999</v>
      </c>
    </row>
    <row r="95" spans="1:6" ht="31.5">
      <c r="A95" s="101">
        <v>2130100000</v>
      </c>
      <c r="B95" s="24"/>
      <c r="C95" s="49" t="s">
        <v>209</v>
      </c>
      <c r="D95" s="37">
        <f>D96+D102+D99</f>
        <v>285.8</v>
      </c>
      <c r="E95" s="37">
        <f>E96+E102+E99</f>
        <v>285.8</v>
      </c>
      <c r="F95" s="37">
        <f>F96+F102+F99</f>
        <v>285.8</v>
      </c>
    </row>
    <row r="96" spans="1:6" ht="31.5">
      <c r="A96" s="103">
        <v>2130120260</v>
      </c>
      <c r="B96" s="24"/>
      <c r="C96" s="49" t="s">
        <v>210</v>
      </c>
      <c r="D96" s="37">
        <f aca="true" t="shared" si="25" ref="D96:F97">D97</f>
        <v>125.8</v>
      </c>
      <c r="E96" s="37">
        <f t="shared" si="25"/>
        <v>125.8</v>
      </c>
      <c r="F96" s="37">
        <f t="shared" si="25"/>
        <v>125.8</v>
      </c>
    </row>
    <row r="97" spans="1:6" ht="31.5">
      <c r="A97" s="103">
        <v>2130120260</v>
      </c>
      <c r="B97" s="101" t="s">
        <v>69</v>
      </c>
      <c r="C97" s="49" t="s">
        <v>95</v>
      </c>
      <c r="D97" s="37">
        <f t="shared" si="25"/>
        <v>125.8</v>
      </c>
      <c r="E97" s="37">
        <f t="shared" si="25"/>
        <v>125.8</v>
      </c>
      <c r="F97" s="37">
        <f t="shared" si="25"/>
        <v>125.8</v>
      </c>
    </row>
    <row r="98" spans="1:6" ht="31.5">
      <c r="A98" s="103">
        <v>2130120260</v>
      </c>
      <c r="B98" s="101">
        <v>240</v>
      </c>
      <c r="C98" s="49" t="s">
        <v>223</v>
      </c>
      <c r="D98" s="37">
        <f>' № 5  рп, кцср, квр'!E513</f>
        <v>125.8</v>
      </c>
      <c r="E98" s="37">
        <f>' № 5  рп, кцср, квр'!F513</f>
        <v>125.8</v>
      </c>
      <c r="F98" s="37">
        <f>' № 5  рп, кцср, квр'!G513</f>
        <v>125.8</v>
      </c>
    </row>
    <row r="99" spans="1:6" ht="31.5">
      <c r="A99" s="103">
        <v>2130111080</v>
      </c>
      <c r="B99" s="101"/>
      <c r="C99" s="102" t="s">
        <v>243</v>
      </c>
      <c r="D99" s="37">
        <f aca="true" t="shared" si="26" ref="D99:F100">D100</f>
        <v>130.4</v>
      </c>
      <c r="E99" s="37">
        <f t="shared" si="26"/>
        <v>130.4</v>
      </c>
      <c r="F99" s="37">
        <f t="shared" si="26"/>
        <v>130.4</v>
      </c>
    </row>
    <row r="100" spans="1:6" ht="31.5">
      <c r="A100" s="103">
        <v>2130111080</v>
      </c>
      <c r="B100" s="103" t="s">
        <v>97</v>
      </c>
      <c r="C100" s="102" t="s">
        <v>98</v>
      </c>
      <c r="D100" s="37">
        <f t="shared" si="26"/>
        <v>130.4</v>
      </c>
      <c r="E100" s="37">
        <f t="shared" si="26"/>
        <v>130.4</v>
      </c>
      <c r="F100" s="37">
        <f t="shared" si="26"/>
        <v>130.4</v>
      </c>
    </row>
    <row r="101" spans="1:6" ht="12.75">
      <c r="A101" s="103">
        <v>2130111080</v>
      </c>
      <c r="B101" s="101">
        <v>610</v>
      </c>
      <c r="C101" s="102" t="s">
        <v>104</v>
      </c>
      <c r="D101" s="37">
        <f>' № 5  рп, кцср, квр'!E399</f>
        <v>130.4</v>
      </c>
      <c r="E101" s="37">
        <f>' № 5  рп, кцср, квр'!F399</f>
        <v>130.4</v>
      </c>
      <c r="F101" s="37">
        <f>' № 5  рп, кцср, квр'!G399</f>
        <v>130.4</v>
      </c>
    </row>
    <row r="102" spans="1:6" ht="31.5">
      <c r="A102" s="103" t="s">
        <v>320</v>
      </c>
      <c r="B102" s="101"/>
      <c r="C102" s="102" t="s">
        <v>228</v>
      </c>
      <c r="D102" s="37">
        <f aca="true" t="shared" si="27" ref="D102:F103">D103</f>
        <v>29.6</v>
      </c>
      <c r="E102" s="37">
        <f t="shared" si="27"/>
        <v>29.6</v>
      </c>
      <c r="F102" s="37">
        <f t="shared" si="27"/>
        <v>29.6</v>
      </c>
    </row>
    <row r="103" spans="1:6" ht="31.5">
      <c r="A103" s="103" t="s">
        <v>320</v>
      </c>
      <c r="B103" s="103" t="s">
        <v>97</v>
      </c>
      <c r="C103" s="102" t="s">
        <v>98</v>
      </c>
      <c r="D103" s="37">
        <f t="shared" si="27"/>
        <v>29.6</v>
      </c>
      <c r="E103" s="37">
        <f t="shared" si="27"/>
        <v>29.6</v>
      </c>
      <c r="F103" s="37">
        <f t="shared" si="27"/>
        <v>29.6</v>
      </c>
    </row>
    <row r="104" spans="1:6" ht="12.75">
      <c r="A104" s="103" t="s">
        <v>320</v>
      </c>
      <c r="B104" s="101">
        <v>610</v>
      </c>
      <c r="C104" s="102" t="s">
        <v>104</v>
      </c>
      <c r="D104" s="37">
        <f>' № 5  рп, кцср, квр'!E402</f>
        <v>29.6</v>
      </c>
      <c r="E104" s="37">
        <f>' № 5  рп, кцср, квр'!F402</f>
        <v>29.6</v>
      </c>
      <c r="F104" s="37">
        <f>' № 5  рп, кцср, квр'!G402</f>
        <v>29.6</v>
      </c>
    </row>
    <row r="105" spans="1:6" ht="31.5">
      <c r="A105" s="101">
        <v>2130200000</v>
      </c>
      <c r="B105" s="101"/>
      <c r="C105" s="49" t="s">
        <v>172</v>
      </c>
      <c r="D105" s="37">
        <f aca="true" t="shared" si="28" ref="D105:F107">D106</f>
        <v>114.2</v>
      </c>
      <c r="E105" s="37">
        <f t="shared" si="28"/>
        <v>114.2</v>
      </c>
      <c r="F105" s="37">
        <f t="shared" si="28"/>
        <v>114.2</v>
      </c>
    </row>
    <row r="106" spans="1:6" ht="31.5">
      <c r="A106" s="101">
        <v>2130220270</v>
      </c>
      <c r="B106" s="101"/>
      <c r="C106" s="49" t="s">
        <v>173</v>
      </c>
      <c r="D106" s="37">
        <f t="shared" si="28"/>
        <v>114.2</v>
      </c>
      <c r="E106" s="37">
        <f t="shared" si="28"/>
        <v>114.2</v>
      </c>
      <c r="F106" s="37">
        <f t="shared" si="28"/>
        <v>114.2</v>
      </c>
    </row>
    <row r="107" spans="1:6" ht="31.5">
      <c r="A107" s="101">
        <v>2130220270</v>
      </c>
      <c r="B107" s="101" t="s">
        <v>69</v>
      </c>
      <c r="C107" s="49" t="s">
        <v>95</v>
      </c>
      <c r="D107" s="37">
        <f t="shared" si="28"/>
        <v>114.2</v>
      </c>
      <c r="E107" s="37">
        <f t="shared" si="28"/>
        <v>114.2</v>
      </c>
      <c r="F107" s="37">
        <f t="shared" si="28"/>
        <v>114.2</v>
      </c>
    </row>
    <row r="108" spans="1:6" ht="31.5">
      <c r="A108" s="101">
        <v>2130220270</v>
      </c>
      <c r="B108" s="101">
        <v>240</v>
      </c>
      <c r="C108" s="49" t="s">
        <v>223</v>
      </c>
      <c r="D108" s="37">
        <f>' № 5  рп, кцср, квр'!E517+' № 5  рп, кцср, квр'!E477</f>
        <v>114.2</v>
      </c>
      <c r="E108" s="37">
        <f>' № 5  рп, кцср, квр'!F517+' № 5  рп, кцср, квр'!F477</f>
        <v>114.2</v>
      </c>
      <c r="F108" s="37">
        <f>' № 5  рп, кцср, квр'!G517+' № 5  рп, кцср, квр'!G477</f>
        <v>114.2</v>
      </c>
    </row>
    <row r="109" spans="1:6" ht="47.25">
      <c r="A109" s="103">
        <v>2130300000</v>
      </c>
      <c r="B109" s="24"/>
      <c r="C109" s="49" t="s">
        <v>115</v>
      </c>
      <c r="D109" s="37">
        <f>D110</f>
        <v>218.9</v>
      </c>
      <c r="E109" s="37">
        <f aca="true" t="shared" si="29" ref="E109:F111">E110</f>
        <v>218.9</v>
      </c>
      <c r="F109" s="37">
        <f t="shared" si="29"/>
        <v>218.9</v>
      </c>
    </row>
    <row r="110" spans="1:6" ht="31.5">
      <c r="A110" s="103">
        <v>2130320280</v>
      </c>
      <c r="B110" s="24"/>
      <c r="C110" s="49" t="s">
        <v>116</v>
      </c>
      <c r="D110" s="37">
        <f>D111</f>
        <v>218.9</v>
      </c>
      <c r="E110" s="37">
        <f t="shared" si="29"/>
        <v>218.9</v>
      </c>
      <c r="F110" s="37">
        <f t="shared" si="29"/>
        <v>218.9</v>
      </c>
    </row>
    <row r="111" spans="1:6" ht="31.5">
      <c r="A111" s="103">
        <v>2130320280</v>
      </c>
      <c r="B111" s="103" t="s">
        <v>97</v>
      </c>
      <c r="C111" s="102" t="s">
        <v>98</v>
      </c>
      <c r="D111" s="37">
        <f>D112</f>
        <v>218.9</v>
      </c>
      <c r="E111" s="37">
        <f t="shared" si="29"/>
        <v>218.9</v>
      </c>
      <c r="F111" s="37">
        <f t="shared" si="29"/>
        <v>218.9</v>
      </c>
    </row>
    <row r="112" spans="1:6" ht="12.75">
      <c r="A112" s="103">
        <v>2130320280</v>
      </c>
      <c r="B112" s="101">
        <v>610</v>
      </c>
      <c r="C112" s="102" t="s">
        <v>104</v>
      </c>
      <c r="D112" s="37">
        <f>' № 5  рп, кцср, квр'!E533</f>
        <v>218.9</v>
      </c>
      <c r="E112" s="37">
        <f>' № 5  рп, кцср, квр'!F533</f>
        <v>218.9</v>
      </c>
      <c r="F112" s="37">
        <f>' № 5  рп, кцср, квр'!G533</f>
        <v>218.9</v>
      </c>
    </row>
    <row r="113" spans="1:6" ht="31.5">
      <c r="A113" s="101">
        <v>2130400000</v>
      </c>
      <c r="B113" s="101"/>
      <c r="C113" s="49" t="s">
        <v>137</v>
      </c>
      <c r="D113" s="37">
        <f>D114</f>
        <v>69.8</v>
      </c>
      <c r="E113" s="37">
        <f aca="true" t="shared" si="30" ref="E113:F115">E114</f>
        <v>69.8</v>
      </c>
      <c r="F113" s="37">
        <f t="shared" si="30"/>
        <v>69.8</v>
      </c>
    </row>
    <row r="114" spans="1:6" ht="31.5">
      <c r="A114" s="101">
        <v>2130420290</v>
      </c>
      <c r="B114" s="101"/>
      <c r="C114" s="49" t="s">
        <v>138</v>
      </c>
      <c r="D114" s="37">
        <f>D115</f>
        <v>69.8</v>
      </c>
      <c r="E114" s="37">
        <f t="shared" si="30"/>
        <v>69.8</v>
      </c>
      <c r="F114" s="37">
        <f t="shared" si="30"/>
        <v>69.8</v>
      </c>
    </row>
    <row r="115" spans="1:6" ht="31.5">
      <c r="A115" s="101">
        <v>2130420290</v>
      </c>
      <c r="B115" s="103" t="s">
        <v>69</v>
      </c>
      <c r="C115" s="102" t="s">
        <v>95</v>
      </c>
      <c r="D115" s="37">
        <f>D116</f>
        <v>69.8</v>
      </c>
      <c r="E115" s="37">
        <f t="shared" si="30"/>
        <v>69.8</v>
      </c>
      <c r="F115" s="37">
        <f t="shared" si="30"/>
        <v>69.8</v>
      </c>
    </row>
    <row r="116" spans="1:6" ht="31.5">
      <c r="A116" s="101">
        <v>2130420290</v>
      </c>
      <c r="B116" s="101">
        <v>240</v>
      </c>
      <c r="C116" s="102" t="s">
        <v>223</v>
      </c>
      <c r="D116" s="37">
        <f>' № 5  рп, кцср, квр'!E481</f>
        <v>69.8</v>
      </c>
      <c r="E116" s="37">
        <f>' № 5  рп, кцср, квр'!F481</f>
        <v>69.8</v>
      </c>
      <c r="F116" s="37">
        <f>' № 5  рп, кцср, квр'!G481</f>
        <v>69.8</v>
      </c>
    </row>
    <row r="117" spans="1:7" s="34" customFormat="1" ht="47.25">
      <c r="A117" s="28">
        <v>2200000000</v>
      </c>
      <c r="B117" s="16"/>
      <c r="C117" s="53" t="s">
        <v>342</v>
      </c>
      <c r="D117" s="36">
        <f>D118+D136+D159+D187+D246</f>
        <v>99138.4</v>
      </c>
      <c r="E117" s="36">
        <f>E118+E136+E159+E187+E246</f>
        <v>79587.1</v>
      </c>
      <c r="F117" s="36">
        <f>F118+F136+F159+F187+F246</f>
        <v>79586.9</v>
      </c>
      <c r="G117" s="83"/>
    </row>
    <row r="118" spans="1:6" ht="12.75">
      <c r="A118" s="103">
        <v>2210000000</v>
      </c>
      <c r="B118" s="101"/>
      <c r="C118" s="102" t="s">
        <v>182</v>
      </c>
      <c r="D118" s="39">
        <f>D119+D129</f>
        <v>14811.5</v>
      </c>
      <c r="E118" s="39">
        <f>E119+E129</f>
        <v>14531.5</v>
      </c>
      <c r="F118" s="39">
        <f>F119+F129</f>
        <v>14531.5</v>
      </c>
    </row>
    <row r="119" spans="1:6" ht="31.5">
      <c r="A119" s="103">
        <v>2210100000</v>
      </c>
      <c r="B119" s="101"/>
      <c r="C119" s="102" t="s">
        <v>183</v>
      </c>
      <c r="D119" s="37">
        <f>D123+D120+D126</f>
        <v>14531.5</v>
      </c>
      <c r="E119" s="37">
        <f>E123+E120+E126</f>
        <v>14531.5</v>
      </c>
      <c r="F119" s="37">
        <f>F123+F120+F126</f>
        <v>14531.5</v>
      </c>
    </row>
    <row r="120" spans="1:6" ht="47.25">
      <c r="A120" s="103">
        <v>2210110680</v>
      </c>
      <c r="B120" s="101"/>
      <c r="C120" s="62" t="s">
        <v>239</v>
      </c>
      <c r="D120" s="37">
        <f aca="true" t="shared" si="31" ref="D120:F121">D121</f>
        <v>6340.9</v>
      </c>
      <c r="E120" s="37">
        <f t="shared" si="31"/>
        <v>6340.9</v>
      </c>
      <c r="F120" s="37">
        <f t="shared" si="31"/>
        <v>6340.9</v>
      </c>
    </row>
    <row r="121" spans="1:6" ht="31.5">
      <c r="A121" s="103">
        <v>2210110680</v>
      </c>
      <c r="B121" s="103" t="s">
        <v>97</v>
      </c>
      <c r="C121" s="56" t="s">
        <v>98</v>
      </c>
      <c r="D121" s="37">
        <f t="shared" si="31"/>
        <v>6340.9</v>
      </c>
      <c r="E121" s="37">
        <f t="shared" si="31"/>
        <v>6340.9</v>
      </c>
      <c r="F121" s="37">
        <f t="shared" si="31"/>
        <v>6340.9</v>
      </c>
    </row>
    <row r="122" spans="1:6" ht="12.75">
      <c r="A122" s="103">
        <v>2210110680</v>
      </c>
      <c r="B122" s="101">
        <v>610</v>
      </c>
      <c r="C122" s="56" t="s">
        <v>104</v>
      </c>
      <c r="D122" s="37">
        <f>' № 5  рп, кцср, квр'!E539</f>
        <v>6340.9</v>
      </c>
      <c r="E122" s="37">
        <f>' № 5  рп, кцср, квр'!F539</f>
        <v>6340.9</v>
      </c>
      <c r="F122" s="37">
        <f>' № 5  рп, кцср, квр'!G539</f>
        <v>6340.9</v>
      </c>
    </row>
    <row r="123" spans="1:6" ht="31.5">
      <c r="A123" s="103">
        <v>2210120010</v>
      </c>
      <c r="B123" s="101"/>
      <c r="C123" s="102" t="s">
        <v>123</v>
      </c>
      <c r="D123" s="37">
        <f aca="true" t="shared" si="32" ref="D123:F124">D124</f>
        <v>8126.5</v>
      </c>
      <c r="E123" s="37">
        <f t="shared" si="32"/>
        <v>8126.5</v>
      </c>
      <c r="F123" s="37">
        <f t="shared" si="32"/>
        <v>8126.5</v>
      </c>
    </row>
    <row r="124" spans="1:6" ht="31.5">
      <c r="A124" s="103">
        <v>2210120010</v>
      </c>
      <c r="B124" s="103" t="s">
        <v>97</v>
      </c>
      <c r="C124" s="102" t="s">
        <v>98</v>
      </c>
      <c r="D124" s="37">
        <f t="shared" si="32"/>
        <v>8126.5</v>
      </c>
      <c r="E124" s="37">
        <f t="shared" si="32"/>
        <v>8126.5</v>
      </c>
      <c r="F124" s="37">
        <f t="shared" si="32"/>
        <v>8126.5</v>
      </c>
    </row>
    <row r="125" spans="1:6" ht="12.75">
      <c r="A125" s="103">
        <v>2210120010</v>
      </c>
      <c r="B125" s="101">
        <v>610</v>
      </c>
      <c r="C125" s="102" t="s">
        <v>104</v>
      </c>
      <c r="D125" s="37">
        <f>' № 5  рп, кцср, квр'!E542</f>
        <v>8126.5</v>
      </c>
      <c r="E125" s="37">
        <f>' № 5  рп, кцср, квр'!F542</f>
        <v>8126.5</v>
      </c>
      <c r="F125" s="37">
        <f>' № 5  рп, кцср, квр'!G542</f>
        <v>8126.5</v>
      </c>
    </row>
    <row r="126" spans="1:6" ht="29.25" customHeight="1">
      <c r="A126" s="103" t="s">
        <v>313</v>
      </c>
      <c r="B126" s="101"/>
      <c r="C126" s="62" t="s">
        <v>248</v>
      </c>
      <c r="D126" s="37">
        <f aca="true" t="shared" si="33" ref="D126:F127">D127</f>
        <v>64.1</v>
      </c>
      <c r="E126" s="37">
        <f t="shared" si="33"/>
        <v>64.1</v>
      </c>
      <c r="F126" s="37">
        <f t="shared" si="33"/>
        <v>64.1</v>
      </c>
    </row>
    <row r="127" spans="1:6" ht="31.5">
      <c r="A127" s="103" t="s">
        <v>313</v>
      </c>
      <c r="B127" s="103" t="s">
        <v>97</v>
      </c>
      <c r="C127" s="56" t="s">
        <v>98</v>
      </c>
      <c r="D127" s="37">
        <f t="shared" si="33"/>
        <v>64.1</v>
      </c>
      <c r="E127" s="37">
        <f t="shared" si="33"/>
        <v>64.1</v>
      </c>
      <c r="F127" s="37">
        <f t="shared" si="33"/>
        <v>64.1</v>
      </c>
    </row>
    <row r="128" spans="1:6" ht="12.75">
      <c r="A128" s="103" t="s">
        <v>313</v>
      </c>
      <c r="B128" s="101">
        <v>610</v>
      </c>
      <c r="C128" s="56" t="s">
        <v>104</v>
      </c>
      <c r="D128" s="37">
        <f>' № 5  рп, кцср, квр'!E545</f>
        <v>64.1</v>
      </c>
      <c r="E128" s="37">
        <f>' № 5  рп, кцср, квр'!F545</f>
        <v>64.1</v>
      </c>
      <c r="F128" s="37">
        <f>' № 5  рп, кцср, квр'!G545</f>
        <v>64.1</v>
      </c>
    </row>
    <row r="129" spans="1:6" ht="31.5">
      <c r="A129" s="136">
        <v>2210200000</v>
      </c>
      <c r="B129" s="101"/>
      <c r="C129" s="102" t="s">
        <v>184</v>
      </c>
      <c r="D129" s="37">
        <f>D130+D133</f>
        <v>280</v>
      </c>
      <c r="E129" s="37">
        <f aca="true" t="shared" si="34" ref="E129:F129">E130+E133</f>
        <v>0</v>
      </c>
      <c r="F129" s="37">
        <f t="shared" si="34"/>
        <v>0</v>
      </c>
    </row>
    <row r="130" spans="1:6" ht="12.75">
      <c r="A130" s="161">
        <v>2210220010</v>
      </c>
      <c r="B130" s="162"/>
      <c r="C130" s="163" t="s">
        <v>374</v>
      </c>
      <c r="D130" s="37">
        <f aca="true" t="shared" si="35" ref="D130:F131">D131</f>
        <v>40</v>
      </c>
      <c r="E130" s="37">
        <f t="shared" si="35"/>
        <v>0</v>
      </c>
      <c r="F130" s="37">
        <f t="shared" si="35"/>
        <v>0</v>
      </c>
    </row>
    <row r="131" spans="1:6" ht="31.5">
      <c r="A131" s="161">
        <v>2210220010</v>
      </c>
      <c r="B131" s="161" t="s">
        <v>97</v>
      </c>
      <c r="C131" s="163" t="s">
        <v>98</v>
      </c>
      <c r="D131" s="37">
        <f t="shared" si="35"/>
        <v>40</v>
      </c>
      <c r="E131" s="37">
        <f t="shared" si="35"/>
        <v>0</v>
      </c>
      <c r="F131" s="37">
        <f t="shared" si="35"/>
        <v>0</v>
      </c>
    </row>
    <row r="132" spans="1:6" ht="12.75">
      <c r="A132" s="161">
        <v>2210220010</v>
      </c>
      <c r="B132" s="162">
        <v>610</v>
      </c>
      <c r="C132" s="163" t="s">
        <v>104</v>
      </c>
      <c r="D132" s="37">
        <f>' № 5  рп, кцср, квр'!E549</f>
        <v>40</v>
      </c>
      <c r="E132" s="37">
        <f>' № 5  рп, кцср, квр'!F549</f>
        <v>0</v>
      </c>
      <c r="F132" s="37">
        <f>' № 5  рп, кцср, квр'!G549</f>
        <v>0</v>
      </c>
    </row>
    <row r="133" spans="1:6" ht="47.25">
      <c r="A133" s="268" t="s">
        <v>705</v>
      </c>
      <c r="B133" s="269"/>
      <c r="C133" s="270" t="s">
        <v>704</v>
      </c>
      <c r="D133" s="37">
        <f>D134</f>
        <v>240</v>
      </c>
      <c r="E133" s="37">
        <f aca="true" t="shared" si="36" ref="E133:F134">E134</f>
        <v>0</v>
      </c>
      <c r="F133" s="37">
        <f t="shared" si="36"/>
        <v>0</v>
      </c>
    </row>
    <row r="134" spans="1:6" ht="31.5">
      <c r="A134" s="268" t="s">
        <v>705</v>
      </c>
      <c r="B134" s="268" t="s">
        <v>97</v>
      </c>
      <c r="C134" s="270" t="s">
        <v>98</v>
      </c>
      <c r="D134" s="37">
        <f>D135</f>
        <v>240</v>
      </c>
      <c r="E134" s="37">
        <f t="shared" si="36"/>
        <v>0</v>
      </c>
      <c r="F134" s="37">
        <f t="shared" si="36"/>
        <v>0</v>
      </c>
    </row>
    <row r="135" spans="1:6" ht="12.75">
      <c r="A135" s="268" t="s">
        <v>705</v>
      </c>
      <c r="B135" s="269">
        <v>610</v>
      </c>
      <c r="C135" s="270" t="s">
        <v>104</v>
      </c>
      <c r="D135" s="37">
        <f>' № 5  рп, кцср, квр'!E550</f>
        <v>240</v>
      </c>
      <c r="E135" s="37">
        <f>' № 5  рп, кцср, квр'!F550</f>
        <v>0</v>
      </c>
      <c r="F135" s="37">
        <f>' № 5  рп, кцср, квр'!G550</f>
        <v>0</v>
      </c>
    </row>
    <row r="136" spans="1:6" ht="31.5">
      <c r="A136" s="103">
        <v>2220000000</v>
      </c>
      <c r="B136" s="101"/>
      <c r="C136" s="102" t="s">
        <v>139</v>
      </c>
      <c r="D136" s="37">
        <f>D137+D147+D151+D155</f>
        <v>33875.9</v>
      </c>
      <c r="E136" s="37">
        <f>E137+E147+E151+E155</f>
        <v>29097.3</v>
      </c>
      <c r="F136" s="37">
        <f>F137+F147+F151+F155</f>
        <v>29097.1</v>
      </c>
    </row>
    <row r="137" spans="1:6" ht="31.5">
      <c r="A137" s="101">
        <v>2220100000</v>
      </c>
      <c r="B137" s="101"/>
      <c r="C137" s="102" t="s">
        <v>185</v>
      </c>
      <c r="D137" s="37">
        <f>D141+D138+D144</f>
        <v>28196.7</v>
      </c>
      <c r="E137" s="37">
        <f>E141+E138+E144</f>
        <v>28196.7</v>
      </c>
      <c r="F137" s="37">
        <f>F141+F138+F144</f>
        <v>28196.7</v>
      </c>
    </row>
    <row r="138" spans="1:6" ht="47.25">
      <c r="A138" s="101">
        <v>2220110680</v>
      </c>
      <c r="B138" s="101"/>
      <c r="C138" s="62" t="s">
        <v>239</v>
      </c>
      <c r="D138" s="37">
        <f aca="true" t="shared" si="37" ref="D138:F139">D139</f>
        <v>12893.3</v>
      </c>
      <c r="E138" s="37">
        <f t="shared" si="37"/>
        <v>12893.3</v>
      </c>
      <c r="F138" s="37">
        <f t="shared" si="37"/>
        <v>12893.3</v>
      </c>
    </row>
    <row r="139" spans="1:6" ht="31.5">
      <c r="A139" s="101">
        <v>2220110680</v>
      </c>
      <c r="B139" s="103" t="s">
        <v>97</v>
      </c>
      <c r="C139" s="56" t="s">
        <v>98</v>
      </c>
      <c r="D139" s="37">
        <f t="shared" si="37"/>
        <v>12893.3</v>
      </c>
      <c r="E139" s="37">
        <f t="shared" si="37"/>
        <v>12893.3</v>
      </c>
      <c r="F139" s="37">
        <f t="shared" si="37"/>
        <v>12893.3</v>
      </c>
    </row>
    <row r="140" spans="1:6" ht="12.75">
      <c r="A140" s="101">
        <v>2220110680</v>
      </c>
      <c r="B140" s="101">
        <v>610</v>
      </c>
      <c r="C140" s="56" t="s">
        <v>104</v>
      </c>
      <c r="D140" s="37">
        <f>' № 5  рп, кцср, квр'!E557</f>
        <v>12893.3</v>
      </c>
      <c r="E140" s="37">
        <f>' № 5  рп, кцср, квр'!F557</f>
        <v>12893.3</v>
      </c>
      <c r="F140" s="37">
        <f>' № 5  рп, кцср, квр'!G557</f>
        <v>12893.3</v>
      </c>
    </row>
    <row r="141" spans="1:6" ht="31.5">
      <c r="A141" s="101">
        <v>2220120010</v>
      </c>
      <c r="B141" s="101"/>
      <c r="C141" s="102" t="s">
        <v>123</v>
      </c>
      <c r="D141" s="37">
        <f aca="true" t="shared" si="38" ref="D141:F142">D142</f>
        <v>15173.199999999999</v>
      </c>
      <c r="E141" s="37">
        <f t="shared" si="38"/>
        <v>15173.199999999999</v>
      </c>
      <c r="F141" s="37">
        <f t="shared" si="38"/>
        <v>15173.199999999999</v>
      </c>
    </row>
    <row r="142" spans="1:6" ht="31.5">
      <c r="A142" s="101">
        <v>2220120010</v>
      </c>
      <c r="B142" s="103" t="s">
        <v>97</v>
      </c>
      <c r="C142" s="102" t="s">
        <v>98</v>
      </c>
      <c r="D142" s="37">
        <f t="shared" si="38"/>
        <v>15173.199999999999</v>
      </c>
      <c r="E142" s="37">
        <f t="shared" si="38"/>
        <v>15173.199999999999</v>
      </c>
      <c r="F142" s="37">
        <f t="shared" si="38"/>
        <v>15173.199999999999</v>
      </c>
    </row>
    <row r="143" spans="1:6" ht="12.75">
      <c r="A143" s="101">
        <v>2220120010</v>
      </c>
      <c r="B143" s="101">
        <v>610</v>
      </c>
      <c r="C143" s="102" t="s">
        <v>104</v>
      </c>
      <c r="D143" s="37">
        <f>' № 5  рп, кцср, квр'!E560</f>
        <v>15173.199999999999</v>
      </c>
      <c r="E143" s="37">
        <f>' № 5  рп, кцср, квр'!F560</f>
        <v>15173.199999999999</v>
      </c>
      <c r="F143" s="37">
        <f>' № 5  рп, кцср, квр'!G560</f>
        <v>15173.199999999999</v>
      </c>
    </row>
    <row r="144" spans="1:6" ht="30.75" customHeight="1">
      <c r="A144" s="101" t="s">
        <v>314</v>
      </c>
      <c r="B144" s="101"/>
      <c r="C144" s="62" t="s">
        <v>248</v>
      </c>
      <c r="D144" s="37">
        <f aca="true" t="shared" si="39" ref="D144:F145">D145</f>
        <v>130.2</v>
      </c>
      <c r="E144" s="37">
        <f t="shared" si="39"/>
        <v>130.2</v>
      </c>
      <c r="F144" s="37">
        <f t="shared" si="39"/>
        <v>130.2</v>
      </c>
    </row>
    <row r="145" spans="1:6" ht="31.5">
      <c r="A145" s="101" t="s">
        <v>314</v>
      </c>
      <c r="B145" s="103" t="s">
        <v>97</v>
      </c>
      <c r="C145" s="56" t="s">
        <v>98</v>
      </c>
      <c r="D145" s="37">
        <f t="shared" si="39"/>
        <v>130.2</v>
      </c>
      <c r="E145" s="37">
        <f t="shared" si="39"/>
        <v>130.2</v>
      </c>
      <c r="F145" s="37">
        <f t="shared" si="39"/>
        <v>130.2</v>
      </c>
    </row>
    <row r="146" spans="1:6" ht="12.75">
      <c r="A146" s="101" t="s">
        <v>314</v>
      </c>
      <c r="B146" s="101">
        <v>610</v>
      </c>
      <c r="C146" s="56" t="s">
        <v>104</v>
      </c>
      <c r="D146" s="37">
        <f>' № 5  рп, кцср, квр'!E563</f>
        <v>130.2</v>
      </c>
      <c r="E146" s="37">
        <f>' № 5  рп, кцср, квр'!F563</f>
        <v>130.2</v>
      </c>
      <c r="F146" s="37">
        <f>' № 5  рп, кцср, квр'!G563</f>
        <v>130.2</v>
      </c>
    </row>
    <row r="147" spans="1:6" ht="31.5">
      <c r="A147" s="101">
        <v>2220200000</v>
      </c>
      <c r="B147" s="101"/>
      <c r="C147" s="102" t="s">
        <v>186</v>
      </c>
      <c r="D147" s="37">
        <f aca="true" t="shared" si="40" ref="D147:F149">D148</f>
        <v>2677</v>
      </c>
      <c r="E147" s="37">
        <f t="shared" si="40"/>
        <v>870.8</v>
      </c>
      <c r="F147" s="37">
        <f t="shared" si="40"/>
        <v>870.8</v>
      </c>
    </row>
    <row r="148" spans="1:6" ht="12.75">
      <c r="A148" s="137">
        <v>2220220320</v>
      </c>
      <c r="B148" s="101"/>
      <c r="C148" s="102" t="s">
        <v>140</v>
      </c>
      <c r="D148" s="37">
        <f t="shared" si="40"/>
        <v>2677</v>
      </c>
      <c r="E148" s="37">
        <f t="shared" si="40"/>
        <v>870.8</v>
      </c>
      <c r="F148" s="37">
        <f t="shared" si="40"/>
        <v>870.8</v>
      </c>
    </row>
    <row r="149" spans="1:6" ht="31.5">
      <c r="A149" s="101">
        <v>2220220320</v>
      </c>
      <c r="B149" s="103" t="s">
        <v>97</v>
      </c>
      <c r="C149" s="102" t="s">
        <v>98</v>
      </c>
      <c r="D149" s="37">
        <f t="shared" si="40"/>
        <v>2677</v>
      </c>
      <c r="E149" s="37">
        <f t="shared" si="40"/>
        <v>870.8</v>
      </c>
      <c r="F149" s="37">
        <f t="shared" si="40"/>
        <v>870.8</v>
      </c>
    </row>
    <row r="150" spans="1:6" ht="12.75">
      <c r="A150" s="101">
        <v>2220220320</v>
      </c>
      <c r="B150" s="101">
        <v>610</v>
      </c>
      <c r="C150" s="102" t="s">
        <v>104</v>
      </c>
      <c r="D150" s="37">
        <f>' № 5  рп, кцср, квр'!E567</f>
        <v>2677</v>
      </c>
      <c r="E150" s="37">
        <f>' № 5  рп, кцср, квр'!F567</f>
        <v>870.8</v>
      </c>
      <c r="F150" s="37">
        <f>' № 5  рп, кцср, квр'!G567</f>
        <v>870.8</v>
      </c>
    </row>
    <row r="151" spans="1:6" ht="47.25">
      <c r="A151" s="137">
        <v>2220300000</v>
      </c>
      <c r="B151" s="130"/>
      <c r="C151" s="56" t="s">
        <v>336</v>
      </c>
      <c r="D151" s="37">
        <f>D152</f>
        <v>600.1</v>
      </c>
      <c r="E151" s="37">
        <f aca="true" t="shared" si="41" ref="E151:F153">E152</f>
        <v>29.8</v>
      </c>
      <c r="F151" s="37">
        <f t="shared" si="41"/>
        <v>29.6</v>
      </c>
    </row>
    <row r="152" spans="1:6" ht="47.25">
      <c r="A152" s="130" t="s">
        <v>337</v>
      </c>
      <c r="B152" s="130"/>
      <c r="C152" s="56" t="s">
        <v>353</v>
      </c>
      <c r="D152" s="37">
        <f>D153</f>
        <v>600.1</v>
      </c>
      <c r="E152" s="37">
        <f t="shared" si="41"/>
        <v>29.8</v>
      </c>
      <c r="F152" s="37">
        <f t="shared" si="41"/>
        <v>29.6</v>
      </c>
    </row>
    <row r="153" spans="1:6" ht="31.5">
      <c r="A153" s="130" t="s">
        <v>337</v>
      </c>
      <c r="B153" s="128" t="s">
        <v>97</v>
      </c>
      <c r="C153" s="56" t="s">
        <v>98</v>
      </c>
      <c r="D153" s="37">
        <f>D154</f>
        <v>600.1</v>
      </c>
      <c r="E153" s="37">
        <f t="shared" si="41"/>
        <v>29.8</v>
      </c>
      <c r="F153" s="37">
        <f t="shared" si="41"/>
        <v>29.6</v>
      </c>
    </row>
    <row r="154" spans="1:6" ht="12.75">
      <c r="A154" s="130" t="s">
        <v>337</v>
      </c>
      <c r="B154" s="130">
        <v>610</v>
      </c>
      <c r="C154" s="56" t="s">
        <v>104</v>
      </c>
      <c r="D154" s="37">
        <f>' № 5  рп, кцср, квр'!E571</f>
        <v>600.1</v>
      </c>
      <c r="E154" s="37">
        <f>' № 5  рп, кцср, квр'!F571</f>
        <v>29.8</v>
      </c>
      <c r="F154" s="37">
        <f>' № 5  рп, кцср, квр'!G571</f>
        <v>29.6</v>
      </c>
    </row>
    <row r="155" spans="1:6" ht="47.25">
      <c r="A155" s="133">
        <v>2220400000</v>
      </c>
      <c r="B155" s="133"/>
      <c r="C155" s="56" t="s">
        <v>341</v>
      </c>
      <c r="D155" s="37">
        <f>D156</f>
        <v>2402.1</v>
      </c>
      <c r="E155" s="37">
        <f aca="true" t="shared" si="42" ref="E155:F155">E156</f>
        <v>0</v>
      </c>
      <c r="F155" s="37">
        <f t="shared" si="42"/>
        <v>0</v>
      </c>
    </row>
    <row r="156" spans="1:6" ht="63">
      <c r="A156" s="162" t="s">
        <v>375</v>
      </c>
      <c r="B156" s="162"/>
      <c r="C156" s="56" t="s">
        <v>391</v>
      </c>
      <c r="D156" s="37">
        <f>D157</f>
        <v>2402.1</v>
      </c>
      <c r="E156" s="37">
        <f aca="true" t="shared" si="43" ref="E156:F157">E157</f>
        <v>0</v>
      </c>
      <c r="F156" s="37">
        <f t="shared" si="43"/>
        <v>0</v>
      </c>
    </row>
    <row r="157" spans="1:6" ht="31.5">
      <c r="A157" s="162" t="s">
        <v>375</v>
      </c>
      <c r="B157" s="161" t="s">
        <v>97</v>
      </c>
      <c r="C157" s="56" t="s">
        <v>98</v>
      </c>
      <c r="D157" s="37">
        <f>D158</f>
        <v>2402.1</v>
      </c>
      <c r="E157" s="37">
        <f t="shared" si="43"/>
        <v>0</v>
      </c>
      <c r="F157" s="37">
        <f t="shared" si="43"/>
        <v>0</v>
      </c>
    </row>
    <row r="158" spans="1:6" ht="12.75">
      <c r="A158" s="162" t="s">
        <v>375</v>
      </c>
      <c r="B158" s="162">
        <v>610</v>
      </c>
      <c r="C158" s="56" t="s">
        <v>104</v>
      </c>
      <c r="D158" s="37">
        <f>' № 5  рп, кцср, квр'!E575</f>
        <v>2402.1</v>
      </c>
      <c r="E158" s="37">
        <f>' № 5  рп, кцср, квр'!F575</f>
        <v>0</v>
      </c>
      <c r="F158" s="37">
        <f>' № 5  рп, кцср, квр'!G575</f>
        <v>0</v>
      </c>
    </row>
    <row r="159" spans="1:6" ht="12.75">
      <c r="A159" s="101">
        <v>2230000000</v>
      </c>
      <c r="B159" s="101"/>
      <c r="C159" s="102" t="s">
        <v>191</v>
      </c>
      <c r="D159" s="37">
        <f>D160+D164+D168+D183</f>
        <v>15826.5</v>
      </c>
      <c r="E159" s="37">
        <f aca="true" t="shared" si="44" ref="E159:F159">E160+E164+E168+E183</f>
        <v>15336.5</v>
      </c>
      <c r="F159" s="37">
        <f t="shared" si="44"/>
        <v>15336.5</v>
      </c>
    </row>
    <row r="160" spans="1:6" ht="31.5">
      <c r="A160" s="101">
        <v>2230100000</v>
      </c>
      <c r="B160" s="101"/>
      <c r="C160" s="102" t="s">
        <v>192</v>
      </c>
      <c r="D160" s="37">
        <f>D161</f>
        <v>13897.1</v>
      </c>
      <c r="E160" s="37">
        <f>E161</f>
        <v>13897.1</v>
      </c>
      <c r="F160" s="37">
        <f>F161</f>
        <v>13897.1</v>
      </c>
    </row>
    <row r="161" spans="1:6" ht="31.5">
      <c r="A161" s="101">
        <v>2230120010</v>
      </c>
      <c r="B161" s="101"/>
      <c r="C161" s="102" t="s">
        <v>123</v>
      </c>
      <c r="D161" s="37">
        <f aca="true" t="shared" si="45" ref="D161:F162">D162</f>
        <v>13897.1</v>
      </c>
      <c r="E161" s="37">
        <f t="shared" si="45"/>
        <v>13897.1</v>
      </c>
      <c r="F161" s="37">
        <f t="shared" si="45"/>
        <v>13897.1</v>
      </c>
    </row>
    <row r="162" spans="1:6" ht="31.5">
      <c r="A162" s="101">
        <v>2230120010</v>
      </c>
      <c r="B162" s="103" t="s">
        <v>97</v>
      </c>
      <c r="C162" s="102" t="s">
        <v>98</v>
      </c>
      <c r="D162" s="37">
        <f t="shared" si="45"/>
        <v>13897.1</v>
      </c>
      <c r="E162" s="37">
        <f t="shared" si="45"/>
        <v>13897.1</v>
      </c>
      <c r="F162" s="37">
        <f t="shared" si="45"/>
        <v>13897.1</v>
      </c>
    </row>
    <row r="163" spans="1:6" ht="12.75">
      <c r="A163" s="101">
        <v>2230120010</v>
      </c>
      <c r="B163" s="101">
        <v>610</v>
      </c>
      <c r="C163" s="102" t="s">
        <v>104</v>
      </c>
      <c r="D163" s="37">
        <f>' № 5  рп, кцср, квр'!E662</f>
        <v>13897.1</v>
      </c>
      <c r="E163" s="37">
        <f>' № 5  рп, кцср, квр'!F662</f>
        <v>13897.1</v>
      </c>
      <c r="F163" s="37">
        <f>' № 5  рп, кцср, квр'!G662</f>
        <v>13897.1</v>
      </c>
    </row>
    <row r="164" spans="1:6" ht="63">
      <c r="A164" s="101">
        <v>2230200000</v>
      </c>
      <c r="B164" s="101"/>
      <c r="C164" s="102" t="s">
        <v>193</v>
      </c>
      <c r="D164" s="37">
        <f aca="true" t="shared" si="46" ref="D164:F166">D165</f>
        <v>367.8</v>
      </c>
      <c r="E164" s="37">
        <f t="shared" si="46"/>
        <v>367.8</v>
      </c>
      <c r="F164" s="37">
        <f t="shared" si="46"/>
        <v>367.8</v>
      </c>
    </row>
    <row r="165" spans="1:6" ht="12.75">
      <c r="A165" s="101">
        <v>2230220040</v>
      </c>
      <c r="B165" s="101"/>
      <c r="C165" s="102" t="s">
        <v>194</v>
      </c>
      <c r="D165" s="37">
        <f t="shared" si="46"/>
        <v>367.8</v>
      </c>
      <c r="E165" s="37">
        <f t="shared" si="46"/>
        <v>367.8</v>
      </c>
      <c r="F165" s="37">
        <f t="shared" si="46"/>
        <v>367.8</v>
      </c>
    </row>
    <row r="166" spans="1:6" ht="31.5">
      <c r="A166" s="101">
        <v>2230220040</v>
      </c>
      <c r="B166" s="103" t="s">
        <v>97</v>
      </c>
      <c r="C166" s="102" t="s">
        <v>98</v>
      </c>
      <c r="D166" s="37">
        <f t="shared" si="46"/>
        <v>367.8</v>
      </c>
      <c r="E166" s="37">
        <f t="shared" si="46"/>
        <v>367.8</v>
      </c>
      <c r="F166" s="37">
        <f t="shared" si="46"/>
        <v>367.8</v>
      </c>
    </row>
    <row r="167" spans="1:6" ht="12.75">
      <c r="A167" s="101">
        <v>2230220040</v>
      </c>
      <c r="B167" s="101">
        <v>610</v>
      </c>
      <c r="C167" s="102" t="s">
        <v>104</v>
      </c>
      <c r="D167" s="37">
        <f>' № 5  рп, кцср, квр'!E666</f>
        <v>367.8</v>
      </c>
      <c r="E167" s="37">
        <f>' № 5  рп, кцср, квр'!F666</f>
        <v>367.8</v>
      </c>
      <c r="F167" s="37">
        <f>' № 5  рп, кцср, квр'!G666</f>
        <v>367.8</v>
      </c>
    </row>
    <row r="168" spans="1:6" ht="31.5">
      <c r="A168" s="101">
        <v>2230300000</v>
      </c>
      <c r="B168" s="101"/>
      <c r="C168" s="102" t="s">
        <v>195</v>
      </c>
      <c r="D168" s="37">
        <f>D169+D176</f>
        <v>1071.6</v>
      </c>
      <c r="E168" s="37">
        <f>E169+E176</f>
        <v>1071.6</v>
      </c>
      <c r="F168" s="37">
        <f>F169+F176</f>
        <v>1071.6</v>
      </c>
    </row>
    <row r="169" spans="1:6" ht="31.5">
      <c r="A169" s="101">
        <v>2230320300</v>
      </c>
      <c r="B169" s="101"/>
      <c r="C169" s="102" t="s">
        <v>196</v>
      </c>
      <c r="D169" s="37">
        <f>D170+D172+D174</f>
        <v>394.6</v>
      </c>
      <c r="E169" s="37">
        <f>E170+E172+E174</f>
        <v>394.6</v>
      </c>
      <c r="F169" s="37">
        <f>F170+F172+F174</f>
        <v>394.6</v>
      </c>
    </row>
    <row r="170" spans="1:6" ht="63">
      <c r="A170" s="101">
        <v>2230320300</v>
      </c>
      <c r="B170" s="103" t="s">
        <v>68</v>
      </c>
      <c r="C170" s="102" t="s">
        <v>1</v>
      </c>
      <c r="D170" s="37">
        <f>D171</f>
        <v>134.5</v>
      </c>
      <c r="E170" s="37">
        <f>E171</f>
        <v>134.5</v>
      </c>
      <c r="F170" s="37">
        <f>F171</f>
        <v>134.5</v>
      </c>
    </row>
    <row r="171" spans="1:6" ht="31.5">
      <c r="A171" s="101">
        <v>2230320300</v>
      </c>
      <c r="B171" s="101">
        <v>120</v>
      </c>
      <c r="C171" s="102" t="s">
        <v>224</v>
      </c>
      <c r="D171" s="37">
        <f>' № 5  рп, кцср, квр'!E670</f>
        <v>134.5</v>
      </c>
      <c r="E171" s="37">
        <f>' № 5  рп, кцср, квр'!F670</f>
        <v>134.5</v>
      </c>
      <c r="F171" s="37">
        <f>' № 5  рп, кцср, квр'!G670</f>
        <v>134.5</v>
      </c>
    </row>
    <row r="172" spans="1:6" ht="31.5">
      <c r="A172" s="101">
        <v>2230320300</v>
      </c>
      <c r="B172" s="103" t="s">
        <v>69</v>
      </c>
      <c r="C172" s="102" t="s">
        <v>95</v>
      </c>
      <c r="D172" s="37">
        <f>D173</f>
        <v>128</v>
      </c>
      <c r="E172" s="37">
        <f>E173</f>
        <v>128</v>
      </c>
      <c r="F172" s="37">
        <f>F173</f>
        <v>128</v>
      </c>
    </row>
    <row r="173" spans="1:6" ht="31.5">
      <c r="A173" s="101">
        <v>2230320300</v>
      </c>
      <c r="B173" s="101">
        <v>240</v>
      </c>
      <c r="C173" s="102" t="s">
        <v>223</v>
      </c>
      <c r="D173" s="37">
        <f>' № 5  рп, кцср, квр'!E672</f>
        <v>128</v>
      </c>
      <c r="E173" s="37">
        <f>' № 5  рп, кцср, квр'!F672</f>
        <v>128</v>
      </c>
      <c r="F173" s="37">
        <f>' № 5  рп, кцср, квр'!G672</f>
        <v>128</v>
      </c>
    </row>
    <row r="174" spans="1:6" ht="12.75">
      <c r="A174" s="101">
        <v>2230320300</v>
      </c>
      <c r="B174" s="101" t="s">
        <v>70</v>
      </c>
      <c r="C174" s="102" t="s">
        <v>71</v>
      </c>
      <c r="D174" s="37">
        <f>D175</f>
        <v>132.1</v>
      </c>
      <c r="E174" s="37">
        <f>E175</f>
        <v>132.1</v>
      </c>
      <c r="F174" s="37">
        <f>F175</f>
        <v>132.1</v>
      </c>
    </row>
    <row r="175" spans="1:6" ht="12.75">
      <c r="A175" s="101">
        <v>2230320300</v>
      </c>
      <c r="B175" s="101">
        <v>850</v>
      </c>
      <c r="C175" s="102" t="s">
        <v>100</v>
      </c>
      <c r="D175" s="37">
        <f>' № 5  рп, кцср, квр'!E674</f>
        <v>132.1</v>
      </c>
      <c r="E175" s="37">
        <f>' № 5  рп, кцср, квр'!F674</f>
        <v>132.1</v>
      </c>
      <c r="F175" s="37">
        <f>' № 5  рп, кцср, квр'!G674</f>
        <v>132.1</v>
      </c>
    </row>
    <row r="176" spans="1:6" ht="12.75">
      <c r="A176" s="101">
        <v>2230320320</v>
      </c>
      <c r="B176" s="101"/>
      <c r="C176" s="102" t="s">
        <v>140</v>
      </c>
      <c r="D176" s="37">
        <f>D177+D179+D181</f>
        <v>677</v>
      </c>
      <c r="E176" s="37">
        <f>E177+E179+E181</f>
        <v>677</v>
      </c>
      <c r="F176" s="37">
        <f>F177+F179+F181</f>
        <v>677</v>
      </c>
    </row>
    <row r="177" spans="1:6" ht="63">
      <c r="A177" s="101">
        <v>2230320320</v>
      </c>
      <c r="B177" s="103" t="s">
        <v>68</v>
      </c>
      <c r="C177" s="102" t="s">
        <v>1</v>
      </c>
      <c r="D177" s="37">
        <f>D178</f>
        <v>278.4</v>
      </c>
      <c r="E177" s="37">
        <f>E178</f>
        <v>278.4</v>
      </c>
      <c r="F177" s="37">
        <f>F178</f>
        <v>278.4</v>
      </c>
    </row>
    <row r="178" spans="1:6" ht="31.5">
      <c r="A178" s="101">
        <v>2230320320</v>
      </c>
      <c r="B178" s="101">
        <v>120</v>
      </c>
      <c r="C178" s="102" t="s">
        <v>224</v>
      </c>
      <c r="D178" s="37">
        <f>' № 5  рп, кцср, квр'!E677</f>
        <v>278.4</v>
      </c>
      <c r="E178" s="37">
        <f>' № 5  рп, кцср, квр'!F677</f>
        <v>278.4</v>
      </c>
      <c r="F178" s="37">
        <f>' № 5  рп, кцср, квр'!G677</f>
        <v>278.4</v>
      </c>
    </row>
    <row r="179" spans="1:6" ht="31.5">
      <c r="A179" s="101">
        <v>2230320320</v>
      </c>
      <c r="B179" s="103" t="s">
        <v>69</v>
      </c>
      <c r="C179" s="102" t="s">
        <v>95</v>
      </c>
      <c r="D179" s="37">
        <f>D180</f>
        <v>213.1</v>
      </c>
      <c r="E179" s="37">
        <f>E180</f>
        <v>213.1</v>
      </c>
      <c r="F179" s="37">
        <f>F180</f>
        <v>213.1</v>
      </c>
    </row>
    <row r="180" spans="1:6" ht="31.5">
      <c r="A180" s="101">
        <v>2230320320</v>
      </c>
      <c r="B180" s="101">
        <v>240</v>
      </c>
      <c r="C180" s="102" t="s">
        <v>223</v>
      </c>
      <c r="D180" s="37">
        <f>' № 5  рп, кцср, квр'!E679</f>
        <v>213.1</v>
      </c>
      <c r="E180" s="37">
        <f>' № 5  рп, кцср, квр'!F679</f>
        <v>213.1</v>
      </c>
      <c r="F180" s="37">
        <f>' № 5  рп, кцср, квр'!G679</f>
        <v>213.1</v>
      </c>
    </row>
    <row r="181" spans="1:6" ht="31.5">
      <c r="A181" s="101">
        <v>2230320320</v>
      </c>
      <c r="B181" s="103" t="s">
        <v>97</v>
      </c>
      <c r="C181" s="102" t="s">
        <v>98</v>
      </c>
      <c r="D181" s="37">
        <f>D182</f>
        <v>185.5</v>
      </c>
      <c r="E181" s="37">
        <f>E182</f>
        <v>185.5</v>
      </c>
      <c r="F181" s="37">
        <f>F182</f>
        <v>185.5</v>
      </c>
    </row>
    <row r="182" spans="1:6" ht="12.75">
      <c r="A182" s="101">
        <v>2230320320</v>
      </c>
      <c r="B182" s="101">
        <v>610</v>
      </c>
      <c r="C182" s="102" t="s">
        <v>104</v>
      </c>
      <c r="D182" s="37">
        <f>' № 5  рп, кцср, квр'!E681</f>
        <v>185.5</v>
      </c>
      <c r="E182" s="37">
        <f>' № 5  рп, кцср, квр'!F681</f>
        <v>185.5</v>
      </c>
      <c r="F182" s="37">
        <f>' № 5  рп, кцср, квр'!G681</f>
        <v>185.5</v>
      </c>
    </row>
    <row r="183" spans="1:6" ht="31.5">
      <c r="A183" s="162" t="s">
        <v>378</v>
      </c>
      <c r="B183" s="162"/>
      <c r="C183" s="118" t="s">
        <v>377</v>
      </c>
      <c r="D183" s="37">
        <f>D184</f>
        <v>490</v>
      </c>
      <c r="E183" s="37">
        <f aca="true" t="shared" si="47" ref="E183:F185">E184</f>
        <v>0</v>
      </c>
      <c r="F183" s="37">
        <f t="shared" si="47"/>
        <v>0</v>
      </c>
    </row>
    <row r="184" spans="1:6" ht="47.25">
      <c r="A184" s="162" t="s">
        <v>379</v>
      </c>
      <c r="B184" s="162"/>
      <c r="C184" s="118" t="s">
        <v>380</v>
      </c>
      <c r="D184" s="37">
        <f>D185</f>
        <v>490</v>
      </c>
      <c r="E184" s="37">
        <f t="shared" si="47"/>
        <v>0</v>
      </c>
      <c r="F184" s="37">
        <f t="shared" si="47"/>
        <v>0</v>
      </c>
    </row>
    <row r="185" spans="1:6" ht="31.5">
      <c r="A185" s="162" t="s">
        <v>379</v>
      </c>
      <c r="B185" s="180" t="s">
        <v>69</v>
      </c>
      <c r="C185" s="182" t="s">
        <v>95</v>
      </c>
      <c r="D185" s="37">
        <f>D186</f>
        <v>490</v>
      </c>
      <c r="E185" s="37">
        <f t="shared" si="47"/>
        <v>0</v>
      </c>
      <c r="F185" s="37">
        <f t="shared" si="47"/>
        <v>0</v>
      </c>
    </row>
    <row r="186" spans="1:6" ht="31.5">
      <c r="A186" s="162" t="s">
        <v>379</v>
      </c>
      <c r="B186" s="181">
        <v>240</v>
      </c>
      <c r="C186" s="182" t="s">
        <v>223</v>
      </c>
      <c r="D186" s="37">
        <f>' № 5  рп, кцср, квр'!E685</f>
        <v>490</v>
      </c>
      <c r="E186" s="37">
        <f>' № 5  рп, кцср, квр'!F685</f>
        <v>0</v>
      </c>
      <c r="F186" s="37">
        <f>' № 5  рп, кцср, квр'!G685</f>
        <v>0</v>
      </c>
    </row>
    <row r="187" spans="1:6" ht="31.5">
      <c r="A187" s="103">
        <v>2240000000</v>
      </c>
      <c r="B187" s="101"/>
      <c r="C187" s="102" t="s">
        <v>132</v>
      </c>
      <c r="D187" s="37">
        <f>D188+D192+D206+D225+D233+D216</f>
        <v>12400.4</v>
      </c>
      <c r="E187" s="37">
        <f aca="true" t="shared" si="48" ref="E187:F187">E188+E192+E206+E225+E233+E216</f>
        <v>3888.7999999999997</v>
      </c>
      <c r="F187" s="37">
        <f t="shared" si="48"/>
        <v>3888.7999999999997</v>
      </c>
    </row>
    <row r="188" spans="1:6" ht="31.5">
      <c r="A188" s="103">
        <v>2240100000</v>
      </c>
      <c r="B188" s="101"/>
      <c r="C188" s="102" t="s">
        <v>188</v>
      </c>
      <c r="D188" s="37">
        <f aca="true" t="shared" si="49" ref="D188:F190">D189</f>
        <v>500</v>
      </c>
      <c r="E188" s="37">
        <f t="shared" si="49"/>
        <v>0</v>
      </c>
      <c r="F188" s="37">
        <f t="shared" si="49"/>
        <v>0</v>
      </c>
    </row>
    <row r="189" spans="1:6" ht="31.5">
      <c r="A189" s="103">
        <v>2240120330</v>
      </c>
      <c r="B189" s="101"/>
      <c r="C189" s="102" t="s">
        <v>143</v>
      </c>
      <c r="D189" s="37">
        <f t="shared" si="49"/>
        <v>500</v>
      </c>
      <c r="E189" s="37">
        <f t="shared" si="49"/>
        <v>0</v>
      </c>
      <c r="F189" s="37">
        <f t="shared" si="49"/>
        <v>0</v>
      </c>
    </row>
    <row r="190" spans="1:6" ht="31.5">
      <c r="A190" s="103">
        <v>2240120330</v>
      </c>
      <c r="B190" s="103" t="s">
        <v>97</v>
      </c>
      <c r="C190" s="102" t="s">
        <v>98</v>
      </c>
      <c r="D190" s="37">
        <f t="shared" si="49"/>
        <v>500</v>
      </c>
      <c r="E190" s="37">
        <f t="shared" si="49"/>
        <v>0</v>
      </c>
      <c r="F190" s="37">
        <f t="shared" si="49"/>
        <v>0</v>
      </c>
    </row>
    <row r="191" spans="1:6" ht="31.5">
      <c r="A191" s="103">
        <v>2240120330</v>
      </c>
      <c r="B191" s="101">
        <v>630</v>
      </c>
      <c r="C191" s="102" t="s">
        <v>144</v>
      </c>
      <c r="D191" s="37">
        <f>' № 5  рп, кцср, квр'!E618</f>
        <v>500</v>
      </c>
      <c r="E191" s="37">
        <f>' № 5  рп, кцср, квр'!F618</f>
        <v>0</v>
      </c>
      <c r="F191" s="37">
        <f>' № 5  рп, кцср, квр'!G618</f>
        <v>0</v>
      </c>
    </row>
    <row r="192" spans="1:6" ht="31.5">
      <c r="A192" s="103">
        <v>2240200000</v>
      </c>
      <c r="B192" s="101"/>
      <c r="C192" s="102" t="s">
        <v>145</v>
      </c>
      <c r="D192" s="37">
        <f>D198+D193+D203</f>
        <v>262.9</v>
      </c>
      <c r="E192" s="37">
        <f>E198+E193+E203</f>
        <v>262.9</v>
      </c>
      <c r="F192" s="37">
        <f>F198+F193+F203</f>
        <v>262.9</v>
      </c>
    </row>
    <row r="193" spans="1:6" ht="12.75">
      <c r="A193" s="101">
        <v>2240220340</v>
      </c>
      <c r="B193" s="101"/>
      <c r="C193" s="49" t="s">
        <v>150</v>
      </c>
      <c r="D193" s="37">
        <f>D194+D196</f>
        <v>149.2</v>
      </c>
      <c r="E193" s="37">
        <f>E194+E196</f>
        <v>149.2</v>
      </c>
      <c r="F193" s="37">
        <f>F194+F196</f>
        <v>149.2</v>
      </c>
    </row>
    <row r="194" spans="1:6" ht="31.5">
      <c r="A194" s="101">
        <v>2240220340</v>
      </c>
      <c r="B194" s="103" t="s">
        <v>69</v>
      </c>
      <c r="C194" s="102" t="s">
        <v>95</v>
      </c>
      <c r="D194" s="37">
        <f>D195</f>
        <v>109.4</v>
      </c>
      <c r="E194" s="37">
        <f>E195</f>
        <v>109.4</v>
      </c>
      <c r="F194" s="37">
        <f>F195</f>
        <v>109.4</v>
      </c>
    </row>
    <row r="195" spans="1:6" ht="31.5">
      <c r="A195" s="101">
        <v>2240220340</v>
      </c>
      <c r="B195" s="101">
        <v>240</v>
      </c>
      <c r="C195" s="49" t="s">
        <v>223</v>
      </c>
      <c r="D195" s="37">
        <f>' № 5  рп, кцср, квр'!E72</f>
        <v>109.4</v>
      </c>
      <c r="E195" s="37">
        <f>' № 5  рп, кцср, квр'!F72</f>
        <v>109.4</v>
      </c>
      <c r="F195" s="37">
        <f>' № 5  рп, кцср, квр'!G72</f>
        <v>109.4</v>
      </c>
    </row>
    <row r="196" spans="1:6" ht="12.75">
      <c r="A196" s="101">
        <v>2240220340</v>
      </c>
      <c r="B196" s="103" t="s">
        <v>73</v>
      </c>
      <c r="C196" s="102" t="s">
        <v>74</v>
      </c>
      <c r="D196" s="37">
        <f>D197</f>
        <v>39.8</v>
      </c>
      <c r="E196" s="37">
        <f>E197</f>
        <v>39.8</v>
      </c>
      <c r="F196" s="37">
        <f>F197</f>
        <v>39.8</v>
      </c>
    </row>
    <row r="197" spans="1:6" ht="12.75">
      <c r="A197" s="101">
        <v>2240220340</v>
      </c>
      <c r="B197" s="101">
        <v>350</v>
      </c>
      <c r="C197" s="47" t="s">
        <v>151</v>
      </c>
      <c r="D197" s="37">
        <f>' № 5  рп, кцср, квр'!E74</f>
        <v>39.8</v>
      </c>
      <c r="E197" s="37">
        <f>' № 5  рп, кцср, квр'!F74</f>
        <v>39.8</v>
      </c>
      <c r="F197" s="37">
        <f>' № 5  рп, кцср, квр'!G74</f>
        <v>39.8</v>
      </c>
    </row>
    <row r="198" spans="1:6" ht="31.5">
      <c r="A198" s="103">
        <v>2240220350</v>
      </c>
      <c r="B198" s="101"/>
      <c r="C198" s="102" t="s">
        <v>189</v>
      </c>
      <c r="D198" s="37">
        <f>D199+D201</f>
        <v>107.1</v>
      </c>
      <c r="E198" s="37">
        <f>E199+E201</f>
        <v>107.1</v>
      </c>
      <c r="F198" s="37">
        <f>F199+F201</f>
        <v>107.1</v>
      </c>
    </row>
    <row r="199" spans="1:6" ht="31.5">
      <c r="A199" s="103">
        <v>2240220350</v>
      </c>
      <c r="B199" s="103" t="s">
        <v>69</v>
      </c>
      <c r="C199" s="102" t="s">
        <v>95</v>
      </c>
      <c r="D199" s="37">
        <f>D200</f>
        <v>3.1</v>
      </c>
      <c r="E199" s="37">
        <f>E200</f>
        <v>3.1</v>
      </c>
      <c r="F199" s="37">
        <f>F200</f>
        <v>3.1</v>
      </c>
    </row>
    <row r="200" spans="1:6" ht="31.5">
      <c r="A200" s="103">
        <v>2240220350</v>
      </c>
      <c r="B200" s="101">
        <v>240</v>
      </c>
      <c r="C200" s="102" t="s">
        <v>223</v>
      </c>
      <c r="D200" s="37">
        <f>' № 5  рп, кцср, квр'!E622</f>
        <v>3.1</v>
      </c>
      <c r="E200" s="37">
        <f>' № 5  рп, кцср, квр'!F622</f>
        <v>3.1</v>
      </c>
      <c r="F200" s="37">
        <f>' № 5  рп, кцср, квр'!G622</f>
        <v>3.1</v>
      </c>
    </row>
    <row r="201" spans="1:6" ht="12.75">
      <c r="A201" s="103">
        <v>2240220350</v>
      </c>
      <c r="B201" s="101" t="s">
        <v>73</v>
      </c>
      <c r="C201" s="102" t="s">
        <v>74</v>
      </c>
      <c r="D201" s="37">
        <f>D202</f>
        <v>104</v>
      </c>
      <c r="E201" s="37">
        <f>E202</f>
        <v>104</v>
      </c>
      <c r="F201" s="37">
        <f>F202</f>
        <v>104</v>
      </c>
    </row>
    <row r="202" spans="1:6" ht="12.75">
      <c r="A202" s="103">
        <v>2240220350</v>
      </c>
      <c r="B202" s="101" t="s">
        <v>141</v>
      </c>
      <c r="C202" s="102" t="s">
        <v>142</v>
      </c>
      <c r="D202" s="37">
        <f>' № 5  рп, кцср, квр'!E624</f>
        <v>104</v>
      </c>
      <c r="E202" s="37">
        <f>' № 5  рп, кцср, квр'!F624</f>
        <v>104</v>
      </c>
      <c r="F202" s="37">
        <f>' № 5  рп, кцср, квр'!G624</f>
        <v>104</v>
      </c>
    </row>
    <row r="203" spans="1:6" ht="31.5">
      <c r="A203" s="101">
        <v>2240220360</v>
      </c>
      <c r="B203" s="101"/>
      <c r="C203" s="47" t="s">
        <v>227</v>
      </c>
      <c r="D203" s="37">
        <f aca="true" t="shared" si="50" ref="D203:F204">D204</f>
        <v>6.6</v>
      </c>
      <c r="E203" s="37">
        <f t="shared" si="50"/>
        <v>6.6</v>
      </c>
      <c r="F203" s="37">
        <f t="shared" si="50"/>
        <v>6.6</v>
      </c>
    </row>
    <row r="204" spans="1:6" ht="12.75">
      <c r="A204" s="101">
        <v>2240220360</v>
      </c>
      <c r="B204" s="103" t="s">
        <v>73</v>
      </c>
      <c r="C204" s="102" t="s">
        <v>74</v>
      </c>
      <c r="D204" s="37">
        <f t="shared" si="50"/>
        <v>6.6</v>
      </c>
      <c r="E204" s="37">
        <f t="shared" si="50"/>
        <v>6.6</v>
      </c>
      <c r="F204" s="37">
        <f t="shared" si="50"/>
        <v>6.6</v>
      </c>
    </row>
    <row r="205" spans="1:6" ht="12.75">
      <c r="A205" s="101">
        <v>2240220360</v>
      </c>
      <c r="B205" s="101">
        <v>350</v>
      </c>
      <c r="C205" s="47" t="s">
        <v>151</v>
      </c>
      <c r="D205" s="37">
        <f>' № 5  рп, кцср, квр'!E77</f>
        <v>6.6</v>
      </c>
      <c r="E205" s="37">
        <f>' № 5  рп, кцср, квр'!F77</f>
        <v>6.6</v>
      </c>
      <c r="F205" s="37">
        <f>' № 5  рп, кцср, квр'!G77</f>
        <v>6.6</v>
      </c>
    </row>
    <row r="206" spans="1:6" ht="12.75">
      <c r="A206" s="101">
        <v>2240300000</v>
      </c>
      <c r="B206" s="101"/>
      <c r="C206" s="102" t="s">
        <v>190</v>
      </c>
      <c r="D206" s="37">
        <f>D213+D210+D207</f>
        <v>1783.2</v>
      </c>
      <c r="E206" s="37">
        <f>E213+E210+E207</f>
        <v>1523.2</v>
      </c>
      <c r="F206" s="37">
        <f>F213+F210+F207</f>
        <v>1523.2</v>
      </c>
    </row>
    <row r="207" spans="1:6" ht="47.25">
      <c r="A207" s="101">
        <v>2240310320</v>
      </c>
      <c r="B207" s="101"/>
      <c r="C207" s="56" t="s">
        <v>245</v>
      </c>
      <c r="D207" s="37">
        <f aca="true" t="shared" si="51" ref="D207:F208">D208</f>
        <v>490.7</v>
      </c>
      <c r="E207" s="37">
        <f t="shared" si="51"/>
        <v>490.7</v>
      </c>
      <c r="F207" s="37">
        <f t="shared" si="51"/>
        <v>490.7</v>
      </c>
    </row>
    <row r="208" spans="1:6" ht="31.5">
      <c r="A208" s="101">
        <v>2240310320</v>
      </c>
      <c r="B208" s="103" t="s">
        <v>97</v>
      </c>
      <c r="C208" s="102" t="s">
        <v>98</v>
      </c>
      <c r="D208" s="37">
        <f t="shared" si="51"/>
        <v>490.7</v>
      </c>
      <c r="E208" s="37">
        <f t="shared" si="51"/>
        <v>490.7</v>
      </c>
      <c r="F208" s="37">
        <f t="shared" si="51"/>
        <v>490.7</v>
      </c>
    </row>
    <row r="209" spans="1:6" ht="31.5">
      <c r="A209" s="101">
        <v>2240310320</v>
      </c>
      <c r="B209" s="101">
        <v>630</v>
      </c>
      <c r="C209" s="102" t="s">
        <v>144</v>
      </c>
      <c r="D209" s="37">
        <f>' № 5  рп, кцср, квр'!E735</f>
        <v>490.7</v>
      </c>
      <c r="E209" s="37">
        <f>' № 5  рп, кцср, квр'!F735</f>
        <v>490.7</v>
      </c>
      <c r="F209" s="37">
        <f>' № 5  рп, кцср, квр'!G735</f>
        <v>490.7</v>
      </c>
    </row>
    <row r="210" spans="1:6" ht="47.25">
      <c r="A210" s="101">
        <v>2240320400</v>
      </c>
      <c r="B210" s="101"/>
      <c r="C210" s="102" t="s">
        <v>246</v>
      </c>
      <c r="D210" s="37">
        <f aca="true" t="shared" si="52" ref="D210:F211">D211</f>
        <v>656</v>
      </c>
      <c r="E210" s="37">
        <f t="shared" si="52"/>
        <v>396</v>
      </c>
      <c r="F210" s="37">
        <f t="shared" si="52"/>
        <v>396</v>
      </c>
    </row>
    <row r="211" spans="1:6" ht="31.5">
      <c r="A211" s="101">
        <v>2240320400</v>
      </c>
      <c r="B211" s="103" t="s">
        <v>69</v>
      </c>
      <c r="C211" s="102" t="s">
        <v>95</v>
      </c>
      <c r="D211" s="37">
        <f t="shared" si="52"/>
        <v>656</v>
      </c>
      <c r="E211" s="37">
        <f t="shared" si="52"/>
        <v>396</v>
      </c>
      <c r="F211" s="37">
        <f t="shared" si="52"/>
        <v>396</v>
      </c>
    </row>
    <row r="212" spans="1:6" ht="31.5">
      <c r="A212" s="101">
        <v>2240320400</v>
      </c>
      <c r="B212" s="101">
        <v>240</v>
      </c>
      <c r="C212" s="102" t="s">
        <v>223</v>
      </c>
      <c r="D212" s="37">
        <f>' № 5  рп, кцср, квр'!E738</f>
        <v>656</v>
      </c>
      <c r="E212" s="37">
        <f>' № 5  рп, кцср, квр'!F738</f>
        <v>396</v>
      </c>
      <c r="F212" s="37">
        <f>' № 5  рп, кцср, квр'!G738</f>
        <v>396</v>
      </c>
    </row>
    <row r="213" spans="1:6" ht="47.25">
      <c r="A213" s="101" t="s">
        <v>316</v>
      </c>
      <c r="B213" s="101"/>
      <c r="C213" s="102" t="s">
        <v>146</v>
      </c>
      <c r="D213" s="37">
        <f aca="true" t="shared" si="53" ref="D213:F214">D214</f>
        <v>636.5</v>
      </c>
      <c r="E213" s="37">
        <f t="shared" si="53"/>
        <v>636.5</v>
      </c>
      <c r="F213" s="37">
        <f t="shared" si="53"/>
        <v>636.5</v>
      </c>
    </row>
    <row r="214" spans="1:6" ht="31.5">
      <c r="A214" s="101" t="s">
        <v>316</v>
      </c>
      <c r="B214" s="103" t="s">
        <v>97</v>
      </c>
      <c r="C214" s="102" t="s">
        <v>98</v>
      </c>
      <c r="D214" s="37">
        <f t="shared" si="53"/>
        <v>636.5</v>
      </c>
      <c r="E214" s="37">
        <f t="shared" si="53"/>
        <v>636.5</v>
      </c>
      <c r="F214" s="37">
        <f t="shared" si="53"/>
        <v>636.5</v>
      </c>
    </row>
    <row r="215" spans="1:6" ht="31.5">
      <c r="A215" s="101" t="s">
        <v>316</v>
      </c>
      <c r="B215" s="101">
        <v>630</v>
      </c>
      <c r="C215" s="102" t="s">
        <v>144</v>
      </c>
      <c r="D215" s="37">
        <f>' № 5  рп, кцср, квр'!E741</f>
        <v>636.5</v>
      </c>
      <c r="E215" s="37">
        <f>' № 5  рп, кцср, квр'!F741</f>
        <v>636.5</v>
      </c>
      <c r="F215" s="37">
        <f>' № 5  рп, кцср, квр'!G741</f>
        <v>636.5</v>
      </c>
    </row>
    <row r="216" spans="1:6" ht="12.75">
      <c r="A216" s="165">
        <v>2240400000</v>
      </c>
      <c r="B216" s="165"/>
      <c r="C216" s="166" t="s">
        <v>187</v>
      </c>
      <c r="D216" s="37">
        <f>D217+D222</f>
        <v>9066.6</v>
      </c>
      <c r="E216" s="37">
        <f aca="true" t="shared" si="54" ref="E216:F216">E217+E222</f>
        <v>1315</v>
      </c>
      <c r="F216" s="37">
        <f t="shared" si="54"/>
        <v>1315</v>
      </c>
    </row>
    <row r="217" spans="1:6" ht="47.25">
      <c r="A217" s="101">
        <v>2240420390</v>
      </c>
      <c r="B217" s="101"/>
      <c r="C217" s="49" t="s">
        <v>67</v>
      </c>
      <c r="D217" s="37">
        <f>D218+D220</f>
        <v>698.3</v>
      </c>
      <c r="E217" s="37">
        <f>E218+E220</f>
        <v>698.3</v>
      </c>
      <c r="F217" s="37">
        <f>F218+F220</f>
        <v>698.3</v>
      </c>
    </row>
    <row r="218" spans="1:6" ht="31.5">
      <c r="A218" s="101">
        <v>2240420390</v>
      </c>
      <c r="B218" s="103" t="s">
        <v>69</v>
      </c>
      <c r="C218" s="102" t="s">
        <v>95</v>
      </c>
      <c r="D218" s="37">
        <f>D219</f>
        <v>20.3</v>
      </c>
      <c r="E218" s="37">
        <f>E219</f>
        <v>20.3</v>
      </c>
      <c r="F218" s="37">
        <f>F219</f>
        <v>20.3</v>
      </c>
    </row>
    <row r="219" spans="1:6" ht="31.5">
      <c r="A219" s="101">
        <v>2240420390</v>
      </c>
      <c r="B219" s="101">
        <v>240</v>
      </c>
      <c r="C219" s="102" t="s">
        <v>223</v>
      </c>
      <c r="D219" s="37">
        <f>' № 5  рп, кцср, квр'!E609</f>
        <v>20.3</v>
      </c>
      <c r="E219" s="37">
        <f>' № 5  рп, кцср, квр'!F609</f>
        <v>20.3</v>
      </c>
      <c r="F219" s="37">
        <f>' № 5  рп, кцср, квр'!G609</f>
        <v>20.3</v>
      </c>
    </row>
    <row r="220" spans="1:6" ht="12.75">
      <c r="A220" s="101">
        <v>2240420390</v>
      </c>
      <c r="B220" s="103" t="s">
        <v>73</v>
      </c>
      <c r="C220" s="102" t="s">
        <v>74</v>
      </c>
      <c r="D220" s="37">
        <f>D221</f>
        <v>678</v>
      </c>
      <c r="E220" s="37">
        <f>E221</f>
        <v>678</v>
      </c>
      <c r="F220" s="37">
        <f>F221</f>
        <v>678</v>
      </c>
    </row>
    <row r="221" spans="1:6" ht="12.75">
      <c r="A221" s="101">
        <v>2240420390</v>
      </c>
      <c r="B221" s="103" t="s">
        <v>141</v>
      </c>
      <c r="C221" s="102" t="s">
        <v>142</v>
      </c>
      <c r="D221" s="37">
        <f>' № 5  рп, кцср, квр'!E611</f>
        <v>678</v>
      </c>
      <c r="E221" s="37">
        <f>' № 5  рп, кцср, квр'!F611</f>
        <v>678</v>
      </c>
      <c r="F221" s="37">
        <f>' № 5  рп, кцср, квр'!G611</f>
        <v>678</v>
      </c>
    </row>
    <row r="222" spans="1:6" ht="12.75">
      <c r="A222" s="101" t="s">
        <v>315</v>
      </c>
      <c r="B222" s="101"/>
      <c r="C222" s="102" t="s">
        <v>222</v>
      </c>
      <c r="D222" s="37">
        <f aca="true" t="shared" si="55" ref="D222:F223">D223</f>
        <v>8368.300000000001</v>
      </c>
      <c r="E222" s="37">
        <f t="shared" si="55"/>
        <v>616.7</v>
      </c>
      <c r="F222" s="37">
        <f t="shared" si="55"/>
        <v>616.7</v>
      </c>
    </row>
    <row r="223" spans="1:6" ht="12.75">
      <c r="A223" s="101" t="s">
        <v>315</v>
      </c>
      <c r="B223" s="1" t="s">
        <v>73</v>
      </c>
      <c r="C223" s="47" t="s">
        <v>74</v>
      </c>
      <c r="D223" s="37">
        <f t="shared" si="55"/>
        <v>8368.300000000001</v>
      </c>
      <c r="E223" s="37">
        <f t="shared" si="55"/>
        <v>616.7</v>
      </c>
      <c r="F223" s="37">
        <f t="shared" si="55"/>
        <v>616.7</v>
      </c>
    </row>
    <row r="224" spans="1:6" ht="31.5">
      <c r="A224" s="101" t="s">
        <v>315</v>
      </c>
      <c r="B224" s="1" t="s">
        <v>101</v>
      </c>
      <c r="C224" s="47" t="s">
        <v>102</v>
      </c>
      <c r="D224" s="37">
        <f>' № 5  рп, кцср, квр'!E639</f>
        <v>8368.300000000001</v>
      </c>
      <c r="E224" s="37">
        <f>' № 5  рп, кцср, квр'!F639</f>
        <v>616.7</v>
      </c>
      <c r="F224" s="37">
        <f>' № 5  рп, кцср, квр'!G639</f>
        <v>616.7</v>
      </c>
    </row>
    <row r="225" spans="1:6" ht="12.75">
      <c r="A225" s="101">
        <v>2240500000</v>
      </c>
      <c r="B225" s="101"/>
      <c r="C225" s="102" t="s">
        <v>133</v>
      </c>
      <c r="D225" s="37">
        <f>D226+D230</f>
        <v>660.8</v>
      </c>
      <c r="E225" s="37">
        <f>E226+E230</f>
        <v>660.8</v>
      </c>
      <c r="F225" s="37">
        <f>F226+F230</f>
        <v>660.8</v>
      </c>
    </row>
    <row r="226" spans="1:6" ht="31.5">
      <c r="A226" s="101">
        <v>2240520410</v>
      </c>
      <c r="B226" s="101"/>
      <c r="C226" s="102" t="s">
        <v>203</v>
      </c>
      <c r="D226" s="37">
        <f>D227</f>
        <v>215.39999999999998</v>
      </c>
      <c r="E226" s="37">
        <f>E227</f>
        <v>215.39999999999998</v>
      </c>
      <c r="F226" s="37">
        <f>F227</f>
        <v>215.39999999999998</v>
      </c>
    </row>
    <row r="227" spans="1:6" ht="12.75">
      <c r="A227" s="101">
        <v>2240520410</v>
      </c>
      <c r="B227" s="101" t="s">
        <v>70</v>
      </c>
      <c r="C227" s="102" t="s">
        <v>71</v>
      </c>
      <c r="D227" s="37">
        <f>D228+D229</f>
        <v>215.39999999999998</v>
      </c>
      <c r="E227" s="37">
        <f>E228+E229</f>
        <v>215.39999999999998</v>
      </c>
      <c r="F227" s="37">
        <f>F228+F229</f>
        <v>215.39999999999998</v>
      </c>
    </row>
    <row r="228" spans="1:6" ht="12.75">
      <c r="A228" s="101">
        <v>2240520410</v>
      </c>
      <c r="B228" s="101">
        <v>850</v>
      </c>
      <c r="C228" s="102" t="s">
        <v>100</v>
      </c>
      <c r="D228" s="37">
        <f>' № 5  рп, кцср, квр'!E81</f>
        <v>126.8</v>
      </c>
      <c r="E228" s="37">
        <f>' № 5  рп, кцср, квр'!F81</f>
        <v>126.8</v>
      </c>
      <c r="F228" s="37">
        <f>' № 5  рп, кцср, квр'!G81</f>
        <v>126.8</v>
      </c>
    </row>
    <row r="229" spans="1:6" ht="31.5">
      <c r="A229" s="101">
        <v>2240520410</v>
      </c>
      <c r="B229" s="101">
        <v>860</v>
      </c>
      <c r="C229" s="102" t="s">
        <v>226</v>
      </c>
      <c r="D229" s="37">
        <f>' № 5  рп, кцср, квр'!E59</f>
        <v>88.6</v>
      </c>
      <c r="E229" s="37">
        <f>' № 5  рп, кцср, квр'!F59</f>
        <v>88.6</v>
      </c>
      <c r="F229" s="37">
        <f>' № 5  рп, кцср, квр'!G59</f>
        <v>88.6</v>
      </c>
    </row>
    <row r="230" spans="1:6" ht="31.5">
      <c r="A230" s="101">
        <v>2240520460</v>
      </c>
      <c r="B230" s="101"/>
      <c r="C230" s="102" t="s">
        <v>152</v>
      </c>
      <c r="D230" s="37">
        <f aca="true" t="shared" si="56" ref="D230:F231">D231</f>
        <v>445.4</v>
      </c>
      <c r="E230" s="37">
        <f t="shared" si="56"/>
        <v>445.4</v>
      </c>
      <c r="F230" s="37">
        <f t="shared" si="56"/>
        <v>445.4</v>
      </c>
    </row>
    <row r="231" spans="1:6" ht="31.5">
      <c r="A231" s="101">
        <v>2240520460</v>
      </c>
      <c r="B231" s="103" t="s">
        <v>69</v>
      </c>
      <c r="C231" s="102" t="s">
        <v>95</v>
      </c>
      <c r="D231" s="37">
        <f t="shared" si="56"/>
        <v>445.4</v>
      </c>
      <c r="E231" s="37">
        <f t="shared" si="56"/>
        <v>445.4</v>
      </c>
      <c r="F231" s="37">
        <f t="shared" si="56"/>
        <v>445.4</v>
      </c>
    </row>
    <row r="232" spans="1:6" ht="31.5">
      <c r="A232" s="101">
        <v>2240520460</v>
      </c>
      <c r="B232" s="101">
        <v>240</v>
      </c>
      <c r="C232" s="102" t="s">
        <v>223</v>
      </c>
      <c r="D232" s="37">
        <f>' № 5  рп, кцср, квр'!E84</f>
        <v>445.4</v>
      </c>
      <c r="E232" s="37">
        <f>' № 5  рп, кцср, квр'!F84</f>
        <v>445.4</v>
      </c>
      <c r="F232" s="37">
        <f>' № 5  рп, кцср, квр'!G84</f>
        <v>445.4</v>
      </c>
    </row>
    <row r="233" spans="1:6" ht="31.5">
      <c r="A233" s="101">
        <v>2240600000</v>
      </c>
      <c r="B233" s="10"/>
      <c r="C233" s="49" t="s">
        <v>137</v>
      </c>
      <c r="D233" s="37">
        <f>D234+D237+D240+D243</f>
        <v>126.89999999999999</v>
      </c>
      <c r="E233" s="37">
        <f>E234+E237+E240+E243</f>
        <v>126.89999999999999</v>
      </c>
      <c r="F233" s="37">
        <f>F234+F237+F240+F243</f>
        <v>126.89999999999999</v>
      </c>
    </row>
    <row r="234" spans="1:6" ht="12.75">
      <c r="A234" s="10" t="s">
        <v>309</v>
      </c>
      <c r="B234" s="11"/>
      <c r="C234" s="102" t="s">
        <v>140</v>
      </c>
      <c r="D234" s="37">
        <f aca="true" t="shared" si="57" ref="D234:F235">D235</f>
        <v>54</v>
      </c>
      <c r="E234" s="37">
        <f t="shared" si="57"/>
        <v>54</v>
      </c>
      <c r="F234" s="37">
        <f t="shared" si="57"/>
        <v>54</v>
      </c>
    </row>
    <row r="235" spans="1:6" ht="31.5">
      <c r="A235" s="10" t="s">
        <v>309</v>
      </c>
      <c r="B235" s="103" t="s">
        <v>69</v>
      </c>
      <c r="C235" s="102" t="s">
        <v>95</v>
      </c>
      <c r="D235" s="37">
        <f t="shared" si="57"/>
        <v>54</v>
      </c>
      <c r="E235" s="37">
        <f t="shared" si="57"/>
        <v>54</v>
      </c>
      <c r="F235" s="37">
        <f t="shared" si="57"/>
        <v>54</v>
      </c>
    </row>
    <row r="236" spans="1:6" ht="31.5">
      <c r="A236" s="10" t="s">
        <v>309</v>
      </c>
      <c r="B236" s="101">
        <v>240</v>
      </c>
      <c r="C236" s="102" t="s">
        <v>223</v>
      </c>
      <c r="D236" s="37">
        <f>' № 5  рп, кцср, квр'!E487</f>
        <v>54</v>
      </c>
      <c r="E236" s="37">
        <f>' № 5  рп, кцср, квр'!F487</f>
        <v>54</v>
      </c>
      <c r="F236" s="37">
        <f>' № 5  рп, кцср, квр'!G487</f>
        <v>54</v>
      </c>
    </row>
    <row r="237" spans="1:6" ht="16.5" customHeight="1">
      <c r="A237" s="10" t="s">
        <v>310</v>
      </c>
      <c r="B237" s="10"/>
      <c r="C237" s="102" t="s">
        <v>134</v>
      </c>
      <c r="D237" s="37">
        <f aca="true" t="shared" si="58" ref="D237:F238">D238</f>
        <v>22.8</v>
      </c>
      <c r="E237" s="37">
        <f t="shared" si="58"/>
        <v>22.8</v>
      </c>
      <c r="F237" s="37">
        <f t="shared" si="58"/>
        <v>22.8</v>
      </c>
    </row>
    <row r="238" spans="1:6" ht="31.5">
      <c r="A238" s="10" t="s">
        <v>310</v>
      </c>
      <c r="B238" s="103" t="s">
        <v>69</v>
      </c>
      <c r="C238" s="102" t="s">
        <v>95</v>
      </c>
      <c r="D238" s="37">
        <f t="shared" si="58"/>
        <v>22.8</v>
      </c>
      <c r="E238" s="37">
        <f t="shared" si="58"/>
        <v>22.8</v>
      </c>
      <c r="F238" s="37">
        <f t="shared" si="58"/>
        <v>22.8</v>
      </c>
    </row>
    <row r="239" spans="1:6" ht="31.5">
      <c r="A239" s="10" t="s">
        <v>310</v>
      </c>
      <c r="B239" s="101">
        <v>240</v>
      </c>
      <c r="C239" s="102" t="s">
        <v>223</v>
      </c>
      <c r="D239" s="37">
        <f>' № 5  рп, кцср, квр'!E490</f>
        <v>22.8</v>
      </c>
      <c r="E239" s="37">
        <f>' № 5  рп, кцср, квр'!F490</f>
        <v>22.8</v>
      </c>
      <c r="F239" s="37">
        <f>' № 5  рп, кцср, квр'!G490</f>
        <v>22.8</v>
      </c>
    </row>
    <row r="240" spans="1:6" ht="18" customHeight="1">
      <c r="A240" s="10" t="s">
        <v>311</v>
      </c>
      <c r="B240" s="10"/>
      <c r="C240" s="102" t="s">
        <v>135</v>
      </c>
      <c r="D240" s="37">
        <f aca="true" t="shared" si="59" ref="D240:F241">D241</f>
        <v>14.1</v>
      </c>
      <c r="E240" s="37">
        <f t="shared" si="59"/>
        <v>14.1</v>
      </c>
      <c r="F240" s="37">
        <f t="shared" si="59"/>
        <v>14.1</v>
      </c>
    </row>
    <row r="241" spans="1:6" ht="31.5">
      <c r="A241" s="10" t="s">
        <v>311</v>
      </c>
      <c r="B241" s="103" t="s">
        <v>69</v>
      </c>
      <c r="C241" s="102" t="s">
        <v>95</v>
      </c>
      <c r="D241" s="37">
        <f t="shared" si="59"/>
        <v>14.1</v>
      </c>
      <c r="E241" s="37">
        <f t="shared" si="59"/>
        <v>14.1</v>
      </c>
      <c r="F241" s="37">
        <f t="shared" si="59"/>
        <v>14.1</v>
      </c>
    </row>
    <row r="242" spans="1:6" ht="31.5">
      <c r="A242" s="10" t="s">
        <v>311</v>
      </c>
      <c r="B242" s="101">
        <v>240</v>
      </c>
      <c r="C242" s="102" t="s">
        <v>223</v>
      </c>
      <c r="D242" s="37">
        <f>' № 5  рп, кцср, квр'!E493</f>
        <v>14.1</v>
      </c>
      <c r="E242" s="37">
        <f>' № 5  рп, кцср, квр'!F493</f>
        <v>14.1</v>
      </c>
      <c r="F242" s="37">
        <f>' № 5  рп, кцср, квр'!G493</f>
        <v>14.1</v>
      </c>
    </row>
    <row r="243" spans="1:6" ht="12.75">
      <c r="A243" s="10" t="s">
        <v>312</v>
      </c>
      <c r="B243" s="10"/>
      <c r="C243" s="102" t="s">
        <v>136</v>
      </c>
      <c r="D243" s="37">
        <f aca="true" t="shared" si="60" ref="D243:F244">D244</f>
        <v>36</v>
      </c>
      <c r="E243" s="37">
        <f t="shared" si="60"/>
        <v>36</v>
      </c>
      <c r="F243" s="37">
        <f t="shared" si="60"/>
        <v>36</v>
      </c>
    </row>
    <row r="244" spans="1:6" ht="12.75">
      <c r="A244" s="10" t="s">
        <v>312</v>
      </c>
      <c r="B244" s="103" t="s">
        <v>73</v>
      </c>
      <c r="C244" s="102" t="s">
        <v>74</v>
      </c>
      <c r="D244" s="37">
        <f t="shared" si="60"/>
        <v>36</v>
      </c>
      <c r="E244" s="37">
        <f t="shared" si="60"/>
        <v>36</v>
      </c>
      <c r="F244" s="37">
        <f t="shared" si="60"/>
        <v>36</v>
      </c>
    </row>
    <row r="245" spans="1:6" ht="31.5">
      <c r="A245" s="10" t="s">
        <v>312</v>
      </c>
      <c r="B245" s="10" t="s">
        <v>351</v>
      </c>
      <c r="C245" s="141" t="s">
        <v>352</v>
      </c>
      <c r="D245" s="37">
        <f>' № 5  рп, кцср, квр'!E496</f>
        <v>36</v>
      </c>
      <c r="E245" s="37">
        <f>' № 5  рп, кцср, квр'!F496</f>
        <v>36</v>
      </c>
      <c r="F245" s="37">
        <f>' № 5  рп, кцср, квр'!G496</f>
        <v>36</v>
      </c>
    </row>
    <row r="246" spans="1:6" ht="31.5">
      <c r="A246" s="101">
        <v>2250000000</v>
      </c>
      <c r="B246" s="101"/>
      <c r="C246" s="102" t="s">
        <v>254</v>
      </c>
      <c r="D246" s="37">
        <f>D247+D251</f>
        <v>22224.1</v>
      </c>
      <c r="E246" s="37">
        <f aca="true" t="shared" si="61" ref="E246:F246">E247+E251</f>
        <v>16733</v>
      </c>
      <c r="F246" s="37">
        <f t="shared" si="61"/>
        <v>16733</v>
      </c>
    </row>
    <row r="247" spans="1:6" ht="31.5">
      <c r="A247" s="101">
        <v>2250100000</v>
      </c>
      <c r="B247" s="101"/>
      <c r="C247" s="102" t="s">
        <v>255</v>
      </c>
      <c r="D247" s="37">
        <f aca="true" t="shared" si="62" ref="D247:F249">D248</f>
        <v>16733</v>
      </c>
      <c r="E247" s="37">
        <f t="shared" si="62"/>
        <v>16733</v>
      </c>
      <c r="F247" s="37">
        <f t="shared" si="62"/>
        <v>16733</v>
      </c>
    </row>
    <row r="248" spans="1:6" ht="31.5">
      <c r="A248" s="101">
        <v>2250120010</v>
      </c>
      <c r="B248" s="101"/>
      <c r="C248" s="102" t="s">
        <v>123</v>
      </c>
      <c r="D248" s="37">
        <f t="shared" si="62"/>
        <v>16733</v>
      </c>
      <c r="E248" s="37">
        <f t="shared" si="62"/>
        <v>16733</v>
      </c>
      <c r="F248" s="37">
        <f t="shared" si="62"/>
        <v>16733</v>
      </c>
    </row>
    <row r="249" spans="1:6" ht="31.5">
      <c r="A249" s="101">
        <v>2250120010</v>
      </c>
      <c r="B249" s="103" t="s">
        <v>97</v>
      </c>
      <c r="C249" s="102" t="s">
        <v>98</v>
      </c>
      <c r="D249" s="37">
        <f t="shared" si="62"/>
        <v>16733</v>
      </c>
      <c r="E249" s="37">
        <f t="shared" si="62"/>
        <v>16733</v>
      </c>
      <c r="F249" s="37">
        <f t="shared" si="62"/>
        <v>16733</v>
      </c>
    </row>
    <row r="250" spans="1:6" ht="12.75">
      <c r="A250" s="101">
        <v>2250120010</v>
      </c>
      <c r="B250" s="101">
        <v>610</v>
      </c>
      <c r="C250" s="102" t="s">
        <v>104</v>
      </c>
      <c r="D250" s="37">
        <f>' № 5  рп, кцср, квр'!E706</f>
        <v>16733</v>
      </c>
      <c r="E250" s="37">
        <f>' № 5  рп, кцср, квр'!F706</f>
        <v>16733</v>
      </c>
      <c r="F250" s="37">
        <f>' № 5  рп, кцср, квр'!G706</f>
        <v>16733</v>
      </c>
    </row>
    <row r="251" spans="1:6" ht="47.25">
      <c r="A251" s="165">
        <v>2250200000</v>
      </c>
      <c r="B251" s="165"/>
      <c r="C251" s="166" t="s">
        <v>376</v>
      </c>
      <c r="D251" s="37">
        <f>D255+D252</f>
        <v>5491.1</v>
      </c>
      <c r="E251" s="37">
        <f aca="true" t="shared" si="63" ref="E251:F251">E255+E252</f>
        <v>0</v>
      </c>
      <c r="F251" s="37">
        <f t="shared" si="63"/>
        <v>0</v>
      </c>
    </row>
    <row r="252" spans="1:6" ht="78.75">
      <c r="A252" s="114">
        <v>2250210480</v>
      </c>
      <c r="B252" s="249"/>
      <c r="C252" s="119" t="s">
        <v>685</v>
      </c>
      <c r="D252" s="37">
        <f>D253</f>
        <v>2733.3</v>
      </c>
      <c r="E252" s="37">
        <f aca="true" t="shared" si="64" ref="E252:F253">E253</f>
        <v>0</v>
      </c>
      <c r="F252" s="37">
        <f t="shared" si="64"/>
        <v>0</v>
      </c>
    </row>
    <row r="253" spans="1:6" ht="31.5">
      <c r="A253" s="114">
        <v>2250210480</v>
      </c>
      <c r="B253" s="248" t="s">
        <v>97</v>
      </c>
      <c r="C253" s="250" t="s">
        <v>98</v>
      </c>
      <c r="D253" s="37">
        <f>D254</f>
        <v>2733.3</v>
      </c>
      <c r="E253" s="37">
        <f t="shared" si="64"/>
        <v>0</v>
      </c>
      <c r="F253" s="37">
        <f t="shared" si="64"/>
        <v>0</v>
      </c>
    </row>
    <row r="254" spans="1:6" ht="12.75">
      <c r="A254" s="114">
        <v>2250210480</v>
      </c>
      <c r="B254" s="249">
        <v>610</v>
      </c>
      <c r="C254" s="250" t="s">
        <v>104</v>
      </c>
      <c r="D254" s="37">
        <f>' № 5  рп, кцср, квр'!E710</f>
        <v>2733.3</v>
      </c>
      <c r="E254" s="37">
        <f>' № 5  рп, кцср, квр'!F710</f>
        <v>0</v>
      </c>
      <c r="F254" s="37">
        <f>' № 5  рп, кцср, квр'!G710</f>
        <v>0</v>
      </c>
    </row>
    <row r="255" spans="1:6" ht="78.75">
      <c r="A255" s="114" t="s">
        <v>355</v>
      </c>
      <c r="B255" s="165"/>
      <c r="C255" s="119" t="s">
        <v>297</v>
      </c>
      <c r="D255" s="37">
        <f>D256</f>
        <v>2757.8</v>
      </c>
      <c r="E255" s="37">
        <f aca="true" t="shared" si="65" ref="E255:F256">E256</f>
        <v>0</v>
      </c>
      <c r="F255" s="37">
        <f t="shared" si="65"/>
        <v>0</v>
      </c>
    </row>
    <row r="256" spans="1:6" ht="31.5">
      <c r="A256" s="114" t="s">
        <v>355</v>
      </c>
      <c r="B256" s="164" t="s">
        <v>97</v>
      </c>
      <c r="C256" s="166" t="s">
        <v>98</v>
      </c>
      <c r="D256" s="37">
        <f>D257</f>
        <v>2757.8</v>
      </c>
      <c r="E256" s="37">
        <f t="shared" si="65"/>
        <v>0</v>
      </c>
      <c r="F256" s="37">
        <f t="shared" si="65"/>
        <v>0</v>
      </c>
    </row>
    <row r="257" spans="1:6" ht="12.75">
      <c r="A257" s="114" t="s">
        <v>355</v>
      </c>
      <c r="B257" s="165">
        <v>610</v>
      </c>
      <c r="C257" s="166" t="s">
        <v>104</v>
      </c>
      <c r="D257" s="37">
        <f>' № 5  рп, кцср, квр'!E713</f>
        <v>2757.8</v>
      </c>
      <c r="E257" s="37">
        <f>' № 5  рп, кцср, квр'!F713</f>
        <v>0</v>
      </c>
      <c r="F257" s="37">
        <f>' № 5  рп, кцср, квр'!G713</f>
        <v>0</v>
      </c>
    </row>
    <row r="258" spans="1:6" ht="47.25">
      <c r="A258" s="28">
        <v>2300000000</v>
      </c>
      <c r="B258" s="16"/>
      <c r="C258" s="45" t="s">
        <v>343</v>
      </c>
      <c r="D258" s="36">
        <f>D259+D274+D312</f>
        <v>78665.4</v>
      </c>
      <c r="E258" s="36">
        <f>E259+E274+E312</f>
        <v>23574.100000000002</v>
      </c>
      <c r="F258" s="36">
        <f>F259+F274+F312</f>
        <v>12866.400000000001</v>
      </c>
    </row>
    <row r="259" spans="1:6" ht="47.25">
      <c r="A259" s="103">
        <v>2310000000</v>
      </c>
      <c r="B259" s="101"/>
      <c r="C259" s="102" t="s">
        <v>212</v>
      </c>
      <c r="D259" s="37">
        <f>D260+D267</f>
        <v>18005.9</v>
      </c>
      <c r="E259" s="37">
        <f aca="true" t="shared" si="66" ref="E259:F259">E260+E267</f>
        <v>155.1</v>
      </c>
      <c r="F259" s="37">
        <f t="shared" si="66"/>
        <v>155.1</v>
      </c>
    </row>
    <row r="260" spans="1:6" ht="47.25">
      <c r="A260" s="103" t="s">
        <v>304</v>
      </c>
      <c r="B260" s="24"/>
      <c r="C260" s="102" t="s">
        <v>229</v>
      </c>
      <c r="D260" s="37">
        <f>D264+D261</f>
        <v>16312.2</v>
      </c>
      <c r="E260" s="37">
        <f>E264+E261</f>
        <v>155.1</v>
      </c>
      <c r="F260" s="37">
        <f>F264+F261</f>
        <v>155.1</v>
      </c>
    </row>
    <row r="261" spans="1:6" ht="12.75">
      <c r="A261" s="101" t="s">
        <v>305</v>
      </c>
      <c r="B261" s="101"/>
      <c r="C261" s="62" t="s">
        <v>231</v>
      </c>
      <c r="D261" s="37">
        <f aca="true" t="shared" si="67" ref="D261:F262">D262</f>
        <v>793.3</v>
      </c>
      <c r="E261" s="37">
        <f t="shared" si="67"/>
        <v>0</v>
      </c>
      <c r="F261" s="37">
        <f t="shared" si="67"/>
        <v>0</v>
      </c>
    </row>
    <row r="262" spans="1:6" ht="31.5">
      <c r="A262" s="101" t="s">
        <v>305</v>
      </c>
      <c r="B262" s="103" t="s">
        <v>69</v>
      </c>
      <c r="C262" s="56" t="s">
        <v>95</v>
      </c>
      <c r="D262" s="37">
        <f t="shared" si="67"/>
        <v>793.3</v>
      </c>
      <c r="E262" s="37">
        <f t="shared" si="67"/>
        <v>0</v>
      </c>
      <c r="F262" s="37">
        <f t="shared" si="67"/>
        <v>0</v>
      </c>
    </row>
    <row r="263" spans="1:6" ht="31.5">
      <c r="A263" s="101" t="s">
        <v>305</v>
      </c>
      <c r="B263" s="101">
        <v>240</v>
      </c>
      <c r="C263" s="56" t="s">
        <v>223</v>
      </c>
      <c r="D263" s="37">
        <f>' № 5  рп, кцср, квр'!E254</f>
        <v>793.3</v>
      </c>
      <c r="E263" s="37">
        <f>' № 5  рп, кцср, квр'!F254</f>
        <v>0</v>
      </c>
      <c r="F263" s="37">
        <f>' № 5  рп, кцср, квр'!G254</f>
        <v>0</v>
      </c>
    </row>
    <row r="264" spans="1:6" ht="12.75">
      <c r="A264" s="103" t="s">
        <v>306</v>
      </c>
      <c r="B264" s="101"/>
      <c r="C264" s="97" t="s">
        <v>221</v>
      </c>
      <c r="D264" s="37">
        <f aca="true" t="shared" si="68" ref="D264:F265">D265</f>
        <v>15518.900000000001</v>
      </c>
      <c r="E264" s="37">
        <f t="shared" si="68"/>
        <v>155.1</v>
      </c>
      <c r="F264" s="37">
        <f t="shared" si="68"/>
        <v>155.1</v>
      </c>
    </row>
    <row r="265" spans="1:6" ht="31.5">
      <c r="A265" s="103" t="s">
        <v>306</v>
      </c>
      <c r="B265" s="103" t="s">
        <v>69</v>
      </c>
      <c r="C265" s="102" t="s">
        <v>95</v>
      </c>
      <c r="D265" s="37">
        <f t="shared" si="68"/>
        <v>15518.900000000001</v>
      </c>
      <c r="E265" s="37">
        <f t="shared" si="68"/>
        <v>155.1</v>
      </c>
      <c r="F265" s="37">
        <f t="shared" si="68"/>
        <v>155.1</v>
      </c>
    </row>
    <row r="266" spans="1:6" ht="31.5">
      <c r="A266" s="103" t="s">
        <v>306</v>
      </c>
      <c r="B266" s="101">
        <v>240</v>
      </c>
      <c r="C266" s="102" t="s">
        <v>223</v>
      </c>
      <c r="D266" s="37">
        <f>' № 5  рп, кцср, квр'!E257</f>
        <v>15518.900000000001</v>
      </c>
      <c r="E266" s="37">
        <f>' № 5  рп, кцср, квр'!F257</f>
        <v>155.1</v>
      </c>
      <c r="F266" s="37">
        <f>' № 5  рп, кцср, квр'!G257</f>
        <v>155.1</v>
      </c>
    </row>
    <row r="267" spans="1:6" ht="12.75">
      <c r="A267" s="161">
        <v>2310100000</v>
      </c>
      <c r="B267" s="162"/>
      <c r="C267" s="118" t="s">
        <v>365</v>
      </c>
      <c r="D267" s="21">
        <f>D268+D271</f>
        <v>1693.7</v>
      </c>
      <c r="E267" s="21">
        <f aca="true" t="shared" si="69" ref="E267:F267">E268+E271</f>
        <v>0</v>
      </c>
      <c r="F267" s="21">
        <f t="shared" si="69"/>
        <v>0</v>
      </c>
    </row>
    <row r="268" spans="1:6" ht="12.75">
      <c r="A268" s="161">
        <v>2310111180</v>
      </c>
      <c r="B268" s="162"/>
      <c r="C268" s="71" t="s">
        <v>366</v>
      </c>
      <c r="D268" s="21">
        <f>D269</f>
        <v>1000</v>
      </c>
      <c r="E268" s="21">
        <f aca="true" t="shared" si="70" ref="E268:F269">E269</f>
        <v>0</v>
      </c>
      <c r="F268" s="21">
        <f t="shared" si="70"/>
        <v>0</v>
      </c>
    </row>
    <row r="269" spans="1:6" ht="31.5">
      <c r="A269" s="161">
        <v>2310111180</v>
      </c>
      <c r="B269" s="161" t="s">
        <v>69</v>
      </c>
      <c r="C269" s="163" t="s">
        <v>95</v>
      </c>
      <c r="D269" s="21">
        <f>D270</f>
        <v>1000</v>
      </c>
      <c r="E269" s="21">
        <f t="shared" si="70"/>
        <v>0</v>
      </c>
      <c r="F269" s="21">
        <f t="shared" si="70"/>
        <v>0</v>
      </c>
    </row>
    <row r="270" spans="1:6" ht="31.5">
      <c r="A270" s="161">
        <v>2310111180</v>
      </c>
      <c r="B270" s="162">
        <v>240</v>
      </c>
      <c r="C270" s="163" t="s">
        <v>223</v>
      </c>
      <c r="D270" s="21">
        <f>' № 5  рп, кцср, квр'!E261</f>
        <v>1000</v>
      </c>
      <c r="E270" s="21">
        <f>' № 5  рп, кцср, квр'!F261</f>
        <v>0</v>
      </c>
      <c r="F270" s="21">
        <f>' № 5  рп, кцср, квр'!G261</f>
        <v>0</v>
      </c>
    </row>
    <row r="271" spans="1:6" ht="12.75">
      <c r="A271" s="161">
        <v>2310120100</v>
      </c>
      <c r="B271" s="162"/>
      <c r="C271" s="163" t="s">
        <v>231</v>
      </c>
      <c r="D271" s="21">
        <f>D272</f>
        <v>693.7</v>
      </c>
      <c r="E271" s="21">
        <f aca="true" t="shared" si="71" ref="E271:F272">E272</f>
        <v>0</v>
      </c>
      <c r="F271" s="21">
        <f t="shared" si="71"/>
        <v>0</v>
      </c>
    </row>
    <row r="272" spans="1:6" ht="31.5">
      <c r="A272" s="161">
        <v>2310120100</v>
      </c>
      <c r="B272" s="161" t="s">
        <v>69</v>
      </c>
      <c r="C272" s="163" t="s">
        <v>95</v>
      </c>
      <c r="D272" s="21">
        <f>D273</f>
        <v>693.7</v>
      </c>
      <c r="E272" s="21">
        <f t="shared" si="71"/>
        <v>0</v>
      </c>
      <c r="F272" s="21">
        <f t="shared" si="71"/>
        <v>0</v>
      </c>
    </row>
    <row r="273" spans="1:6" ht="31.5">
      <c r="A273" s="161">
        <v>2310120100</v>
      </c>
      <c r="B273" s="162">
        <v>240</v>
      </c>
      <c r="C273" s="163" t="s">
        <v>223</v>
      </c>
      <c r="D273" s="21">
        <f>' № 5  рп, кцср, квр'!E264</f>
        <v>693.7</v>
      </c>
      <c r="E273" s="21">
        <f>' № 5  рп, кцср, квр'!F264</f>
        <v>0</v>
      </c>
      <c r="F273" s="21">
        <f>' № 5  рп, кцср, квр'!G264</f>
        <v>0</v>
      </c>
    </row>
    <row r="274" spans="1:6" ht="12.75">
      <c r="A274" s="103">
        <v>2320000000</v>
      </c>
      <c r="B274" s="101"/>
      <c r="C274" s="102" t="s">
        <v>181</v>
      </c>
      <c r="D274" s="37">
        <f>D282+D275+D308+D304</f>
        <v>57645</v>
      </c>
      <c r="E274" s="37">
        <f aca="true" t="shared" si="72" ref="E274:F274">E282+E275+E308+E304</f>
        <v>23419.000000000004</v>
      </c>
      <c r="F274" s="37">
        <f t="shared" si="72"/>
        <v>12711.300000000001</v>
      </c>
    </row>
    <row r="275" spans="1:6" ht="31.5">
      <c r="A275" s="157">
        <v>2320100000</v>
      </c>
      <c r="B275" s="158"/>
      <c r="C275" s="159" t="s">
        <v>354</v>
      </c>
      <c r="D275" s="37">
        <f>D279+D276</f>
        <v>876.7</v>
      </c>
      <c r="E275" s="37">
        <f>E279+E276</f>
        <v>0</v>
      </c>
      <c r="F275" s="37">
        <f>F279+F276</f>
        <v>0</v>
      </c>
    </row>
    <row r="276" spans="1:6" ht="63">
      <c r="A276" s="245">
        <v>2320119020</v>
      </c>
      <c r="B276" s="245"/>
      <c r="C276" s="246" t="s">
        <v>667</v>
      </c>
      <c r="D276" s="37">
        <f>D277</f>
        <v>818.2</v>
      </c>
      <c r="E276" s="37">
        <f aca="true" t="shared" si="73" ref="E276:F277">E277</f>
        <v>0</v>
      </c>
      <c r="F276" s="37">
        <f t="shared" si="73"/>
        <v>0</v>
      </c>
    </row>
    <row r="277" spans="1:6" ht="31.5">
      <c r="A277" s="245">
        <v>2320119020</v>
      </c>
      <c r="B277" s="244" t="s">
        <v>69</v>
      </c>
      <c r="C277" s="246" t="s">
        <v>95</v>
      </c>
      <c r="D277" s="37">
        <f>D278</f>
        <v>818.2</v>
      </c>
      <c r="E277" s="37">
        <f t="shared" si="73"/>
        <v>0</v>
      </c>
      <c r="F277" s="37">
        <f t="shared" si="73"/>
        <v>0</v>
      </c>
    </row>
    <row r="278" spans="1:6" ht="31.5">
      <c r="A278" s="245">
        <v>2320119020</v>
      </c>
      <c r="B278" s="245">
        <v>240</v>
      </c>
      <c r="C278" s="246" t="s">
        <v>223</v>
      </c>
      <c r="D278" s="37">
        <f>' № 5  рп, кцср, квр'!E269</f>
        <v>818.2</v>
      </c>
      <c r="E278" s="37">
        <f>' № 5  рп, кцср, квр'!F269</f>
        <v>0</v>
      </c>
      <c r="F278" s="37">
        <f>' № 5  рп, кцср, квр'!G269</f>
        <v>0</v>
      </c>
    </row>
    <row r="279" spans="1:6" ht="63">
      <c r="A279" s="130" t="s">
        <v>331</v>
      </c>
      <c r="B279" s="130"/>
      <c r="C279" s="178" t="s">
        <v>390</v>
      </c>
      <c r="D279" s="37">
        <f aca="true" t="shared" si="74" ref="D279:F280">D280</f>
        <v>58.5</v>
      </c>
      <c r="E279" s="37">
        <f t="shared" si="74"/>
        <v>0</v>
      </c>
      <c r="F279" s="37">
        <f t="shared" si="74"/>
        <v>0</v>
      </c>
    </row>
    <row r="280" spans="1:6" ht="31.5">
      <c r="A280" s="130" t="s">
        <v>331</v>
      </c>
      <c r="B280" s="128" t="s">
        <v>69</v>
      </c>
      <c r="C280" s="131" t="s">
        <v>95</v>
      </c>
      <c r="D280" s="37">
        <f t="shared" si="74"/>
        <v>58.5</v>
      </c>
      <c r="E280" s="37">
        <f t="shared" si="74"/>
        <v>0</v>
      </c>
      <c r="F280" s="37">
        <f t="shared" si="74"/>
        <v>0</v>
      </c>
    </row>
    <row r="281" spans="1:6" ht="31.5">
      <c r="A281" s="130" t="s">
        <v>331</v>
      </c>
      <c r="B281" s="130">
        <v>240</v>
      </c>
      <c r="C281" s="131" t="s">
        <v>223</v>
      </c>
      <c r="D281" s="37">
        <f>' № 5  рп, кцср, квр'!E272</f>
        <v>58.5</v>
      </c>
      <c r="E281" s="37">
        <f>' № 5  рп, кцср, квр'!F272</f>
        <v>0</v>
      </c>
      <c r="F281" s="37">
        <f>' № 5  рп, кцср, квр'!G272</f>
        <v>0</v>
      </c>
    </row>
    <row r="282" spans="1:6" ht="12.75">
      <c r="A282" s="103">
        <v>2320200000</v>
      </c>
      <c r="B282" s="101"/>
      <c r="C282" s="102" t="s">
        <v>128</v>
      </c>
      <c r="D282" s="37">
        <f>D283+D286+D289+D295+D298+D301+D292</f>
        <v>55600.2</v>
      </c>
      <c r="E282" s="37">
        <f aca="true" t="shared" si="75" ref="E282:F282">E283+E286+E289+E295+E298+E301+E292</f>
        <v>23419.000000000004</v>
      </c>
      <c r="F282" s="37">
        <f t="shared" si="75"/>
        <v>12711.300000000001</v>
      </c>
    </row>
    <row r="283" spans="1:6" ht="12.75">
      <c r="A283" s="101">
        <v>2320220050</v>
      </c>
      <c r="B283" s="101"/>
      <c r="C283" s="102" t="s">
        <v>129</v>
      </c>
      <c r="D283" s="37">
        <f aca="true" t="shared" si="76" ref="D283:F284">D284</f>
        <v>19828.600000000002</v>
      </c>
      <c r="E283" s="37">
        <f t="shared" si="76"/>
        <v>20304.9</v>
      </c>
      <c r="F283" s="37">
        <f t="shared" si="76"/>
        <v>10497.2</v>
      </c>
    </row>
    <row r="284" spans="1:6" ht="31.5">
      <c r="A284" s="101">
        <v>2320220050</v>
      </c>
      <c r="B284" s="103" t="s">
        <v>69</v>
      </c>
      <c r="C284" s="102" t="s">
        <v>95</v>
      </c>
      <c r="D284" s="37">
        <f t="shared" si="76"/>
        <v>19828.600000000002</v>
      </c>
      <c r="E284" s="37">
        <f t="shared" si="76"/>
        <v>20304.9</v>
      </c>
      <c r="F284" s="37">
        <f t="shared" si="76"/>
        <v>10497.2</v>
      </c>
    </row>
    <row r="285" spans="1:6" ht="31.5">
      <c r="A285" s="101">
        <v>2320220050</v>
      </c>
      <c r="B285" s="101">
        <v>240</v>
      </c>
      <c r="C285" s="102" t="s">
        <v>223</v>
      </c>
      <c r="D285" s="37">
        <f>' № 5  рп, кцср, квр'!E276</f>
        <v>19828.600000000002</v>
      </c>
      <c r="E285" s="37">
        <f>' № 5  рп, кцср, квр'!F276</f>
        <v>20304.9</v>
      </c>
      <c r="F285" s="37">
        <f>' № 5  рп, кцср, квр'!G276</f>
        <v>10497.2</v>
      </c>
    </row>
    <row r="286" spans="1:6" ht="12.75">
      <c r="A286" s="101">
        <v>2320220070</v>
      </c>
      <c r="B286" s="101"/>
      <c r="C286" s="102" t="s">
        <v>130</v>
      </c>
      <c r="D286" s="37">
        <f aca="true" t="shared" si="77" ref="D286:F287">D287</f>
        <v>6811.1</v>
      </c>
      <c r="E286" s="37">
        <f t="shared" si="77"/>
        <v>2068.2</v>
      </c>
      <c r="F286" s="37">
        <f t="shared" si="77"/>
        <v>2068.2</v>
      </c>
    </row>
    <row r="287" spans="1:6" ht="31.5">
      <c r="A287" s="127">
        <v>2320220070</v>
      </c>
      <c r="B287" s="103" t="s">
        <v>69</v>
      </c>
      <c r="C287" s="102" t="s">
        <v>95</v>
      </c>
      <c r="D287" s="37">
        <f t="shared" si="77"/>
        <v>6811.1</v>
      </c>
      <c r="E287" s="37">
        <f t="shared" si="77"/>
        <v>2068.2</v>
      </c>
      <c r="F287" s="37">
        <f t="shared" si="77"/>
        <v>2068.2</v>
      </c>
    </row>
    <row r="288" spans="1:6" ht="31.5">
      <c r="A288" s="127">
        <v>2320220070</v>
      </c>
      <c r="B288" s="101">
        <v>240</v>
      </c>
      <c r="C288" s="102" t="s">
        <v>223</v>
      </c>
      <c r="D288" s="37">
        <f>' № 5  рп, кцср, квр'!E279</f>
        <v>6811.1</v>
      </c>
      <c r="E288" s="37">
        <f>' № 5  рп, кцср, квр'!F279</f>
        <v>2068.2</v>
      </c>
      <c r="F288" s="37">
        <f>' № 5  рп, кцср, квр'!G279</f>
        <v>2068.2</v>
      </c>
    </row>
    <row r="289" spans="1:6" ht="12.75">
      <c r="A289" s="101">
        <v>2320220080</v>
      </c>
      <c r="B289" s="101"/>
      <c r="C289" s="102" t="s">
        <v>131</v>
      </c>
      <c r="D289" s="37">
        <f aca="true" t="shared" si="78" ref="D289:F290">D290</f>
        <v>1356.6</v>
      </c>
      <c r="E289" s="37">
        <f t="shared" si="78"/>
        <v>1045.9</v>
      </c>
      <c r="F289" s="37">
        <f t="shared" si="78"/>
        <v>145.9</v>
      </c>
    </row>
    <row r="290" spans="1:6" ht="31.5">
      <c r="A290" s="101">
        <v>2320220080</v>
      </c>
      <c r="B290" s="103" t="s">
        <v>69</v>
      </c>
      <c r="C290" s="102" t="s">
        <v>95</v>
      </c>
      <c r="D290" s="37">
        <f t="shared" si="78"/>
        <v>1356.6</v>
      </c>
      <c r="E290" s="37">
        <f t="shared" si="78"/>
        <v>1045.9</v>
      </c>
      <c r="F290" s="37">
        <f t="shared" si="78"/>
        <v>145.9</v>
      </c>
    </row>
    <row r="291" spans="1:6" ht="31.5">
      <c r="A291" s="101">
        <v>2320220080</v>
      </c>
      <c r="B291" s="101">
        <v>240</v>
      </c>
      <c r="C291" s="102" t="s">
        <v>223</v>
      </c>
      <c r="D291" s="37">
        <f>' № 5  рп, кцср, квр'!E282</f>
        <v>1356.6</v>
      </c>
      <c r="E291" s="37">
        <f>' № 5  рп, кцср, квр'!F282</f>
        <v>1045.9</v>
      </c>
      <c r="F291" s="37">
        <f>' № 5  рп, кцср, квр'!G282</f>
        <v>145.9</v>
      </c>
    </row>
    <row r="292" spans="1:6" ht="12.75">
      <c r="A292" s="266">
        <v>2320220090</v>
      </c>
      <c r="B292" s="266"/>
      <c r="C292" s="8" t="s">
        <v>701</v>
      </c>
      <c r="D292" s="37">
        <f>D293</f>
        <v>722.2</v>
      </c>
      <c r="E292" s="37">
        <f aca="true" t="shared" si="79" ref="E292:F293">E293</f>
        <v>0</v>
      </c>
      <c r="F292" s="37">
        <f t="shared" si="79"/>
        <v>0</v>
      </c>
    </row>
    <row r="293" spans="1:6" ht="31.5">
      <c r="A293" s="266">
        <v>2320220090</v>
      </c>
      <c r="B293" s="265" t="s">
        <v>69</v>
      </c>
      <c r="C293" s="267" t="s">
        <v>95</v>
      </c>
      <c r="D293" s="37">
        <f>D294</f>
        <v>722.2</v>
      </c>
      <c r="E293" s="37">
        <f t="shared" si="79"/>
        <v>0</v>
      </c>
      <c r="F293" s="37">
        <f t="shared" si="79"/>
        <v>0</v>
      </c>
    </row>
    <row r="294" spans="1:6" ht="31.5">
      <c r="A294" s="266">
        <v>2320220090</v>
      </c>
      <c r="B294" s="266">
        <v>240</v>
      </c>
      <c r="C294" s="267" t="s">
        <v>223</v>
      </c>
      <c r="D294" s="37">
        <f>' № 5  рп, кцср, квр'!E285</f>
        <v>722.2</v>
      </c>
      <c r="E294" s="37">
        <f>' № 5  рп, кцср, квр'!F285</f>
        <v>0</v>
      </c>
      <c r="F294" s="37">
        <f>' № 5  рп, кцср, квр'!G285</f>
        <v>0</v>
      </c>
    </row>
    <row r="295" spans="1:6" ht="12.75">
      <c r="A295" s="162">
        <v>2320220110</v>
      </c>
      <c r="B295" s="162"/>
      <c r="C295" s="163" t="s">
        <v>367</v>
      </c>
      <c r="D295" s="37">
        <f>D296</f>
        <v>25822.8</v>
      </c>
      <c r="E295" s="37">
        <f aca="true" t="shared" si="80" ref="E295:F296">E296</f>
        <v>0</v>
      </c>
      <c r="F295" s="37">
        <f t="shared" si="80"/>
        <v>0</v>
      </c>
    </row>
    <row r="296" spans="1:6" ht="31.5">
      <c r="A296" s="162">
        <v>2320220110</v>
      </c>
      <c r="B296" s="161" t="s">
        <v>69</v>
      </c>
      <c r="C296" s="163" t="s">
        <v>95</v>
      </c>
      <c r="D296" s="37">
        <f>D297</f>
        <v>25822.8</v>
      </c>
      <c r="E296" s="37">
        <f t="shared" si="80"/>
        <v>0</v>
      </c>
      <c r="F296" s="37">
        <f t="shared" si="80"/>
        <v>0</v>
      </c>
    </row>
    <row r="297" spans="1:6" ht="31.5">
      <c r="A297" s="162">
        <v>2320220110</v>
      </c>
      <c r="B297" s="162">
        <v>240</v>
      </c>
      <c r="C297" s="163" t="s">
        <v>223</v>
      </c>
      <c r="D297" s="37">
        <f>' № 5  рп, кцср, квр'!E288</f>
        <v>25822.8</v>
      </c>
      <c r="E297" s="37">
        <f>' № 5  рп, кцср, квр'!F288</f>
        <v>0</v>
      </c>
      <c r="F297" s="37">
        <f>' № 5  рп, кцср, квр'!G288</f>
        <v>0</v>
      </c>
    </row>
    <row r="298" spans="1:6" ht="12.75">
      <c r="A298" s="162" t="s">
        <v>371</v>
      </c>
      <c r="B298" s="162"/>
      <c r="C298" s="163" t="s">
        <v>370</v>
      </c>
      <c r="D298" s="21">
        <f>D299</f>
        <v>93.7</v>
      </c>
      <c r="E298" s="21">
        <f aca="true" t="shared" si="81" ref="E298:F299">E299</f>
        <v>0</v>
      </c>
      <c r="F298" s="21">
        <f t="shared" si="81"/>
        <v>0</v>
      </c>
    </row>
    <row r="299" spans="1:6" ht="31.5">
      <c r="A299" s="162" t="s">
        <v>371</v>
      </c>
      <c r="B299" s="161" t="s">
        <v>69</v>
      </c>
      <c r="C299" s="163" t="s">
        <v>95</v>
      </c>
      <c r="D299" s="21">
        <f>D300</f>
        <v>93.7</v>
      </c>
      <c r="E299" s="21">
        <f t="shared" si="81"/>
        <v>0</v>
      </c>
      <c r="F299" s="21">
        <f t="shared" si="81"/>
        <v>0</v>
      </c>
    </row>
    <row r="300" spans="1:6" ht="31.5">
      <c r="A300" s="162" t="s">
        <v>371</v>
      </c>
      <c r="B300" s="162">
        <v>240</v>
      </c>
      <c r="C300" s="163" t="s">
        <v>223</v>
      </c>
      <c r="D300" s="21">
        <f>' № 5  рп, кцср, квр'!E291</f>
        <v>93.7</v>
      </c>
      <c r="E300" s="21">
        <f>' № 5  рп, кцср, квр'!F291</f>
        <v>0</v>
      </c>
      <c r="F300" s="21">
        <f>' № 5  рп, кцср, квр'!G291</f>
        <v>0</v>
      </c>
    </row>
    <row r="301" spans="1:6" ht="47.25">
      <c r="A301" s="162" t="s">
        <v>369</v>
      </c>
      <c r="B301" s="162"/>
      <c r="C301" s="163" t="s">
        <v>368</v>
      </c>
      <c r="D301" s="21">
        <f>D302</f>
        <v>965.2</v>
      </c>
      <c r="E301" s="21">
        <f aca="true" t="shared" si="82" ref="E301:F302">E302</f>
        <v>0</v>
      </c>
      <c r="F301" s="21">
        <f t="shared" si="82"/>
        <v>0</v>
      </c>
    </row>
    <row r="302" spans="1:6" ht="31.5">
      <c r="A302" s="162" t="s">
        <v>369</v>
      </c>
      <c r="B302" s="161" t="s">
        <v>69</v>
      </c>
      <c r="C302" s="163" t="s">
        <v>95</v>
      </c>
      <c r="D302" s="21">
        <f>D303</f>
        <v>965.2</v>
      </c>
      <c r="E302" s="21">
        <f t="shared" si="82"/>
        <v>0</v>
      </c>
      <c r="F302" s="21">
        <f t="shared" si="82"/>
        <v>0</v>
      </c>
    </row>
    <row r="303" spans="1:6" ht="31.5">
      <c r="A303" s="162" t="s">
        <v>369</v>
      </c>
      <c r="B303" s="162">
        <v>240</v>
      </c>
      <c r="C303" s="163" t="s">
        <v>223</v>
      </c>
      <c r="D303" s="21">
        <f>' № 5  рп, кцср, квр'!E294</f>
        <v>965.2</v>
      </c>
      <c r="E303" s="21">
        <f>' № 5  рп, кцср, квр'!F294</f>
        <v>0</v>
      </c>
      <c r="F303" s="21">
        <f>' № 5  рп, кцср, квр'!G294</f>
        <v>0</v>
      </c>
    </row>
    <row r="304" spans="1:6" ht="12.75">
      <c r="A304" s="244">
        <v>2320300000</v>
      </c>
      <c r="B304" s="245"/>
      <c r="C304" s="246" t="s">
        <v>673</v>
      </c>
      <c r="D304" s="21">
        <f>D305</f>
        <v>969.8</v>
      </c>
      <c r="E304" s="21">
        <f aca="true" t="shared" si="83" ref="E304:F306">E305</f>
        <v>0</v>
      </c>
      <c r="F304" s="21">
        <f t="shared" si="83"/>
        <v>0</v>
      </c>
    </row>
    <row r="305" spans="1:6" ht="12.75">
      <c r="A305" s="245">
        <v>2320320060</v>
      </c>
      <c r="B305" s="245"/>
      <c r="C305" s="246" t="s">
        <v>674</v>
      </c>
      <c r="D305" s="21">
        <f>D306</f>
        <v>969.8</v>
      </c>
      <c r="E305" s="21">
        <f t="shared" si="83"/>
        <v>0</v>
      </c>
      <c r="F305" s="21">
        <f t="shared" si="83"/>
        <v>0</v>
      </c>
    </row>
    <row r="306" spans="1:6" ht="31.5">
      <c r="A306" s="245">
        <v>2320320060</v>
      </c>
      <c r="B306" s="244" t="s">
        <v>72</v>
      </c>
      <c r="C306" s="56" t="s">
        <v>96</v>
      </c>
      <c r="D306" s="21">
        <f>D307</f>
        <v>969.8</v>
      </c>
      <c r="E306" s="21">
        <f t="shared" si="83"/>
        <v>0</v>
      </c>
      <c r="F306" s="21">
        <f t="shared" si="83"/>
        <v>0</v>
      </c>
    </row>
    <row r="307" spans="1:6" ht="12.75">
      <c r="A307" s="245">
        <v>2320320060</v>
      </c>
      <c r="B307" s="244" t="s">
        <v>119</v>
      </c>
      <c r="C307" s="56" t="s">
        <v>120</v>
      </c>
      <c r="D307" s="21">
        <f>' № 5  рп, кцср, квр'!E298</f>
        <v>969.8</v>
      </c>
      <c r="E307" s="21">
        <f>' № 5  рп, кцср, квр'!F298</f>
        <v>0</v>
      </c>
      <c r="F307" s="21">
        <f>' № 5  рп, кцср, квр'!G298</f>
        <v>0</v>
      </c>
    </row>
    <row r="308" spans="1:6" ht="31.5">
      <c r="A308" s="244">
        <v>2320500000</v>
      </c>
      <c r="B308" s="244"/>
      <c r="C308" s="246" t="s">
        <v>672</v>
      </c>
      <c r="D308" s="21">
        <f>D309</f>
        <v>198.3</v>
      </c>
      <c r="E308" s="21">
        <f aca="true" t="shared" si="84" ref="E308:F310">E309</f>
        <v>0</v>
      </c>
      <c r="F308" s="21">
        <f t="shared" si="84"/>
        <v>0</v>
      </c>
    </row>
    <row r="309" spans="1:6" ht="12.75">
      <c r="A309" s="244">
        <v>2320520100</v>
      </c>
      <c r="B309" s="244"/>
      <c r="C309" s="56" t="s">
        <v>231</v>
      </c>
      <c r="D309" s="21">
        <f>D310</f>
        <v>198.3</v>
      </c>
      <c r="E309" s="21">
        <f t="shared" si="84"/>
        <v>0</v>
      </c>
      <c r="F309" s="21">
        <f t="shared" si="84"/>
        <v>0</v>
      </c>
    </row>
    <row r="310" spans="1:6" ht="31.5">
      <c r="A310" s="244">
        <v>2320520100</v>
      </c>
      <c r="B310" s="244" t="s">
        <v>69</v>
      </c>
      <c r="C310" s="246" t="s">
        <v>95</v>
      </c>
      <c r="D310" s="21">
        <f>D311</f>
        <v>198.3</v>
      </c>
      <c r="E310" s="21">
        <f t="shared" si="84"/>
        <v>0</v>
      </c>
      <c r="F310" s="21">
        <f t="shared" si="84"/>
        <v>0</v>
      </c>
    </row>
    <row r="311" spans="1:6" ht="31.5">
      <c r="A311" s="244">
        <v>2320520100</v>
      </c>
      <c r="B311" s="245">
        <v>240</v>
      </c>
      <c r="C311" s="246" t="s">
        <v>223</v>
      </c>
      <c r="D311" s="21">
        <f>' № 5  рп, кцср, квр'!E302</f>
        <v>198.3</v>
      </c>
      <c r="E311" s="21">
        <f>' № 5  рп, кцср, квр'!F302</f>
        <v>0</v>
      </c>
      <c r="F311" s="21">
        <f>' № 5  рп, кцср, квр'!G302</f>
        <v>0</v>
      </c>
    </row>
    <row r="312" spans="1:6" ht="18" customHeight="1">
      <c r="A312" s="128">
        <v>2330000000</v>
      </c>
      <c r="B312" s="130"/>
      <c r="C312" s="131" t="s">
        <v>345</v>
      </c>
      <c r="D312" s="37">
        <f>D313</f>
        <v>3014.5</v>
      </c>
      <c r="E312" s="37">
        <f>E313</f>
        <v>0</v>
      </c>
      <c r="F312" s="37">
        <f>F313</f>
        <v>0</v>
      </c>
    </row>
    <row r="313" spans="1:6" ht="47.25">
      <c r="A313" s="128">
        <v>2330100000</v>
      </c>
      <c r="B313" s="130"/>
      <c r="C313" s="131" t="s">
        <v>213</v>
      </c>
      <c r="D313" s="37">
        <f>D314+D317</f>
        <v>3014.5</v>
      </c>
      <c r="E313" s="37">
        <f>E314+E317</f>
        <v>0</v>
      </c>
      <c r="F313" s="37">
        <f>F314+F317</f>
        <v>0</v>
      </c>
    </row>
    <row r="314" spans="1:6" ht="12.75">
      <c r="A314" s="128">
        <v>2330120090</v>
      </c>
      <c r="B314" s="130"/>
      <c r="C314" s="131" t="s">
        <v>329</v>
      </c>
      <c r="D314" s="37">
        <f aca="true" t="shared" si="85" ref="D314:F315">D315</f>
        <v>1238.4</v>
      </c>
      <c r="E314" s="37">
        <f t="shared" si="85"/>
        <v>0</v>
      </c>
      <c r="F314" s="37">
        <f t="shared" si="85"/>
        <v>0</v>
      </c>
    </row>
    <row r="315" spans="1:6" ht="31.5">
      <c r="A315" s="128">
        <v>2330120090</v>
      </c>
      <c r="B315" s="128" t="s">
        <v>69</v>
      </c>
      <c r="C315" s="131" t="s">
        <v>95</v>
      </c>
      <c r="D315" s="37">
        <f t="shared" si="85"/>
        <v>1238.4</v>
      </c>
      <c r="E315" s="37">
        <f t="shared" si="85"/>
        <v>0</v>
      </c>
      <c r="F315" s="37">
        <f t="shared" si="85"/>
        <v>0</v>
      </c>
    </row>
    <row r="316" spans="1:6" ht="31.5">
      <c r="A316" s="128">
        <v>2330120090</v>
      </c>
      <c r="B316" s="130">
        <v>240</v>
      </c>
      <c r="C316" s="131" t="s">
        <v>223</v>
      </c>
      <c r="D316" s="37">
        <f>' № 5  рп, кцср, квр'!E307</f>
        <v>1238.4</v>
      </c>
      <c r="E316" s="37">
        <f>' № 5  рп, кцср, квр'!F307</f>
        <v>0</v>
      </c>
      <c r="F316" s="37">
        <f>' № 5  рп, кцср, квр'!G307</f>
        <v>0</v>
      </c>
    </row>
    <row r="317" spans="1:6" ht="12.75">
      <c r="A317" s="128">
        <v>2330120100</v>
      </c>
      <c r="B317" s="78"/>
      <c r="C317" s="42" t="s">
        <v>330</v>
      </c>
      <c r="D317" s="37">
        <f aca="true" t="shared" si="86" ref="D317:F318">D318</f>
        <v>1776.1</v>
      </c>
      <c r="E317" s="37">
        <f t="shared" si="86"/>
        <v>0</v>
      </c>
      <c r="F317" s="37">
        <f t="shared" si="86"/>
        <v>0</v>
      </c>
    </row>
    <row r="318" spans="1:6" ht="31.5">
      <c r="A318" s="128">
        <v>2330120100</v>
      </c>
      <c r="B318" s="113" t="s">
        <v>69</v>
      </c>
      <c r="C318" s="131" t="s">
        <v>95</v>
      </c>
      <c r="D318" s="37">
        <f t="shared" si="86"/>
        <v>1776.1</v>
      </c>
      <c r="E318" s="37">
        <f t="shared" si="86"/>
        <v>0</v>
      </c>
      <c r="F318" s="37">
        <f t="shared" si="86"/>
        <v>0</v>
      </c>
    </row>
    <row r="319" spans="1:6" ht="31.5">
      <c r="A319" s="128">
        <v>2330120100</v>
      </c>
      <c r="B319" s="78">
        <v>240</v>
      </c>
      <c r="C319" s="131" t="s">
        <v>223</v>
      </c>
      <c r="D319" s="37">
        <f>' № 5  рп, кцср, квр'!E310</f>
        <v>1776.1</v>
      </c>
      <c r="E319" s="37">
        <f>' № 5  рп, кцср, квр'!F310</f>
        <v>0</v>
      </c>
      <c r="F319" s="37">
        <f>' № 5  рп, кцср, квр'!G310</f>
        <v>0</v>
      </c>
    </row>
    <row r="320" spans="1:6" ht="47.25">
      <c r="A320" s="28">
        <v>2400000000</v>
      </c>
      <c r="B320" s="101"/>
      <c r="C320" s="45" t="s">
        <v>325</v>
      </c>
      <c r="D320" s="36">
        <f>D321+D346+D362</f>
        <v>318318.39999999997</v>
      </c>
      <c r="E320" s="36">
        <f>E321+E346+E362</f>
        <v>106565.4</v>
      </c>
      <c r="F320" s="36">
        <f>F321+F346+F362</f>
        <v>91883.5</v>
      </c>
    </row>
    <row r="321" spans="1:6" ht="12.75">
      <c r="A321" s="103">
        <v>2410000000</v>
      </c>
      <c r="B321" s="101"/>
      <c r="C321" s="102" t="s">
        <v>124</v>
      </c>
      <c r="D321" s="37">
        <f>D322+D326+D336</f>
        <v>128464.09999999999</v>
      </c>
      <c r="E321" s="37">
        <f>E322+E326+E336</f>
        <v>101571</v>
      </c>
      <c r="F321" s="37">
        <f>F322+F326+F336</f>
        <v>86763.4</v>
      </c>
    </row>
    <row r="322" spans="1:6" ht="12.75">
      <c r="A322" s="103">
        <v>2410100000</v>
      </c>
      <c r="B322" s="24"/>
      <c r="C322" s="102" t="s">
        <v>178</v>
      </c>
      <c r="D322" s="37">
        <f>D323</f>
        <v>52176.2</v>
      </c>
      <c r="E322" s="37">
        <f aca="true" t="shared" si="87" ref="E322:F324">E323</f>
        <v>29712.6</v>
      </c>
      <c r="F322" s="37">
        <f t="shared" si="87"/>
        <v>13494.2</v>
      </c>
    </row>
    <row r="323" spans="1:6" ht="31.5">
      <c r="A323" s="101">
        <v>2410120100</v>
      </c>
      <c r="B323" s="101"/>
      <c r="C323" s="102" t="s">
        <v>125</v>
      </c>
      <c r="D323" s="37">
        <f>D324</f>
        <v>52176.2</v>
      </c>
      <c r="E323" s="37">
        <f t="shared" si="87"/>
        <v>29712.6</v>
      </c>
      <c r="F323" s="37">
        <f t="shared" si="87"/>
        <v>13494.2</v>
      </c>
    </row>
    <row r="324" spans="1:6" ht="31.5">
      <c r="A324" s="101">
        <v>2410120100</v>
      </c>
      <c r="B324" s="103" t="s">
        <v>69</v>
      </c>
      <c r="C324" s="102" t="s">
        <v>95</v>
      </c>
      <c r="D324" s="37">
        <f>D325</f>
        <v>52176.2</v>
      </c>
      <c r="E324" s="37">
        <f t="shared" si="87"/>
        <v>29712.6</v>
      </c>
      <c r="F324" s="37">
        <f t="shared" si="87"/>
        <v>13494.2</v>
      </c>
    </row>
    <row r="325" spans="1:6" ht="31.5">
      <c r="A325" s="101">
        <v>2410120100</v>
      </c>
      <c r="B325" s="101">
        <v>240</v>
      </c>
      <c r="C325" s="102" t="s">
        <v>223</v>
      </c>
      <c r="D325" s="37">
        <f>' № 5  рп, кцср, квр'!E181</f>
        <v>52176.2</v>
      </c>
      <c r="E325" s="37">
        <f>' № 5  рп, кцср, квр'!F181</f>
        <v>29712.6</v>
      </c>
      <c r="F325" s="37">
        <f>' № 5  рп, кцср, квр'!G181</f>
        <v>13494.2</v>
      </c>
    </row>
    <row r="326" spans="1:6" ht="47.25">
      <c r="A326" s="103">
        <v>2410200000</v>
      </c>
      <c r="B326" s="101"/>
      <c r="C326" s="102" t="s">
        <v>179</v>
      </c>
      <c r="D326" s="37">
        <f>D327+D333+D330</f>
        <v>59552.899999999994</v>
      </c>
      <c r="E326" s="37">
        <f aca="true" t="shared" si="88" ref="E326:F326">E327+E333+E330</f>
        <v>59745.799999999996</v>
      </c>
      <c r="F326" s="37">
        <f t="shared" si="88"/>
        <v>60672.2</v>
      </c>
    </row>
    <row r="327" spans="1:6" ht="31.5">
      <c r="A327" s="101">
        <v>2410211050</v>
      </c>
      <c r="B327" s="101"/>
      <c r="C327" s="102" t="s">
        <v>240</v>
      </c>
      <c r="D327" s="37">
        <f aca="true" t="shared" si="89" ref="D327:F328">D328</f>
        <v>51703.1</v>
      </c>
      <c r="E327" s="37">
        <f t="shared" si="89"/>
        <v>53771.2</v>
      </c>
      <c r="F327" s="37">
        <f t="shared" si="89"/>
        <v>54605</v>
      </c>
    </row>
    <row r="328" spans="1:6" ht="31.5">
      <c r="A328" s="101">
        <v>2410211050</v>
      </c>
      <c r="B328" s="103" t="s">
        <v>69</v>
      </c>
      <c r="C328" s="102" t="s">
        <v>95</v>
      </c>
      <c r="D328" s="37">
        <f t="shared" si="89"/>
        <v>51703.1</v>
      </c>
      <c r="E328" s="37">
        <f t="shared" si="89"/>
        <v>53771.2</v>
      </c>
      <c r="F328" s="37">
        <f t="shared" si="89"/>
        <v>54605</v>
      </c>
    </row>
    <row r="329" spans="1:6" ht="31.5">
      <c r="A329" s="101">
        <v>2410211050</v>
      </c>
      <c r="B329" s="101">
        <v>240</v>
      </c>
      <c r="C329" s="102" t="s">
        <v>223</v>
      </c>
      <c r="D329" s="37">
        <f>' № 5  рп, кцср, квр'!E185</f>
        <v>51703.1</v>
      </c>
      <c r="E329" s="37">
        <f>' № 5  рп, кцср, квр'!F185</f>
        <v>53771.2</v>
      </c>
      <c r="F329" s="37">
        <f>' № 5  рп, кцср, квр'!G185</f>
        <v>54605</v>
      </c>
    </row>
    <row r="330" spans="1:6" ht="12.75">
      <c r="A330" s="245">
        <v>2410220110</v>
      </c>
      <c r="B330" s="245"/>
      <c r="C330" s="56" t="s">
        <v>232</v>
      </c>
      <c r="D330" s="37">
        <f>D331</f>
        <v>2105.1</v>
      </c>
      <c r="E330" s="37">
        <f aca="true" t="shared" si="90" ref="E330:F331">E331</f>
        <v>0</v>
      </c>
      <c r="F330" s="37">
        <f t="shared" si="90"/>
        <v>0</v>
      </c>
    </row>
    <row r="331" spans="1:6" ht="31.5">
      <c r="A331" s="245">
        <v>2410220110</v>
      </c>
      <c r="B331" s="244" t="s">
        <v>69</v>
      </c>
      <c r="C331" s="56" t="s">
        <v>95</v>
      </c>
      <c r="D331" s="37">
        <f>D332</f>
        <v>2105.1</v>
      </c>
      <c r="E331" s="37">
        <f t="shared" si="90"/>
        <v>0</v>
      </c>
      <c r="F331" s="37">
        <f t="shared" si="90"/>
        <v>0</v>
      </c>
    </row>
    <row r="332" spans="1:6" ht="31.5">
      <c r="A332" s="245">
        <v>2410220110</v>
      </c>
      <c r="B332" s="245">
        <v>240</v>
      </c>
      <c r="C332" s="56" t="s">
        <v>223</v>
      </c>
      <c r="D332" s="37">
        <f>' № 5  рп, кцср, квр'!E188</f>
        <v>2105.1</v>
      </c>
      <c r="E332" s="37">
        <f>' № 5  рп, кцср, квр'!F188</f>
        <v>0</v>
      </c>
      <c r="F332" s="37">
        <f>' № 5  рп, кцср, квр'!G188</f>
        <v>0</v>
      </c>
    </row>
    <row r="333" spans="1:6" ht="31.5">
      <c r="A333" s="101" t="s">
        <v>298</v>
      </c>
      <c r="B333" s="101"/>
      <c r="C333" s="102" t="s">
        <v>251</v>
      </c>
      <c r="D333" s="37">
        <f aca="true" t="shared" si="91" ref="D333:F334">D334</f>
        <v>5744.699999999999</v>
      </c>
      <c r="E333" s="37">
        <f t="shared" si="91"/>
        <v>5974.599999999999</v>
      </c>
      <c r="F333" s="37">
        <f t="shared" si="91"/>
        <v>6067.199999999999</v>
      </c>
    </row>
    <row r="334" spans="1:6" ht="31.5">
      <c r="A334" s="101" t="s">
        <v>298</v>
      </c>
      <c r="B334" s="103" t="s">
        <v>69</v>
      </c>
      <c r="C334" s="102" t="s">
        <v>95</v>
      </c>
      <c r="D334" s="37">
        <f t="shared" si="91"/>
        <v>5744.699999999999</v>
      </c>
      <c r="E334" s="37">
        <f t="shared" si="91"/>
        <v>5974.599999999999</v>
      </c>
      <c r="F334" s="37">
        <f t="shared" si="91"/>
        <v>6067.199999999999</v>
      </c>
    </row>
    <row r="335" spans="1:6" ht="31.5">
      <c r="A335" s="101" t="s">
        <v>298</v>
      </c>
      <c r="B335" s="101">
        <v>240</v>
      </c>
      <c r="C335" s="102" t="s">
        <v>223</v>
      </c>
      <c r="D335" s="37">
        <f>' № 5  рп, кцср, квр'!E191</f>
        <v>5744.699999999999</v>
      </c>
      <c r="E335" s="37">
        <f>' № 5  рп, кцср, квр'!F191</f>
        <v>5974.599999999999</v>
      </c>
      <c r="F335" s="37">
        <f>' № 5  рп, кцср, квр'!G191</f>
        <v>6067.199999999999</v>
      </c>
    </row>
    <row r="336" spans="1:6" ht="47.25">
      <c r="A336" s="101">
        <v>2410300000</v>
      </c>
      <c r="B336" s="101"/>
      <c r="C336" s="102" t="s">
        <v>234</v>
      </c>
      <c r="D336" s="37">
        <f>D337+D343+D340</f>
        <v>16735</v>
      </c>
      <c r="E336" s="37">
        <f>E337+E343+E340</f>
        <v>12112.599999999999</v>
      </c>
      <c r="F336" s="37">
        <f>F337+F343+F340</f>
        <v>12597</v>
      </c>
    </row>
    <row r="337" spans="1:6" ht="47.25">
      <c r="A337" s="101">
        <v>2410311020</v>
      </c>
      <c r="B337" s="101"/>
      <c r="C337" s="102" t="s">
        <v>241</v>
      </c>
      <c r="D337" s="37">
        <f aca="true" t="shared" si="92" ref="D337:F338">D338</f>
        <v>10482</v>
      </c>
      <c r="E337" s="37">
        <f t="shared" si="92"/>
        <v>10901.3</v>
      </c>
      <c r="F337" s="37">
        <f t="shared" si="92"/>
        <v>11337.3</v>
      </c>
    </row>
    <row r="338" spans="1:6" ht="31.5">
      <c r="A338" s="101">
        <v>2410311020</v>
      </c>
      <c r="B338" s="103" t="s">
        <v>69</v>
      </c>
      <c r="C338" s="102" t="s">
        <v>95</v>
      </c>
      <c r="D338" s="37">
        <f t="shared" si="92"/>
        <v>10482</v>
      </c>
      <c r="E338" s="37">
        <f t="shared" si="92"/>
        <v>10901.3</v>
      </c>
      <c r="F338" s="37">
        <f t="shared" si="92"/>
        <v>11337.3</v>
      </c>
    </row>
    <row r="339" spans="1:6" ht="31.5">
      <c r="A339" s="101">
        <v>2410311020</v>
      </c>
      <c r="B339" s="101">
        <v>240</v>
      </c>
      <c r="C339" s="102" t="s">
        <v>223</v>
      </c>
      <c r="D339" s="37">
        <f>' № 5  рп, кцср, квр'!E195</f>
        <v>10482</v>
      </c>
      <c r="E339" s="37">
        <f>' № 5  рп, кцср, квр'!F195</f>
        <v>10901.3</v>
      </c>
      <c r="F339" s="37">
        <f>' № 5  рп, кцср, квр'!G195</f>
        <v>11337.3</v>
      </c>
    </row>
    <row r="340" spans="1:6" ht="12.75">
      <c r="A340" s="101">
        <v>2410320110</v>
      </c>
      <c r="B340" s="101"/>
      <c r="C340" s="56" t="s">
        <v>232</v>
      </c>
      <c r="D340" s="37">
        <f aca="true" t="shared" si="93" ref="D340:F341">D341</f>
        <v>5088.3</v>
      </c>
      <c r="E340" s="37">
        <f t="shared" si="93"/>
        <v>0</v>
      </c>
      <c r="F340" s="37">
        <f t="shared" si="93"/>
        <v>0</v>
      </c>
    </row>
    <row r="341" spans="1:6" ht="31.5">
      <c r="A341" s="101">
        <v>2410320110</v>
      </c>
      <c r="B341" s="103" t="s">
        <v>69</v>
      </c>
      <c r="C341" s="56" t="s">
        <v>95</v>
      </c>
      <c r="D341" s="37">
        <f t="shared" si="93"/>
        <v>5088.3</v>
      </c>
      <c r="E341" s="37">
        <f t="shared" si="93"/>
        <v>0</v>
      </c>
      <c r="F341" s="37">
        <f t="shared" si="93"/>
        <v>0</v>
      </c>
    </row>
    <row r="342" spans="1:6" ht="31.5">
      <c r="A342" s="101">
        <v>2410320110</v>
      </c>
      <c r="B342" s="101">
        <v>240</v>
      </c>
      <c r="C342" s="56" t="s">
        <v>223</v>
      </c>
      <c r="D342" s="37">
        <f>' № 5  рп, кцср, квр'!E198</f>
        <v>5088.3</v>
      </c>
      <c r="E342" s="37">
        <f>' № 5  рп, кцср, квр'!F198</f>
        <v>0</v>
      </c>
      <c r="F342" s="37">
        <f>' № 5  рп, кцср, квр'!G198</f>
        <v>0</v>
      </c>
    </row>
    <row r="343" spans="1:6" ht="47.25">
      <c r="A343" s="101" t="s">
        <v>299</v>
      </c>
      <c r="B343" s="101"/>
      <c r="C343" s="102" t="s">
        <v>252</v>
      </c>
      <c r="D343" s="37">
        <f aca="true" t="shared" si="94" ref="D343:F344">D344</f>
        <v>1164.7</v>
      </c>
      <c r="E343" s="37">
        <f t="shared" si="94"/>
        <v>1211.3000000000002</v>
      </c>
      <c r="F343" s="37">
        <f t="shared" si="94"/>
        <v>1259.7000000000003</v>
      </c>
    </row>
    <row r="344" spans="1:6" ht="31.5">
      <c r="A344" s="101" t="s">
        <v>299</v>
      </c>
      <c r="B344" s="103" t="s">
        <v>69</v>
      </c>
      <c r="C344" s="102" t="s">
        <v>95</v>
      </c>
      <c r="D344" s="37">
        <f t="shared" si="94"/>
        <v>1164.7</v>
      </c>
      <c r="E344" s="37">
        <f t="shared" si="94"/>
        <v>1211.3000000000002</v>
      </c>
      <c r="F344" s="37">
        <f t="shared" si="94"/>
        <v>1259.7000000000003</v>
      </c>
    </row>
    <row r="345" spans="1:6" ht="31.5">
      <c r="A345" s="101" t="s">
        <v>299</v>
      </c>
      <c r="B345" s="101">
        <v>240</v>
      </c>
      <c r="C345" s="102" t="s">
        <v>223</v>
      </c>
      <c r="D345" s="37">
        <f>' № 5  рп, кцср, квр'!E201</f>
        <v>1164.7</v>
      </c>
      <c r="E345" s="37">
        <f>' № 5  рп, кцср, квр'!F201</f>
        <v>1211.3000000000002</v>
      </c>
      <c r="F345" s="37">
        <f>' № 5  рп, кцср, квр'!G201</f>
        <v>1259.7000000000003</v>
      </c>
    </row>
    <row r="346" spans="1:6" ht="12.75">
      <c r="A346" s="103">
        <v>2420000000</v>
      </c>
      <c r="B346" s="101"/>
      <c r="C346" s="102" t="s">
        <v>126</v>
      </c>
      <c r="D346" s="37">
        <f>D347+D355+D351</f>
        <v>5263.5</v>
      </c>
      <c r="E346" s="37">
        <f aca="true" t="shared" si="95" ref="E346:F346">E347+E355+E351</f>
        <v>4994.400000000001</v>
      </c>
      <c r="F346" s="37">
        <f t="shared" si="95"/>
        <v>5120.1</v>
      </c>
    </row>
    <row r="347" spans="1:6" ht="31.5">
      <c r="A347" s="103">
        <v>2420100000</v>
      </c>
      <c r="B347" s="101"/>
      <c r="C347" s="102" t="s">
        <v>180</v>
      </c>
      <c r="D347" s="37">
        <f aca="true" t="shared" si="96" ref="D347:F349">D348</f>
        <v>1850.7</v>
      </c>
      <c r="E347" s="37">
        <f t="shared" si="96"/>
        <v>1850.7</v>
      </c>
      <c r="F347" s="37">
        <f t="shared" si="96"/>
        <v>1850.7</v>
      </c>
    </row>
    <row r="348" spans="1:6" ht="12.75">
      <c r="A348" s="101">
        <v>2420120120</v>
      </c>
      <c r="B348" s="101"/>
      <c r="C348" s="102" t="s">
        <v>127</v>
      </c>
      <c r="D348" s="37">
        <f t="shared" si="96"/>
        <v>1850.7</v>
      </c>
      <c r="E348" s="37">
        <f t="shared" si="96"/>
        <v>1850.7</v>
      </c>
      <c r="F348" s="37">
        <f t="shared" si="96"/>
        <v>1850.7</v>
      </c>
    </row>
    <row r="349" spans="1:6" ht="31.5">
      <c r="A349" s="101">
        <v>2420120120</v>
      </c>
      <c r="B349" s="103" t="s">
        <v>69</v>
      </c>
      <c r="C349" s="102" t="s">
        <v>95</v>
      </c>
      <c r="D349" s="37">
        <f t="shared" si="96"/>
        <v>1850.7</v>
      </c>
      <c r="E349" s="37">
        <f t="shared" si="96"/>
        <v>1850.7</v>
      </c>
      <c r="F349" s="37">
        <f t="shared" si="96"/>
        <v>1850.7</v>
      </c>
    </row>
    <row r="350" spans="1:6" ht="31.5">
      <c r="A350" s="101">
        <v>2420120120</v>
      </c>
      <c r="B350" s="101">
        <v>240</v>
      </c>
      <c r="C350" s="102" t="s">
        <v>223</v>
      </c>
      <c r="D350" s="37">
        <f>' № 5  рп, кцср, квр'!E206</f>
        <v>1850.7</v>
      </c>
      <c r="E350" s="37">
        <f>' № 5  рп, кцср, квр'!F206</f>
        <v>1850.7</v>
      </c>
      <c r="F350" s="37">
        <f>' № 5  рп, кцср, квр'!G206</f>
        <v>1850.7</v>
      </c>
    </row>
    <row r="351" spans="1:6" ht="31.5">
      <c r="A351" s="265">
        <v>2420200000</v>
      </c>
      <c r="B351" s="266"/>
      <c r="C351" s="267" t="s">
        <v>702</v>
      </c>
      <c r="D351" s="37">
        <f>D352</f>
        <v>390</v>
      </c>
      <c r="E351" s="37">
        <f aca="true" t="shared" si="97" ref="E351:F353">E352</f>
        <v>0</v>
      </c>
      <c r="F351" s="37">
        <f t="shared" si="97"/>
        <v>0</v>
      </c>
    </row>
    <row r="352" spans="1:6" ht="31.5">
      <c r="A352" s="265">
        <v>2420220130</v>
      </c>
      <c r="B352" s="266"/>
      <c r="C352" s="267" t="s">
        <v>703</v>
      </c>
      <c r="D352" s="37">
        <f>D353</f>
        <v>390</v>
      </c>
      <c r="E352" s="37">
        <f t="shared" si="97"/>
        <v>0</v>
      </c>
      <c r="F352" s="37">
        <f t="shared" si="97"/>
        <v>0</v>
      </c>
    </row>
    <row r="353" spans="1:6" ht="31.5">
      <c r="A353" s="265">
        <v>2420220130</v>
      </c>
      <c r="B353" s="265" t="s">
        <v>69</v>
      </c>
      <c r="C353" s="267" t="s">
        <v>95</v>
      </c>
      <c r="D353" s="37">
        <f>D354</f>
        <v>390</v>
      </c>
      <c r="E353" s="37">
        <f t="shared" si="97"/>
        <v>0</v>
      </c>
      <c r="F353" s="37">
        <f t="shared" si="97"/>
        <v>0</v>
      </c>
    </row>
    <row r="354" spans="1:6" ht="31.5">
      <c r="A354" s="265">
        <v>2420220130</v>
      </c>
      <c r="B354" s="266">
        <v>240</v>
      </c>
      <c r="C354" s="267" t="s">
        <v>223</v>
      </c>
      <c r="D354" s="37">
        <f>' № 5  рп, кцср, квр'!E210</f>
        <v>390</v>
      </c>
      <c r="E354" s="37">
        <f>' № 5  рп, кцср, квр'!F210</f>
        <v>0</v>
      </c>
      <c r="F354" s="37">
        <f>' № 5  рп, кцср, квр'!G210</f>
        <v>0</v>
      </c>
    </row>
    <row r="355" spans="1:6" ht="47.25">
      <c r="A355" s="101" t="s">
        <v>300</v>
      </c>
      <c r="B355" s="101"/>
      <c r="C355" s="141" t="s">
        <v>350</v>
      </c>
      <c r="D355" s="37">
        <f>D356+D359</f>
        <v>3022.8</v>
      </c>
      <c r="E355" s="37">
        <f aca="true" t="shared" si="98" ref="E355:F355">E356+E359</f>
        <v>3143.7000000000003</v>
      </c>
      <c r="F355" s="37">
        <f t="shared" si="98"/>
        <v>3269.4</v>
      </c>
    </row>
    <row r="356" spans="1:6" ht="47.25">
      <c r="A356" s="101" t="s">
        <v>301</v>
      </c>
      <c r="B356" s="101"/>
      <c r="C356" s="102" t="s">
        <v>242</v>
      </c>
      <c r="D356" s="37">
        <f aca="true" t="shared" si="99" ref="D356:F357">D357</f>
        <v>2720.5</v>
      </c>
      <c r="E356" s="37">
        <f t="shared" si="99"/>
        <v>2829.3</v>
      </c>
      <c r="F356" s="37">
        <f t="shared" si="99"/>
        <v>2942.5</v>
      </c>
    </row>
    <row r="357" spans="1:6" ht="31.5">
      <c r="A357" s="101" t="s">
        <v>301</v>
      </c>
      <c r="B357" s="103" t="s">
        <v>69</v>
      </c>
      <c r="C357" s="102" t="s">
        <v>95</v>
      </c>
      <c r="D357" s="37">
        <f t="shared" si="99"/>
        <v>2720.5</v>
      </c>
      <c r="E357" s="37">
        <f t="shared" si="99"/>
        <v>2829.3</v>
      </c>
      <c r="F357" s="37">
        <f t="shared" si="99"/>
        <v>2942.5</v>
      </c>
    </row>
    <row r="358" spans="1:6" ht="31.5">
      <c r="A358" s="101" t="s">
        <v>301</v>
      </c>
      <c r="B358" s="101">
        <v>240</v>
      </c>
      <c r="C358" s="102" t="s">
        <v>223</v>
      </c>
      <c r="D358" s="37">
        <f>' № 5  рп, кцср, квр'!E214</f>
        <v>2720.5</v>
      </c>
      <c r="E358" s="37">
        <f>' № 5  рп, кцср, квр'!F214</f>
        <v>2829.3</v>
      </c>
      <c r="F358" s="37">
        <f>' № 5  рп, кцср, квр'!G214</f>
        <v>2942.5</v>
      </c>
    </row>
    <row r="359" spans="1:6" ht="47.25">
      <c r="A359" s="101" t="s">
        <v>302</v>
      </c>
      <c r="B359" s="101"/>
      <c r="C359" s="102" t="s">
        <v>233</v>
      </c>
      <c r="D359" s="37">
        <f aca="true" t="shared" si="100" ref="D359:F360">D360</f>
        <v>302.3</v>
      </c>
      <c r="E359" s="37">
        <f t="shared" si="100"/>
        <v>314.4</v>
      </c>
      <c r="F359" s="37">
        <f t="shared" si="100"/>
        <v>326.90000000000003</v>
      </c>
    </row>
    <row r="360" spans="1:6" ht="31.5">
      <c r="A360" s="101" t="s">
        <v>302</v>
      </c>
      <c r="B360" s="103" t="s">
        <v>69</v>
      </c>
      <c r="C360" s="102" t="s">
        <v>95</v>
      </c>
      <c r="D360" s="37">
        <f t="shared" si="100"/>
        <v>302.3</v>
      </c>
      <c r="E360" s="37">
        <f t="shared" si="100"/>
        <v>314.4</v>
      </c>
      <c r="F360" s="37">
        <f t="shared" si="100"/>
        <v>326.90000000000003</v>
      </c>
    </row>
    <row r="361" spans="1:6" ht="31.5">
      <c r="A361" s="101" t="s">
        <v>302</v>
      </c>
      <c r="B361" s="101">
        <v>240</v>
      </c>
      <c r="C361" s="102" t="s">
        <v>223</v>
      </c>
      <c r="D361" s="37">
        <f>' № 5  рп, кцср, квр'!E217</f>
        <v>302.3</v>
      </c>
      <c r="E361" s="37">
        <f>' № 5  рп, кцср, квр'!F217</f>
        <v>314.4</v>
      </c>
      <c r="F361" s="37">
        <f>' № 5  рп, кцср, квр'!G217</f>
        <v>326.90000000000003</v>
      </c>
    </row>
    <row r="362" spans="1:6" ht="12.75">
      <c r="A362" s="103">
        <v>2430000000</v>
      </c>
      <c r="B362" s="101"/>
      <c r="C362" s="8" t="s">
        <v>348</v>
      </c>
      <c r="D362" s="37">
        <f>D363</f>
        <v>184590.8</v>
      </c>
      <c r="E362" s="37">
        <f aca="true" t="shared" si="101" ref="E362:F362">E363</f>
        <v>0</v>
      </c>
      <c r="F362" s="37">
        <f t="shared" si="101"/>
        <v>0</v>
      </c>
    </row>
    <row r="363" spans="1:6" ht="31.5">
      <c r="A363" s="101">
        <v>2430100000</v>
      </c>
      <c r="B363" s="101"/>
      <c r="C363" s="8" t="s">
        <v>349</v>
      </c>
      <c r="D363" s="37">
        <f>D367+D372+D364</f>
        <v>184590.8</v>
      </c>
      <c r="E363" s="37">
        <f>E367+E372+E364</f>
        <v>0</v>
      </c>
      <c r="F363" s="37">
        <f>F367+F372+F364</f>
        <v>0</v>
      </c>
    </row>
    <row r="364" spans="1:6" ht="31.5">
      <c r="A364" s="245">
        <v>2430110110</v>
      </c>
      <c r="B364" s="245"/>
      <c r="C364" s="42" t="s">
        <v>666</v>
      </c>
      <c r="D364" s="37">
        <f>D365</f>
        <v>143776</v>
      </c>
      <c r="E364" s="37">
        <f aca="true" t="shared" si="102" ref="E364:F365">E365</f>
        <v>0</v>
      </c>
      <c r="F364" s="37">
        <f t="shared" si="102"/>
        <v>0</v>
      </c>
    </row>
    <row r="365" spans="1:6" ht="31.5">
      <c r="A365" s="245">
        <v>2430110110</v>
      </c>
      <c r="B365" s="244" t="s">
        <v>72</v>
      </c>
      <c r="C365" s="56" t="s">
        <v>96</v>
      </c>
      <c r="D365" s="37">
        <f>D366</f>
        <v>143776</v>
      </c>
      <c r="E365" s="37">
        <f t="shared" si="102"/>
        <v>0</v>
      </c>
      <c r="F365" s="37">
        <f t="shared" si="102"/>
        <v>0</v>
      </c>
    </row>
    <row r="366" spans="1:6" ht="12.75">
      <c r="A366" s="245">
        <v>2430110110</v>
      </c>
      <c r="B366" s="244" t="s">
        <v>119</v>
      </c>
      <c r="C366" s="56" t="s">
        <v>120</v>
      </c>
      <c r="D366" s="37">
        <f>' № 5  рп, кцср, квр'!E239</f>
        <v>143776</v>
      </c>
      <c r="E366" s="37">
        <f>' № 5  рп, кцср, квр'!F239</f>
        <v>0</v>
      </c>
      <c r="F366" s="37">
        <f>' № 5  рп, кцср, квр'!G239</f>
        <v>0</v>
      </c>
    </row>
    <row r="367" spans="1:6" ht="12.75">
      <c r="A367" s="142">
        <v>2430120100</v>
      </c>
      <c r="B367" s="142"/>
      <c r="C367" s="42" t="s">
        <v>295</v>
      </c>
      <c r="D367" s="37">
        <f>D370+D368</f>
        <v>4870.8</v>
      </c>
      <c r="E367" s="37">
        <f aca="true" t="shared" si="103" ref="E367:F367">E370+E368</f>
        <v>0</v>
      </c>
      <c r="F367" s="37">
        <f t="shared" si="103"/>
        <v>0</v>
      </c>
    </row>
    <row r="368" spans="1:6" ht="31.5">
      <c r="A368" s="245">
        <v>2430120100</v>
      </c>
      <c r="B368" s="244" t="s">
        <v>69</v>
      </c>
      <c r="C368" s="246" t="s">
        <v>95</v>
      </c>
      <c r="D368" s="37">
        <f>D369</f>
        <v>2151.4</v>
      </c>
      <c r="E368" s="37">
        <f aca="true" t="shared" si="104" ref="E368:F368">E369</f>
        <v>0</v>
      </c>
      <c r="F368" s="37">
        <f t="shared" si="104"/>
        <v>0</v>
      </c>
    </row>
    <row r="369" spans="1:6" ht="31.5">
      <c r="A369" s="245">
        <v>2430120100</v>
      </c>
      <c r="B369" s="245">
        <v>240</v>
      </c>
      <c r="C369" s="246" t="s">
        <v>223</v>
      </c>
      <c r="D369" s="37">
        <f>' № 5  рп, кцср, квр'!E242</f>
        <v>2151.4</v>
      </c>
      <c r="E369" s="37">
        <f>' № 5  рп, кцср, квр'!F242</f>
        <v>0</v>
      </c>
      <c r="F369" s="37">
        <f>' № 5  рп, кцср, квр'!G242</f>
        <v>0</v>
      </c>
    </row>
    <row r="370" spans="1:6" ht="31.5">
      <c r="A370" s="127">
        <v>2430120100</v>
      </c>
      <c r="B370" s="103" t="s">
        <v>72</v>
      </c>
      <c r="C370" s="56" t="s">
        <v>96</v>
      </c>
      <c r="D370" s="37">
        <f>D371</f>
        <v>2719.4</v>
      </c>
      <c r="E370" s="37">
        <f>E371</f>
        <v>0</v>
      </c>
      <c r="F370" s="37">
        <f>F371</f>
        <v>0</v>
      </c>
    </row>
    <row r="371" spans="1:6" ht="12.75">
      <c r="A371" s="127">
        <v>2430120100</v>
      </c>
      <c r="B371" s="103" t="s">
        <v>119</v>
      </c>
      <c r="C371" s="56" t="s">
        <v>120</v>
      </c>
      <c r="D371" s="37">
        <f>' № 5  рп, кцср, квр'!E244</f>
        <v>2719.4</v>
      </c>
      <c r="E371" s="37">
        <f>' № 5  рп, кцср, квр'!F244</f>
        <v>0</v>
      </c>
      <c r="F371" s="37">
        <f>' № 5  рп, кцср, квр'!G244</f>
        <v>0</v>
      </c>
    </row>
    <row r="372" spans="1:6" ht="31.5">
      <c r="A372" s="101" t="s">
        <v>303</v>
      </c>
      <c r="B372" s="101"/>
      <c r="C372" s="42" t="s">
        <v>283</v>
      </c>
      <c r="D372" s="37">
        <f aca="true" t="shared" si="105" ref="D372:F373">D373</f>
        <v>35944</v>
      </c>
      <c r="E372" s="37">
        <f t="shared" si="105"/>
        <v>0</v>
      </c>
      <c r="F372" s="37">
        <f t="shared" si="105"/>
        <v>0</v>
      </c>
    </row>
    <row r="373" spans="1:6" ht="31.5">
      <c r="A373" s="101" t="s">
        <v>303</v>
      </c>
      <c r="B373" s="103" t="s">
        <v>72</v>
      </c>
      <c r="C373" s="56" t="s">
        <v>96</v>
      </c>
      <c r="D373" s="37">
        <f t="shared" si="105"/>
        <v>35944</v>
      </c>
      <c r="E373" s="37">
        <f t="shared" si="105"/>
        <v>0</v>
      </c>
      <c r="F373" s="37">
        <f t="shared" si="105"/>
        <v>0</v>
      </c>
    </row>
    <row r="374" spans="1:6" ht="12.75">
      <c r="A374" s="101" t="s">
        <v>303</v>
      </c>
      <c r="B374" s="103" t="s">
        <v>119</v>
      </c>
      <c r="C374" s="56" t="s">
        <v>120</v>
      </c>
      <c r="D374" s="37">
        <f>' № 5  рп, кцср, квр'!E247</f>
        <v>35944</v>
      </c>
      <c r="E374" s="37">
        <f>' № 5  рп, кцср, квр'!F247</f>
        <v>0</v>
      </c>
      <c r="F374" s="37">
        <f>' № 5  рп, кцср, квр'!G247</f>
        <v>0</v>
      </c>
    </row>
    <row r="375" spans="1:6" ht="31.5">
      <c r="A375" s="28">
        <v>2500000000</v>
      </c>
      <c r="B375" s="16"/>
      <c r="C375" s="45" t="s">
        <v>323</v>
      </c>
      <c r="D375" s="36">
        <f>D376+D385</f>
        <v>26791.3</v>
      </c>
      <c r="E375" s="36">
        <f aca="true" t="shared" si="106" ref="E375:F375">E376+E385</f>
        <v>22624</v>
      </c>
      <c r="F375" s="36">
        <f t="shared" si="106"/>
        <v>22624</v>
      </c>
    </row>
    <row r="376" spans="1:6" ht="12.75">
      <c r="A376" s="101">
        <v>2510000000</v>
      </c>
      <c r="B376" s="101"/>
      <c r="C376" s="102" t="s">
        <v>153</v>
      </c>
      <c r="D376" s="39">
        <f>D377+D381</f>
        <v>8985.8</v>
      </c>
      <c r="E376" s="39">
        <f aca="true" t="shared" si="107" ref="E376:F376">E377+E381</f>
        <v>8985.8</v>
      </c>
      <c r="F376" s="39">
        <f t="shared" si="107"/>
        <v>8985.8</v>
      </c>
    </row>
    <row r="377" spans="1:6" ht="47.25">
      <c r="A377" s="101">
        <v>2510100000</v>
      </c>
      <c r="B377" s="101"/>
      <c r="C377" s="102" t="s">
        <v>177</v>
      </c>
      <c r="D377" s="37">
        <f aca="true" t="shared" si="108" ref="D377:F379">D378</f>
        <v>8875.3</v>
      </c>
      <c r="E377" s="37">
        <f t="shared" si="108"/>
        <v>8875.3</v>
      </c>
      <c r="F377" s="37">
        <f t="shared" si="108"/>
        <v>8875.3</v>
      </c>
    </row>
    <row r="378" spans="1:6" ht="31.5">
      <c r="A378" s="101">
        <v>2510120010</v>
      </c>
      <c r="B378" s="101"/>
      <c r="C378" s="102" t="s">
        <v>123</v>
      </c>
      <c r="D378" s="37">
        <f t="shared" si="108"/>
        <v>8875.3</v>
      </c>
      <c r="E378" s="37">
        <f t="shared" si="108"/>
        <v>8875.3</v>
      </c>
      <c r="F378" s="37">
        <f t="shared" si="108"/>
        <v>8875.3</v>
      </c>
    </row>
    <row r="379" spans="1:6" ht="31.5">
      <c r="A379" s="101">
        <v>2510120010</v>
      </c>
      <c r="B379" s="101">
        <v>600</v>
      </c>
      <c r="C379" s="102" t="s">
        <v>83</v>
      </c>
      <c r="D379" s="37">
        <f t="shared" si="108"/>
        <v>8875.3</v>
      </c>
      <c r="E379" s="37">
        <f t="shared" si="108"/>
        <v>8875.3</v>
      </c>
      <c r="F379" s="37">
        <f t="shared" si="108"/>
        <v>8875.3</v>
      </c>
    </row>
    <row r="380" spans="1:6" ht="12.75">
      <c r="A380" s="101">
        <v>2510120010</v>
      </c>
      <c r="B380" s="101">
        <v>610</v>
      </c>
      <c r="C380" s="102" t="s">
        <v>104</v>
      </c>
      <c r="D380" s="37">
        <f>' № 5  рп, кцср, квр'!E168</f>
        <v>8875.3</v>
      </c>
      <c r="E380" s="37">
        <f>' № 5  рп, кцср, квр'!F168</f>
        <v>8875.3</v>
      </c>
      <c r="F380" s="37">
        <f>' № 5  рп, кцср, квр'!G168</f>
        <v>8875.3</v>
      </c>
    </row>
    <row r="381" spans="1:6" ht="47.25">
      <c r="A381" s="101">
        <v>2510200000</v>
      </c>
      <c r="B381" s="101"/>
      <c r="C381" s="102" t="s">
        <v>175</v>
      </c>
      <c r="D381" s="37">
        <f>D382</f>
        <v>110.5</v>
      </c>
      <c r="E381" s="37">
        <f aca="true" t="shared" si="109" ref="E381:F383">E382</f>
        <v>110.5</v>
      </c>
      <c r="F381" s="37">
        <f t="shared" si="109"/>
        <v>110.5</v>
      </c>
    </row>
    <row r="382" spans="1:6" ht="31.5">
      <c r="A382" s="101">
        <v>2510220170</v>
      </c>
      <c r="B382" s="101"/>
      <c r="C382" s="102" t="s">
        <v>176</v>
      </c>
      <c r="D382" s="37">
        <f>D383</f>
        <v>110.5</v>
      </c>
      <c r="E382" s="37">
        <f t="shared" si="109"/>
        <v>110.5</v>
      </c>
      <c r="F382" s="37">
        <f t="shared" si="109"/>
        <v>110.5</v>
      </c>
    </row>
    <row r="383" spans="1:6" ht="63">
      <c r="A383" s="101">
        <v>2510220170</v>
      </c>
      <c r="B383" s="101" t="s">
        <v>68</v>
      </c>
      <c r="C383" s="102" t="s">
        <v>1</v>
      </c>
      <c r="D383" s="37">
        <f>D384</f>
        <v>110.5</v>
      </c>
      <c r="E383" s="37">
        <f t="shared" si="109"/>
        <v>110.5</v>
      </c>
      <c r="F383" s="37">
        <f t="shared" si="109"/>
        <v>110.5</v>
      </c>
    </row>
    <row r="384" spans="1:6" ht="31.5">
      <c r="A384" s="101">
        <v>2510220170</v>
      </c>
      <c r="B384" s="101">
        <v>120</v>
      </c>
      <c r="C384" s="102" t="s">
        <v>224</v>
      </c>
      <c r="D384" s="37">
        <f>'№ 4 ведом'!F67</f>
        <v>110.5</v>
      </c>
      <c r="E384" s="37">
        <f>'№ 4 ведом'!G67</f>
        <v>110.5</v>
      </c>
      <c r="F384" s="37">
        <f>'№ 4 ведом'!H67</f>
        <v>110.5</v>
      </c>
    </row>
    <row r="385" spans="1:6" ht="16.5" customHeight="1">
      <c r="A385" s="103">
        <v>2520000000</v>
      </c>
      <c r="B385" s="101"/>
      <c r="C385" s="56" t="s">
        <v>249</v>
      </c>
      <c r="D385" s="37">
        <f>D392+D402+D408+D414+D386</f>
        <v>17805.5</v>
      </c>
      <c r="E385" s="37">
        <f>E392+E402+E408+E414+E386</f>
        <v>13638.2</v>
      </c>
      <c r="F385" s="37">
        <f>F392+F402+F408+F414+F386</f>
        <v>13638.2</v>
      </c>
    </row>
    <row r="386" spans="1:6" ht="63">
      <c r="A386" s="245">
        <v>2520100000</v>
      </c>
      <c r="B386" s="245"/>
      <c r="C386" s="56" t="s">
        <v>678</v>
      </c>
      <c r="D386" s="37">
        <f>D387</f>
        <v>646.4</v>
      </c>
      <c r="E386" s="37">
        <f aca="true" t="shared" si="110" ref="E386:F390">E387</f>
        <v>0</v>
      </c>
      <c r="F386" s="37">
        <f t="shared" si="110"/>
        <v>0</v>
      </c>
    </row>
    <row r="387" spans="1:6" ht="31.5">
      <c r="A387" s="10" t="s">
        <v>679</v>
      </c>
      <c r="B387" s="245"/>
      <c r="C387" s="56" t="s">
        <v>680</v>
      </c>
      <c r="D387" s="37">
        <f>D390+D388</f>
        <v>646.4</v>
      </c>
      <c r="E387" s="37">
        <f aca="true" t="shared" si="111" ref="E387:F387">E390+E388</f>
        <v>0</v>
      </c>
      <c r="F387" s="37">
        <f t="shared" si="111"/>
        <v>0</v>
      </c>
    </row>
    <row r="388" spans="1:6" ht="31.5">
      <c r="A388" s="10" t="s">
        <v>679</v>
      </c>
      <c r="B388" s="265" t="s">
        <v>69</v>
      </c>
      <c r="C388" s="267" t="s">
        <v>95</v>
      </c>
      <c r="D388" s="37">
        <f>D389</f>
        <v>457.2</v>
      </c>
      <c r="E388" s="37">
        <f aca="true" t="shared" si="112" ref="E388:F388">E389</f>
        <v>0</v>
      </c>
      <c r="F388" s="37">
        <f t="shared" si="112"/>
        <v>0</v>
      </c>
    </row>
    <row r="389" spans="1:6" ht="31.5">
      <c r="A389" s="10" t="s">
        <v>679</v>
      </c>
      <c r="B389" s="266">
        <v>240</v>
      </c>
      <c r="C389" s="267" t="s">
        <v>223</v>
      </c>
      <c r="D389" s="37">
        <f>' № 5  рп, кцср, квр'!E95</f>
        <v>457.2</v>
      </c>
      <c r="E389" s="37">
        <f>' № 5  рп, кцср, квр'!F95</f>
        <v>0</v>
      </c>
      <c r="F389" s="37">
        <f>' № 5  рп, кцср, квр'!G95</f>
        <v>0</v>
      </c>
    </row>
    <row r="390" spans="1:6" ht="31.5">
      <c r="A390" s="10" t="s">
        <v>679</v>
      </c>
      <c r="B390" s="244" t="s">
        <v>97</v>
      </c>
      <c r="C390" s="56" t="s">
        <v>98</v>
      </c>
      <c r="D390" s="37">
        <f>D391</f>
        <v>189.2</v>
      </c>
      <c r="E390" s="37">
        <f t="shared" si="110"/>
        <v>0</v>
      </c>
      <c r="F390" s="37">
        <f t="shared" si="110"/>
        <v>0</v>
      </c>
    </row>
    <row r="391" spans="1:6" ht="12.75">
      <c r="A391" s="10" t="s">
        <v>679</v>
      </c>
      <c r="B391" s="245">
        <v>610</v>
      </c>
      <c r="C391" s="56" t="s">
        <v>104</v>
      </c>
      <c r="D391" s="37">
        <f>' № 5  рп, кцср, квр'!E331+' № 5  рп, кцср, квр'!E581</f>
        <v>189.2</v>
      </c>
      <c r="E391" s="37">
        <f>' № 5  рп, кцср, квр'!F331+' № 5  рп, кцср, квр'!F581</f>
        <v>0</v>
      </c>
      <c r="F391" s="37">
        <f>' № 5  рп, кцср, квр'!G331+' № 5  рп, кцср, квр'!G581</f>
        <v>0</v>
      </c>
    </row>
    <row r="392" spans="1:6" ht="47.25">
      <c r="A392" s="103">
        <v>2520200000</v>
      </c>
      <c r="B392" s="101"/>
      <c r="C392" s="102" t="s">
        <v>296</v>
      </c>
      <c r="D392" s="37">
        <f>D399+D396+D393</f>
        <v>3379</v>
      </c>
      <c r="E392" s="37">
        <f aca="true" t="shared" si="113" ref="E392:F392">E399+E396+E393</f>
        <v>0</v>
      </c>
      <c r="F392" s="37">
        <f t="shared" si="113"/>
        <v>0</v>
      </c>
    </row>
    <row r="393" spans="1:6" ht="47.25">
      <c r="A393" s="161">
        <v>2520211040</v>
      </c>
      <c r="B393" s="162"/>
      <c r="C393" s="94" t="s">
        <v>383</v>
      </c>
      <c r="D393" s="37">
        <f>D394</f>
        <v>1253</v>
      </c>
      <c r="E393" s="37">
        <f aca="true" t="shared" si="114" ref="E393:F394">E394</f>
        <v>0</v>
      </c>
      <c r="F393" s="37">
        <f t="shared" si="114"/>
        <v>0</v>
      </c>
    </row>
    <row r="394" spans="1:6" ht="31.5">
      <c r="A394" s="161">
        <v>2520211040</v>
      </c>
      <c r="B394" s="95">
        <v>600</v>
      </c>
      <c r="C394" s="94" t="s">
        <v>98</v>
      </c>
      <c r="D394" s="37">
        <f>D395</f>
        <v>1253</v>
      </c>
      <c r="E394" s="37">
        <f t="shared" si="114"/>
        <v>0</v>
      </c>
      <c r="F394" s="37">
        <f t="shared" si="114"/>
        <v>0</v>
      </c>
    </row>
    <row r="395" spans="1:6" ht="12.75">
      <c r="A395" s="161">
        <v>2520211040</v>
      </c>
      <c r="B395" s="93">
        <v>610</v>
      </c>
      <c r="C395" s="94" t="s">
        <v>104</v>
      </c>
      <c r="D395" s="37">
        <f>' № 5  рп, кцср, квр'!E335</f>
        <v>1253</v>
      </c>
      <c r="E395" s="37">
        <f>' № 5  рп, кцср, квр'!F335</f>
        <v>0</v>
      </c>
      <c r="F395" s="37">
        <f>' № 5  рп, кцср, квр'!G335</f>
        <v>0</v>
      </c>
    </row>
    <row r="396" spans="1:6" ht="12.75">
      <c r="A396" s="128">
        <v>2520220190</v>
      </c>
      <c r="B396" s="128"/>
      <c r="C396" s="131" t="s">
        <v>339</v>
      </c>
      <c r="D396" s="37">
        <f aca="true" t="shared" si="115" ref="D396:F397">D397</f>
        <v>547</v>
      </c>
      <c r="E396" s="37">
        <f t="shared" si="115"/>
        <v>0</v>
      </c>
      <c r="F396" s="37">
        <f t="shared" si="115"/>
        <v>0</v>
      </c>
    </row>
    <row r="397" spans="1:6" ht="31.5">
      <c r="A397" s="128">
        <v>2520220190</v>
      </c>
      <c r="B397" s="128" t="s">
        <v>97</v>
      </c>
      <c r="C397" s="131" t="s">
        <v>98</v>
      </c>
      <c r="D397" s="37">
        <f t="shared" si="115"/>
        <v>547</v>
      </c>
      <c r="E397" s="37">
        <f t="shared" si="115"/>
        <v>0</v>
      </c>
      <c r="F397" s="37">
        <f t="shared" si="115"/>
        <v>0</v>
      </c>
    </row>
    <row r="398" spans="1:6" ht="12.75">
      <c r="A398" s="128">
        <v>2520220190</v>
      </c>
      <c r="B398" s="128">
        <v>610</v>
      </c>
      <c r="C398" s="131" t="s">
        <v>104</v>
      </c>
      <c r="D398" s="37">
        <f>' № 5  рп, кцср, квр'!E338+' № 5  рп, кцср, квр'!E408</f>
        <v>547</v>
      </c>
      <c r="E398" s="37">
        <f>' № 5  рп, кцср, квр'!F338+' № 5  рп, кцср, квр'!F408</f>
        <v>0</v>
      </c>
      <c r="F398" s="37">
        <f>' № 5  рп, кцср, квр'!G338+' № 5  рп, кцср, квр'!G408</f>
        <v>0</v>
      </c>
    </row>
    <row r="399" spans="1:6" ht="47.25">
      <c r="A399" s="103" t="s">
        <v>319</v>
      </c>
      <c r="B399" s="101"/>
      <c r="C399" s="94" t="s">
        <v>256</v>
      </c>
      <c r="D399" s="37">
        <f>D400</f>
        <v>1579</v>
      </c>
      <c r="E399" s="37">
        <f aca="true" t="shared" si="116" ref="E399:F400">E400</f>
        <v>0</v>
      </c>
      <c r="F399" s="37">
        <f t="shared" si="116"/>
        <v>0</v>
      </c>
    </row>
    <row r="400" spans="1:6" ht="31.5">
      <c r="A400" s="103" t="s">
        <v>319</v>
      </c>
      <c r="B400" s="95">
        <v>600</v>
      </c>
      <c r="C400" s="94" t="s">
        <v>98</v>
      </c>
      <c r="D400" s="37">
        <f>D401</f>
        <v>1579</v>
      </c>
      <c r="E400" s="37">
        <f t="shared" si="116"/>
        <v>0</v>
      </c>
      <c r="F400" s="37">
        <f t="shared" si="116"/>
        <v>0</v>
      </c>
    </row>
    <row r="401" spans="1:6" ht="12.75">
      <c r="A401" s="143" t="s">
        <v>319</v>
      </c>
      <c r="B401" s="143">
        <v>610</v>
      </c>
      <c r="C401" s="144" t="s">
        <v>104</v>
      </c>
      <c r="D401" s="37">
        <f>' № 5  рп, кцср, квр'!E341</f>
        <v>1579</v>
      </c>
      <c r="E401" s="37">
        <f>' № 5  рп, кцср, квр'!F341</f>
        <v>0</v>
      </c>
      <c r="F401" s="37">
        <f>' № 5  рп, кцср, квр'!G341</f>
        <v>0</v>
      </c>
    </row>
    <row r="402" spans="1:6" ht="31.5">
      <c r="A402" s="128">
        <v>2520400000</v>
      </c>
      <c r="B402" s="130"/>
      <c r="C402" s="56" t="s">
        <v>346</v>
      </c>
      <c r="D402" s="37">
        <f>D403</f>
        <v>3282.5</v>
      </c>
      <c r="E402" s="37">
        <f aca="true" t="shared" si="117" ref="E402:F402">E403</f>
        <v>3092.5</v>
      </c>
      <c r="F402" s="37">
        <f t="shared" si="117"/>
        <v>3092.5</v>
      </c>
    </row>
    <row r="403" spans="1:6" ht="12.75">
      <c r="A403" s="128">
        <v>2520420300</v>
      </c>
      <c r="B403" s="130"/>
      <c r="C403" s="56" t="s">
        <v>347</v>
      </c>
      <c r="D403" s="37">
        <f>D406+D404</f>
        <v>3282.5</v>
      </c>
      <c r="E403" s="37">
        <f aca="true" t="shared" si="118" ref="E403:F403">E406+E404</f>
        <v>3092.5</v>
      </c>
      <c r="F403" s="37">
        <f t="shared" si="118"/>
        <v>3092.5</v>
      </c>
    </row>
    <row r="404" spans="1:6" ht="31.5">
      <c r="A404" s="148">
        <v>2520420300</v>
      </c>
      <c r="B404" s="148" t="s">
        <v>69</v>
      </c>
      <c r="C404" s="150" t="s">
        <v>95</v>
      </c>
      <c r="D404" s="37">
        <f>D405</f>
        <v>82.5</v>
      </c>
      <c r="E404" s="37">
        <f aca="true" t="shared" si="119" ref="E404:F404">E405</f>
        <v>82.5</v>
      </c>
      <c r="F404" s="37">
        <f t="shared" si="119"/>
        <v>82.5</v>
      </c>
    </row>
    <row r="405" spans="1:6" ht="31.5">
      <c r="A405" s="148">
        <v>2520420300</v>
      </c>
      <c r="B405" s="149">
        <v>240</v>
      </c>
      <c r="C405" s="150" t="s">
        <v>223</v>
      </c>
      <c r="D405" s="37">
        <f>' № 5  рп, кцср, квр'!E99</f>
        <v>82.5</v>
      </c>
      <c r="E405" s="37">
        <f>' № 5  рп, кцср, квр'!F99</f>
        <v>82.5</v>
      </c>
      <c r="F405" s="37">
        <f>' № 5  рп, кцср, квр'!G99</f>
        <v>82.5</v>
      </c>
    </row>
    <row r="406" spans="1:6" ht="31.5">
      <c r="A406" s="128">
        <v>2520420300</v>
      </c>
      <c r="B406" s="128" t="s">
        <v>97</v>
      </c>
      <c r="C406" s="56" t="s">
        <v>98</v>
      </c>
      <c r="D406" s="37">
        <f>D407</f>
        <v>3200</v>
      </c>
      <c r="E406" s="37">
        <f aca="true" t="shared" si="120" ref="E406:F406">E407</f>
        <v>3010</v>
      </c>
      <c r="F406" s="37">
        <f t="shared" si="120"/>
        <v>3010</v>
      </c>
    </row>
    <row r="407" spans="1:6" ht="12.75">
      <c r="A407" s="128">
        <v>2520420300</v>
      </c>
      <c r="B407" s="130">
        <v>610</v>
      </c>
      <c r="C407" s="56" t="s">
        <v>104</v>
      </c>
      <c r="D407" s="37">
        <f>' № 5  рп, кцср, квр'!E456+' № 5  рп, кцср, квр'!E593+' № 5  рп, кцср, квр'!E691+' № 5  рп, кцср, квр'!E719+' № 5  рп, кцср, квр'!E345+' № 5  рп, кцср, квр'!E412</f>
        <v>3200</v>
      </c>
      <c r="E407" s="37">
        <f>' № 5  рп, кцср, квр'!F456+' № 5  рп, кцср, квр'!F593+' № 5  рп, кцср, квр'!F691+' № 5  рп, кцср, квр'!F719+' № 5  рп, кцср, квр'!F345+' № 5  рп, кцср, квр'!F412</f>
        <v>3010</v>
      </c>
      <c r="F407" s="37">
        <f>' № 5  рп, кцср, квр'!G456+' № 5  рп, кцср, квр'!G593+' № 5  рп, кцср, квр'!G691+' № 5  рп, кцср, квр'!G719+' № 5  рп, кцср, квр'!G345+' № 5  рп, кцср, квр'!G412</f>
        <v>3010</v>
      </c>
    </row>
    <row r="408" spans="1:6" ht="31.5">
      <c r="A408" s="161">
        <v>2520500000</v>
      </c>
      <c r="B408" s="162"/>
      <c r="C408" s="163" t="s">
        <v>363</v>
      </c>
      <c r="D408" s="37">
        <f>D409</f>
        <v>3669.7000000000003</v>
      </c>
      <c r="E408" s="37">
        <f aca="true" t="shared" si="121" ref="E408:F408">E409</f>
        <v>3797.5999999999995</v>
      </c>
      <c r="F408" s="37">
        <f t="shared" si="121"/>
        <v>3797.5999999999995</v>
      </c>
    </row>
    <row r="409" spans="1:6" ht="12.75">
      <c r="A409" s="161">
        <v>2520520300</v>
      </c>
      <c r="B409" s="162"/>
      <c r="C409" s="163" t="s">
        <v>364</v>
      </c>
      <c r="D409" s="37">
        <f>D410+D412</f>
        <v>3669.7000000000003</v>
      </c>
      <c r="E409" s="37">
        <f aca="true" t="shared" si="122" ref="E409:F409">E410+E412</f>
        <v>3797.5999999999995</v>
      </c>
      <c r="F409" s="37">
        <f t="shared" si="122"/>
        <v>3797.5999999999995</v>
      </c>
    </row>
    <row r="410" spans="1:6" ht="31.5">
      <c r="A410" s="161">
        <v>2520520300</v>
      </c>
      <c r="B410" s="161" t="s">
        <v>69</v>
      </c>
      <c r="C410" s="163" t="s">
        <v>95</v>
      </c>
      <c r="D410" s="37">
        <f>D411</f>
        <v>173.8</v>
      </c>
      <c r="E410" s="37">
        <f aca="true" t="shared" si="123" ref="E410:F410">E411</f>
        <v>173.8</v>
      </c>
      <c r="F410" s="37">
        <f t="shared" si="123"/>
        <v>173.8</v>
      </c>
    </row>
    <row r="411" spans="1:6" ht="31.5">
      <c r="A411" s="161">
        <v>2520520300</v>
      </c>
      <c r="B411" s="162">
        <v>240</v>
      </c>
      <c r="C411" s="163" t="s">
        <v>223</v>
      </c>
      <c r="D411" s="37">
        <f>' № 5  рп, кцср, квр'!E103</f>
        <v>173.8</v>
      </c>
      <c r="E411" s="37">
        <f>' № 5  рп, кцср, квр'!F103</f>
        <v>173.8</v>
      </c>
      <c r="F411" s="37">
        <f>' № 5  рп, кцср, квр'!G103</f>
        <v>173.8</v>
      </c>
    </row>
    <row r="412" spans="1:6" ht="31.5">
      <c r="A412" s="161">
        <v>2520520300</v>
      </c>
      <c r="B412" s="161" t="s">
        <v>97</v>
      </c>
      <c r="C412" s="56" t="s">
        <v>98</v>
      </c>
      <c r="D412" s="37">
        <f>D413</f>
        <v>3495.9</v>
      </c>
      <c r="E412" s="37">
        <f aca="true" t="shared" si="124" ref="E412:F412">E413</f>
        <v>3623.7999999999993</v>
      </c>
      <c r="F412" s="37">
        <f t="shared" si="124"/>
        <v>3623.7999999999993</v>
      </c>
    </row>
    <row r="413" spans="1:6" ht="12.75">
      <c r="A413" s="161">
        <v>2520520300</v>
      </c>
      <c r="B413" s="162">
        <v>610</v>
      </c>
      <c r="C413" s="56" t="s">
        <v>104</v>
      </c>
      <c r="D413" s="37">
        <f>' № 5  рп, кцср, квр'!E170+' № 5  рп, кцср, квр'!E347+' № 5  рп, кцср, квр'!E413+' № 5  рп, кцср, квр'!E458+' № 5  рп, кцср, квр'!E594+' № 5  рп, кцср, квр'!E693+' № 5  рп, кцср, квр'!E721</f>
        <v>3495.9</v>
      </c>
      <c r="E413" s="37">
        <f>' № 5  рп, кцср, квр'!F170+' № 5  рп, кцср, квр'!F347+' № 5  рп, кцср, квр'!F413+' № 5  рп, кцср, квр'!F458+' № 5  рп, кцср, квр'!F594+' № 5  рп, кцср, квр'!F693+' № 5  рп, кцср, квр'!F721</f>
        <v>3623.7999999999993</v>
      </c>
      <c r="F413" s="37">
        <f>' № 5  рп, кцср, квр'!G170+' № 5  рп, кцср, квр'!G347+' № 5  рп, кцср, квр'!G413+' № 5  рп, кцср, квр'!G458+' № 5  рп, кцср, квр'!G594+' № 5  рп, кцср, квр'!G693+' № 5  рп, кцср, квр'!G721</f>
        <v>3623.7999999999993</v>
      </c>
    </row>
    <row r="414" spans="1:6" ht="31.5">
      <c r="A414" s="161">
        <v>2520600000</v>
      </c>
      <c r="B414" s="162"/>
      <c r="C414" s="163" t="s">
        <v>362</v>
      </c>
      <c r="D414" s="37">
        <f>D415</f>
        <v>6827.9</v>
      </c>
      <c r="E414" s="37">
        <f aca="true" t="shared" si="125" ref="E414:F414">E415</f>
        <v>6748.1</v>
      </c>
      <c r="F414" s="37">
        <f t="shared" si="125"/>
        <v>6748.1</v>
      </c>
    </row>
    <row r="415" spans="1:6" ht="12.75">
      <c r="A415" s="161">
        <v>2520620200</v>
      </c>
      <c r="B415" s="162"/>
      <c r="C415" s="163" t="s">
        <v>284</v>
      </c>
      <c r="D415" s="37">
        <f>D416+D418</f>
        <v>6827.9</v>
      </c>
      <c r="E415" s="37">
        <f aca="true" t="shared" si="126" ref="E415:F415">E416+E418</f>
        <v>6748.1</v>
      </c>
      <c r="F415" s="37">
        <f t="shared" si="126"/>
        <v>6748.1</v>
      </c>
    </row>
    <row r="416" spans="1:6" ht="31.5">
      <c r="A416" s="161">
        <v>2520620200</v>
      </c>
      <c r="B416" s="161" t="s">
        <v>69</v>
      </c>
      <c r="C416" s="163" t="s">
        <v>95</v>
      </c>
      <c r="D416" s="37">
        <f>D417</f>
        <v>1110</v>
      </c>
      <c r="E416" s="37">
        <f aca="true" t="shared" si="127" ref="E416:F416">E417</f>
        <v>1110</v>
      </c>
      <c r="F416" s="37">
        <f t="shared" si="127"/>
        <v>1110</v>
      </c>
    </row>
    <row r="417" spans="1:6" ht="31.5">
      <c r="A417" s="161">
        <v>2520620200</v>
      </c>
      <c r="B417" s="162">
        <v>240</v>
      </c>
      <c r="C417" s="163" t="s">
        <v>223</v>
      </c>
      <c r="D417" s="37">
        <f>' № 5  рп, кцср, квр'!E107</f>
        <v>1110</v>
      </c>
      <c r="E417" s="37">
        <f>' № 5  рп, кцср, квр'!F107</f>
        <v>1110</v>
      </c>
      <c r="F417" s="37">
        <f>' № 5  рп, кцср, квр'!G107</f>
        <v>1110</v>
      </c>
    </row>
    <row r="418" spans="1:6" ht="31.5">
      <c r="A418" s="161">
        <v>2520620200</v>
      </c>
      <c r="B418" s="161" t="s">
        <v>97</v>
      </c>
      <c r="C418" s="56" t="s">
        <v>98</v>
      </c>
      <c r="D418" s="37">
        <f>D419</f>
        <v>5717.9</v>
      </c>
      <c r="E418" s="37">
        <f aca="true" t="shared" si="128" ref="E418:F418">E419</f>
        <v>5638.1</v>
      </c>
      <c r="F418" s="37">
        <f t="shared" si="128"/>
        <v>5638.1</v>
      </c>
    </row>
    <row r="419" spans="1:6" ht="12.75">
      <c r="A419" s="161">
        <v>2520620200</v>
      </c>
      <c r="B419" s="162">
        <v>610</v>
      </c>
      <c r="C419" s="56" t="s">
        <v>104</v>
      </c>
      <c r="D419" s="37">
        <f>' № 5  рп, кцср, квр'!E601+' № 5  рп, кцср, квр'!E464+' № 5  рп, кцср, квр'!E699+' № 5  рп, кцср, квр'!E727+' № 5  рп, кцср, квр'!E353+' № 5  рп, кцср, квр'!E420</f>
        <v>5717.9</v>
      </c>
      <c r="E419" s="37">
        <f>' № 5  рп, кцср, квр'!F601+' № 5  рп, кцср, квр'!F464+' № 5  рп, кцср, квр'!F699+' № 5  рп, кцср, квр'!F727+' № 5  рп, кцср, квр'!F353+' № 5  рп, кцср, квр'!F420</f>
        <v>5638.1</v>
      </c>
      <c r="F419" s="37">
        <f>' № 5  рп, кцср, квр'!G601+' № 5  рп, кцср, квр'!G464+' № 5  рп, кцср, квр'!G699+' № 5  рп, кцср, квр'!G727+' № 5  рп, кцср, квр'!G353+' № 5  рп, кцср, квр'!G420</f>
        <v>5638.1</v>
      </c>
    </row>
    <row r="420" spans="1:6" ht="47.25">
      <c r="A420" s="28">
        <v>2600000000</v>
      </c>
      <c r="B420" s="103"/>
      <c r="C420" s="45" t="s">
        <v>328</v>
      </c>
      <c r="D420" s="36">
        <f>D421+D448+D460</f>
        <v>16998.8</v>
      </c>
      <c r="E420" s="36">
        <f aca="true" t="shared" si="129" ref="E420:F420">E421+E448+E460</f>
        <v>11126.300000000001</v>
      </c>
      <c r="F420" s="36">
        <f t="shared" si="129"/>
        <v>12668.9</v>
      </c>
    </row>
    <row r="421" spans="1:6" ht="31.5">
      <c r="A421" s="128">
        <v>2610000000</v>
      </c>
      <c r="B421" s="128"/>
      <c r="C421" s="131" t="s">
        <v>107</v>
      </c>
      <c r="D421" s="37">
        <f>D422+D435</f>
        <v>13710.8</v>
      </c>
      <c r="E421" s="37">
        <f>E422+E435</f>
        <v>9829.2</v>
      </c>
      <c r="F421" s="37">
        <f>F422+F435</f>
        <v>11371.8</v>
      </c>
    </row>
    <row r="422" spans="1:6" ht="12.75">
      <c r="A422" s="128">
        <v>2610100000</v>
      </c>
      <c r="B422" s="128"/>
      <c r="C422" s="131" t="s">
        <v>108</v>
      </c>
      <c r="D422" s="37">
        <f>D423+D426+D429+D432</f>
        <v>6431.1</v>
      </c>
      <c r="E422" s="37">
        <f>E423+E426+E429+E432</f>
        <v>5025.6</v>
      </c>
      <c r="F422" s="37">
        <f>F423+F426+F429+F432</f>
        <v>4967</v>
      </c>
    </row>
    <row r="423" spans="1:6" ht="12.75">
      <c r="A423" s="128">
        <v>2610120210</v>
      </c>
      <c r="B423" s="18"/>
      <c r="C423" s="131" t="s">
        <v>109</v>
      </c>
      <c r="D423" s="37">
        <f aca="true" t="shared" si="130" ref="D423:F424">D424</f>
        <v>2713.5</v>
      </c>
      <c r="E423" s="37">
        <f t="shared" si="130"/>
        <v>2713.5</v>
      </c>
      <c r="F423" s="37">
        <f t="shared" si="130"/>
        <v>2713.5</v>
      </c>
    </row>
    <row r="424" spans="1:6" ht="31.5">
      <c r="A424" s="128">
        <v>2610120210</v>
      </c>
      <c r="B424" s="128" t="s">
        <v>69</v>
      </c>
      <c r="C424" s="131" t="s">
        <v>95</v>
      </c>
      <c r="D424" s="37">
        <f t="shared" si="130"/>
        <v>2713.5</v>
      </c>
      <c r="E424" s="37">
        <f t="shared" si="130"/>
        <v>2713.5</v>
      </c>
      <c r="F424" s="37">
        <f t="shared" si="130"/>
        <v>2713.5</v>
      </c>
    </row>
    <row r="425" spans="1:6" ht="31.5">
      <c r="A425" s="128">
        <v>2610120210</v>
      </c>
      <c r="B425" s="130">
        <v>240</v>
      </c>
      <c r="C425" s="131" t="s">
        <v>223</v>
      </c>
      <c r="D425" s="37">
        <f>' № 5  рп, кцср, квр'!E113</f>
        <v>2713.5</v>
      </c>
      <c r="E425" s="37">
        <f>' № 5  рп, кцср, квр'!F113</f>
        <v>2713.5</v>
      </c>
      <c r="F425" s="37">
        <f>' № 5  рп, кцср, квр'!G113</f>
        <v>2713.5</v>
      </c>
    </row>
    <row r="426" spans="1:6" ht="31.5">
      <c r="A426" s="128">
        <v>2610120220</v>
      </c>
      <c r="B426" s="130"/>
      <c r="C426" s="131" t="s">
        <v>106</v>
      </c>
      <c r="D426" s="37">
        <f aca="true" t="shared" si="131" ref="D426:F427">D427</f>
        <v>150</v>
      </c>
      <c r="E426" s="37">
        <f t="shared" si="131"/>
        <v>150</v>
      </c>
      <c r="F426" s="37">
        <f t="shared" si="131"/>
        <v>150</v>
      </c>
    </row>
    <row r="427" spans="1:6" ht="31.5">
      <c r="A427" s="128">
        <v>2610120220</v>
      </c>
      <c r="B427" s="128" t="s">
        <v>69</v>
      </c>
      <c r="C427" s="131" t="s">
        <v>95</v>
      </c>
      <c r="D427" s="37">
        <f t="shared" si="131"/>
        <v>150</v>
      </c>
      <c r="E427" s="37">
        <f t="shared" si="131"/>
        <v>150</v>
      </c>
      <c r="F427" s="37">
        <f t="shared" si="131"/>
        <v>150</v>
      </c>
    </row>
    <row r="428" spans="1:6" ht="31.5">
      <c r="A428" s="128">
        <v>2610120220</v>
      </c>
      <c r="B428" s="130">
        <v>240</v>
      </c>
      <c r="C428" s="131" t="s">
        <v>223</v>
      </c>
      <c r="D428" s="37">
        <f>' № 5  рп, кцср, квр'!E116</f>
        <v>150</v>
      </c>
      <c r="E428" s="37">
        <f>' № 5  рп, кцср, квр'!F116</f>
        <v>150</v>
      </c>
      <c r="F428" s="37">
        <f>' № 5  рп, кцср, квр'!G116</f>
        <v>150</v>
      </c>
    </row>
    <row r="429" spans="1:6" ht="47.25">
      <c r="A429" s="103">
        <v>2610120230</v>
      </c>
      <c r="B429" s="103"/>
      <c r="C429" s="102" t="s">
        <v>113</v>
      </c>
      <c r="D429" s="37">
        <f aca="true" t="shared" si="132" ref="D429:F430">D430</f>
        <v>3217.6</v>
      </c>
      <c r="E429" s="37">
        <f t="shared" si="132"/>
        <v>1812.1</v>
      </c>
      <c r="F429" s="37">
        <f t="shared" si="132"/>
        <v>1753.5</v>
      </c>
    </row>
    <row r="430" spans="1:6" ht="31.5">
      <c r="A430" s="103">
        <v>2610120230</v>
      </c>
      <c r="B430" s="103" t="s">
        <v>69</v>
      </c>
      <c r="C430" s="102" t="s">
        <v>95</v>
      </c>
      <c r="D430" s="37">
        <f t="shared" si="132"/>
        <v>3217.6</v>
      </c>
      <c r="E430" s="37">
        <f t="shared" si="132"/>
        <v>1812.1</v>
      </c>
      <c r="F430" s="37">
        <f t="shared" si="132"/>
        <v>1753.5</v>
      </c>
    </row>
    <row r="431" spans="1:6" ht="31.5">
      <c r="A431" s="103">
        <v>2610120230</v>
      </c>
      <c r="B431" s="101">
        <v>240</v>
      </c>
      <c r="C431" s="102" t="s">
        <v>223</v>
      </c>
      <c r="D431" s="37">
        <f>' № 5  рп, кцср, квр'!E232</f>
        <v>3217.6</v>
      </c>
      <c r="E431" s="37">
        <f>' № 5  рп, кцср, квр'!F232</f>
        <v>1812.1</v>
      </c>
      <c r="F431" s="37">
        <f>' № 5  рп, кцср, квр'!G232</f>
        <v>1753.5</v>
      </c>
    </row>
    <row r="432" spans="1:6" ht="31.5">
      <c r="A432" s="128">
        <v>2610120240</v>
      </c>
      <c r="B432" s="128"/>
      <c r="C432" s="131" t="s">
        <v>111</v>
      </c>
      <c r="D432" s="37">
        <f aca="true" t="shared" si="133" ref="D432:F433">D433</f>
        <v>350</v>
      </c>
      <c r="E432" s="37">
        <f t="shared" si="133"/>
        <v>350</v>
      </c>
      <c r="F432" s="37">
        <f t="shared" si="133"/>
        <v>350</v>
      </c>
    </row>
    <row r="433" spans="1:6" ht="31.5">
      <c r="A433" s="128">
        <v>2610120240</v>
      </c>
      <c r="B433" s="128" t="s">
        <v>69</v>
      </c>
      <c r="C433" s="131" t="s">
        <v>95</v>
      </c>
      <c r="D433" s="37">
        <f t="shared" si="133"/>
        <v>350</v>
      </c>
      <c r="E433" s="37">
        <f t="shared" si="133"/>
        <v>350</v>
      </c>
      <c r="F433" s="37">
        <f t="shared" si="133"/>
        <v>350</v>
      </c>
    </row>
    <row r="434" spans="1:6" ht="31.5">
      <c r="A434" s="128">
        <v>2610120240</v>
      </c>
      <c r="B434" s="130">
        <v>240</v>
      </c>
      <c r="C434" s="131" t="s">
        <v>223</v>
      </c>
      <c r="D434" s="37">
        <f>' № 5  рп, кцср, квр'!E224</f>
        <v>350</v>
      </c>
      <c r="E434" s="37">
        <f>' № 5  рп, кцср, квр'!F224</f>
        <v>350</v>
      </c>
      <c r="F434" s="37">
        <f>' № 5  рп, кцср, квр'!G224</f>
        <v>350</v>
      </c>
    </row>
    <row r="435" spans="1:6" ht="12.75">
      <c r="A435" s="128">
        <v>2610200000</v>
      </c>
      <c r="B435" s="128"/>
      <c r="C435" s="131" t="s">
        <v>112</v>
      </c>
      <c r="D435" s="37">
        <f>D436+D439+D445+D442</f>
        <v>7279.7</v>
      </c>
      <c r="E435" s="37">
        <f aca="true" t="shared" si="134" ref="E435:F435">E436+E439+E445+E442</f>
        <v>4803.6</v>
      </c>
      <c r="F435" s="37">
        <f t="shared" si="134"/>
        <v>6404.8</v>
      </c>
    </row>
    <row r="436" spans="1:6" ht="63">
      <c r="A436" s="128">
        <v>2610210820</v>
      </c>
      <c r="B436" s="128"/>
      <c r="C436" s="131" t="s">
        <v>220</v>
      </c>
      <c r="D436" s="37">
        <f aca="true" t="shared" si="135" ref="D436:F437">D437</f>
        <v>3202.4</v>
      </c>
      <c r="E436" s="37">
        <f t="shared" si="135"/>
        <v>0</v>
      </c>
      <c r="F436" s="37">
        <f t="shared" si="135"/>
        <v>1601.1999999999998</v>
      </c>
    </row>
    <row r="437" spans="1:6" ht="31.5">
      <c r="A437" s="128">
        <v>2610210820</v>
      </c>
      <c r="B437" s="128" t="s">
        <v>72</v>
      </c>
      <c r="C437" s="131" t="s">
        <v>96</v>
      </c>
      <c r="D437" s="37">
        <f t="shared" si="135"/>
        <v>3202.4</v>
      </c>
      <c r="E437" s="37">
        <f t="shared" si="135"/>
        <v>0</v>
      </c>
      <c r="F437" s="37">
        <f t="shared" si="135"/>
        <v>1601.1999999999998</v>
      </c>
    </row>
    <row r="438" spans="1:6" ht="12.75">
      <c r="A438" s="128">
        <v>2610210820</v>
      </c>
      <c r="B438" s="128" t="s">
        <v>119</v>
      </c>
      <c r="C438" s="131" t="s">
        <v>120</v>
      </c>
      <c r="D438" s="37">
        <f>' № 5  рп, кцср, квр'!E645</f>
        <v>3202.4</v>
      </c>
      <c r="E438" s="37">
        <f>' № 5  рп, кцср, квр'!F645</f>
        <v>0</v>
      </c>
      <c r="F438" s="37">
        <f>' № 5  рп, кцср, квр'!G645</f>
        <v>1601.1999999999998</v>
      </c>
    </row>
    <row r="439" spans="1:6" ht="47.25">
      <c r="A439" s="128" t="s">
        <v>338</v>
      </c>
      <c r="B439" s="128"/>
      <c r="C439" s="56" t="s">
        <v>230</v>
      </c>
      <c r="D439" s="37">
        <f aca="true" t="shared" si="136" ref="D439:F440">D440</f>
        <v>0</v>
      </c>
      <c r="E439" s="37">
        <f t="shared" si="136"/>
        <v>4803.6</v>
      </c>
      <c r="F439" s="37">
        <f t="shared" si="136"/>
        <v>4803.6</v>
      </c>
    </row>
    <row r="440" spans="1:6" ht="31.5">
      <c r="A440" s="128" t="s">
        <v>338</v>
      </c>
      <c r="B440" s="128" t="s">
        <v>72</v>
      </c>
      <c r="C440" s="56" t="s">
        <v>96</v>
      </c>
      <c r="D440" s="37">
        <f t="shared" si="136"/>
        <v>0</v>
      </c>
      <c r="E440" s="37">
        <f t="shared" si="136"/>
        <v>4803.6</v>
      </c>
      <c r="F440" s="37">
        <f t="shared" si="136"/>
        <v>4803.6</v>
      </c>
    </row>
    <row r="441" spans="1:6" ht="12.75">
      <c r="A441" s="128" t="s">
        <v>338</v>
      </c>
      <c r="B441" s="128" t="s">
        <v>119</v>
      </c>
      <c r="C441" s="56" t="s">
        <v>120</v>
      </c>
      <c r="D441" s="37">
        <f>' № 5  рп, кцср, квр'!E648</f>
        <v>0</v>
      </c>
      <c r="E441" s="37">
        <f>' № 5  рп, кцср, квр'!F648</f>
        <v>4803.6</v>
      </c>
      <c r="F441" s="37">
        <f>' № 5  рп, кцср, квр'!G648</f>
        <v>4803.6</v>
      </c>
    </row>
    <row r="442" spans="1:6" ht="47.25">
      <c r="A442" s="252">
        <v>2610210290</v>
      </c>
      <c r="B442" s="252"/>
      <c r="C442" s="56" t="s">
        <v>687</v>
      </c>
      <c r="D442" s="37">
        <f>D443</f>
        <v>2461.2</v>
      </c>
      <c r="E442" s="37">
        <f aca="true" t="shared" si="137" ref="E442:F443">E443</f>
        <v>0</v>
      </c>
      <c r="F442" s="37">
        <f t="shared" si="137"/>
        <v>0</v>
      </c>
    </row>
    <row r="443" spans="1:6" ht="31.5">
      <c r="A443" s="252">
        <v>2610210290</v>
      </c>
      <c r="B443" s="252" t="s">
        <v>72</v>
      </c>
      <c r="C443" s="56" t="s">
        <v>96</v>
      </c>
      <c r="D443" s="37">
        <f>D444</f>
        <v>2461.2</v>
      </c>
      <c r="E443" s="37">
        <f t="shared" si="137"/>
        <v>0</v>
      </c>
      <c r="F443" s="37">
        <f t="shared" si="137"/>
        <v>0</v>
      </c>
    </row>
    <row r="444" spans="1:6" ht="12.75">
      <c r="A444" s="252">
        <v>2610210290</v>
      </c>
      <c r="B444" s="252" t="s">
        <v>119</v>
      </c>
      <c r="C444" s="56" t="s">
        <v>120</v>
      </c>
      <c r="D444" s="37">
        <f>' № 5  рп, кцср, квр'!E651</f>
        <v>2461.2</v>
      </c>
      <c r="E444" s="37">
        <f>' № 5  рп, кцср, квр'!F651</f>
        <v>0</v>
      </c>
      <c r="F444" s="37">
        <f>' № 5  рп, кцср, квр'!G651</f>
        <v>0</v>
      </c>
    </row>
    <row r="445" spans="1:6" ht="31.5">
      <c r="A445" s="161" t="s">
        <v>381</v>
      </c>
      <c r="B445" s="113"/>
      <c r="C445" s="56" t="s">
        <v>382</v>
      </c>
      <c r="D445" s="37">
        <f>D446</f>
        <v>1616.1</v>
      </c>
      <c r="E445" s="37">
        <f aca="true" t="shared" si="138" ref="E445:F446">E446</f>
        <v>0</v>
      </c>
      <c r="F445" s="37">
        <f t="shared" si="138"/>
        <v>0</v>
      </c>
    </row>
    <row r="446" spans="1:6" ht="31.5">
      <c r="A446" s="161" t="s">
        <v>381</v>
      </c>
      <c r="B446" s="113" t="s">
        <v>72</v>
      </c>
      <c r="C446" s="56" t="s">
        <v>96</v>
      </c>
      <c r="D446" s="37">
        <f>D447</f>
        <v>1616.1</v>
      </c>
      <c r="E446" s="37">
        <f t="shared" si="138"/>
        <v>0</v>
      </c>
      <c r="F446" s="37">
        <f t="shared" si="138"/>
        <v>0</v>
      </c>
    </row>
    <row r="447" spans="1:6" ht="12.75">
      <c r="A447" s="161" t="s">
        <v>381</v>
      </c>
      <c r="B447" s="113" t="s">
        <v>119</v>
      </c>
      <c r="C447" s="56" t="s">
        <v>120</v>
      </c>
      <c r="D447" s="37">
        <f>' № 5  рп, кцср, квр'!E654</f>
        <v>1616.1</v>
      </c>
      <c r="E447" s="37">
        <f>' № 5  рп, кцср, квр'!F654</f>
        <v>0</v>
      </c>
      <c r="F447" s="37">
        <f>' № 5  рп, кцср, квр'!G654</f>
        <v>0</v>
      </c>
    </row>
    <row r="448" spans="1:6" ht="47.25">
      <c r="A448" s="103">
        <v>2620000000</v>
      </c>
      <c r="B448" s="101"/>
      <c r="C448" s="102" t="s">
        <v>204</v>
      </c>
      <c r="D448" s="37">
        <f>D449+D456</f>
        <v>3111.5</v>
      </c>
      <c r="E448" s="37">
        <f>E449+E456</f>
        <v>1120.6</v>
      </c>
      <c r="F448" s="37">
        <f>F449+F456</f>
        <v>1120.6</v>
      </c>
    </row>
    <row r="449" spans="1:6" ht="47.25">
      <c r="A449" s="101">
        <v>2620100000</v>
      </c>
      <c r="B449" s="101"/>
      <c r="C449" s="102" t="s">
        <v>205</v>
      </c>
      <c r="D449" s="37">
        <f>D450+D453</f>
        <v>2901</v>
      </c>
      <c r="E449" s="37">
        <f>E450+E453</f>
        <v>910.1</v>
      </c>
      <c r="F449" s="37">
        <f>F450+F453</f>
        <v>910.1</v>
      </c>
    </row>
    <row r="450" spans="1:6" ht="47.25">
      <c r="A450" s="101">
        <v>2620120180</v>
      </c>
      <c r="B450" s="101"/>
      <c r="C450" s="102" t="s">
        <v>206</v>
      </c>
      <c r="D450" s="37">
        <f aca="true" t="shared" si="139" ref="D450:F451">D451</f>
        <v>1990.9</v>
      </c>
      <c r="E450" s="37">
        <f t="shared" si="139"/>
        <v>292.9</v>
      </c>
      <c r="F450" s="37">
        <f t="shared" si="139"/>
        <v>0</v>
      </c>
    </row>
    <row r="451" spans="1:6" ht="31.5">
      <c r="A451" s="101">
        <v>2620120180</v>
      </c>
      <c r="B451" s="101" t="s">
        <v>69</v>
      </c>
      <c r="C451" s="102" t="s">
        <v>95</v>
      </c>
      <c r="D451" s="37">
        <f t="shared" si="139"/>
        <v>1990.9</v>
      </c>
      <c r="E451" s="37">
        <f t="shared" si="139"/>
        <v>292.9</v>
      </c>
      <c r="F451" s="37">
        <f t="shared" si="139"/>
        <v>0</v>
      </c>
    </row>
    <row r="452" spans="1:6" ht="31.5">
      <c r="A452" s="101">
        <v>2620120180</v>
      </c>
      <c r="B452" s="101">
        <v>240</v>
      </c>
      <c r="C452" s="102" t="s">
        <v>223</v>
      </c>
      <c r="D452" s="37">
        <f>' № 5  рп, кцср, квр'!E121</f>
        <v>1990.9</v>
      </c>
      <c r="E452" s="37">
        <f>' № 5  рп, кцср, квр'!F121</f>
        <v>292.9</v>
      </c>
      <c r="F452" s="37">
        <f>' № 5  рп, кцср, квр'!G121</f>
        <v>0</v>
      </c>
    </row>
    <row r="453" spans="1:6" ht="47.25">
      <c r="A453" s="101">
        <v>2620120520</v>
      </c>
      <c r="B453" s="101"/>
      <c r="C453" s="102" t="s">
        <v>211</v>
      </c>
      <c r="D453" s="37">
        <f aca="true" t="shared" si="140" ref="D453:F454">D454</f>
        <v>910.1</v>
      </c>
      <c r="E453" s="37">
        <f t="shared" si="140"/>
        <v>617.2</v>
      </c>
      <c r="F453" s="37">
        <f t="shared" si="140"/>
        <v>910.1</v>
      </c>
    </row>
    <row r="454" spans="1:6" ht="31.5">
      <c r="A454" s="101">
        <v>2620120520</v>
      </c>
      <c r="B454" s="101" t="s">
        <v>69</v>
      </c>
      <c r="C454" s="102" t="s">
        <v>95</v>
      </c>
      <c r="D454" s="37">
        <f t="shared" si="140"/>
        <v>910.1</v>
      </c>
      <c r="E454" s="37">
        <f t="shared" si="140"/>
        <v>617.2</v>
      </c>
      <c r="F454" s="37">
        <f t="shared" si="140"/>
        <v>910.1</v>
      </c>
    </row>
    <row r="455" spans="1:6" ht="31.5">
      <c r="A455" s="101">
        <v>2620120520</v>
      </c>
      <c r="B455" s="101">
        <v>240</v>
      </c>
      <c r="C455" s="102" t="s">
        <v>223</v>
      </c>
      <c r="D455" s="37">
        <f>' № 5  рп, кцср, квр'!E124</f>
        <v>910.1</v>
      </c>
      <c r="E455" s="37">
        <f>' № 5  рп, кцср, квр'!F124</f>
        <v>617.2</v>
      </c>
      <c r="F455" s="37">
        <f>' № 5  рп, кцср, квр'!G124</f>
        <v>910.1</v>
      </c>
    </row>
    <row r="456" spans="1:6" ht="47.25">
      <c r="A456" s="130">
        <v>2620200000</v>
      </c>
      <c r="B456" s="101"/>
      <c r="C456" s="102" t="s">
        <v>207</v>
      </c>
      <c r="D456" s="37">
        <f aca="true" t="shared" si="141" ref="D456:F458">D457</f>
        <v>210.5</v>
      </c>
      <c r="E456" s="37">
        <f t="shared" si="141"/>
        <v>210.5</v>
      </c>
      <c r="F456" s="37">
        <f t="shared" si="141"/>
        <v>210.5</v>
      </c>
    </row>
    <row r="457" spans="1:6" ht="12.75">
      <c r="A457" s="130">
        <v>2620220530</v>
      </c>
      <c r="B457" s="101"/>
      <c r="C457" s="102" t="s">
        <v>208</v>
      </c>
      <c r="D457" s="37">
        <f t="shared" si="141"/>
        <v>210.5</v>
      </c>
      <c r="E457" s="37">
        <f t="shared" si="141"/>
        <v>210.5</v>
      </c>
      <c r="F457" s="37">
        <f t="shared" si="141"/>
        <v>210.5</v>
      </c>
    </row>
    <row r="458" spans="1:6" ht="31.5">
      <c r="A458" s="130">
        <v>2620220530</v>
      </c>
      <c r="B458" s="101" t="s">
        <v>69</v>
      </c>
      <c r="C458" s="102" t="s">
        <v>95</v>
      </c>
      <c r="D458" s="37">
        <f t="shared" si="141"/>
        <v>210.5</v>
      </c>
      <c r="E458" s="37">
        <f t="shared" si="141"/>
        <v>210.5</v>
      </c>
      <c r="F458" s="37">
        <f t="shared" si="141"/>
        <v>210.5</v>
      </c>
    </row>
    <row r="459" spans="1:6" ht="31.5">
      <c r="A459" s="130">
        <v>2620220530</v>
      </c>
      <c r="B459" s="101">
        <v>240</v>
      </c>
      <c r="C459" s="102" t="s">
        <v>223</v>
      </c>
      <c r="D459" s="37">
        <f>' № 5  рп, кцср, квр'!E128</f>
        <v>210.5</v>
      </c>
      <c r="E459" s="37">
        <f>' № 5  рп, кцср, квр'!F128</f>
        <v>210.5</v>
      </c>
      <c r="F459" s="37">
        <f>' № 5  рп, кцср, квр'!G128</f>
        <v>210.5</v>
      </c>
    </row>
    <row r="460" spans="1:6" ht="47.25">
      <c r="A460" s="103">
        <v>2630000000</v>
      </c>
      <c r="B460" s="1"/>
      <c r="C460" s="47" t="s">
        <v>198</v>
      </c>
      <c r="D460" s="37">
        <f>D461+D465</f>
        <v>176.5</v>
      </c>
      <c r="E460" s="37">
        <f>E461+E465</f>
        <v>176.5</v>
      </c>
      <c r="F460" s="37">
        <f>F461+F465</f>
        <v>176.5</v>
      </c>
    </row>
    <row r="461" spans="1:6" ht="31.5">
      <c r="A461" s="103">
        <v>2630100000</v>
      </c>
      <c r="B461" s="101"/>
      <c r="C461" s="102" t="s">
        <v>200</v>
      </c>
      <c r="D461" s="37">
        <f>D462</f>
        <v>150</v>
      </c>
      <c r="E461" s="37">
        <f aca="true" t="shared" si="142" ref="E461:F463">E462</f>
        <v>150</v>
      </c>
      <c r="F461" s="37">
        <f t="shared" si="142"/>
        <v>150</v>
      </c>
    </row>
    <row r="462" spans="1:6" ht="12.75">
      <c r="A462" s="103">
        <v>2630120510</v>
      </c>
      <c r="B462" s="101"/>
      <c r="C462" s="102" t="s">
        <v>202</v>
      </c>
      <c r="D462" s="37">
        <f>D463</f>
        <v>150</v>
      </c>
      <c r="E462" s="37">
        <f t="shared" si="142"/>
        <v>150</v>
      </c>
      <c r="F462" s="37">
        <f t="shared" si="142"/>
        <v>150</v>
      </c>
    </row>
    <row r="463" spans="1:6" ht="31.5">
      <c r="A463" s="128">
        <v>2630120510</v>
      </c>
      <c r="B463" s="103" t="s">
        <v>69</v>
      </c>
      <c r="C463" s="102" t="s">
        <v>95</v>
      </c>
      <c r="D463" s="37">
        <f>D464</f>
        <v>150</v>
      </c>
      <c r="E463" s="37">
        <f t="shared" si="142"/>
        <v>150</v>
      </c>
      <c r="F463" s="37">
        <f t="shared" si="142"/>
        <v>150</v>
      </c>
    </row>
    <row r="464" spans="1:6" ht="31.5">
      <c r="A464" s="128">
        <v>2630120510</v>
      </c>
      <c r="B464" s="101">
        <v>240</v>
      </c>
      <c r="C464" s="102" t="s">
        <v>223</v>
      </c>
      <c r="D464" s="37">
        <f>' № 5  рп, кцср, квр'!E471</f>
        <v>150</v>
      </c>
      <c r="E464" s="37">
        <f>' № 5  рп, кцср, квр'!F471</f>
        <v>150</v>
      </c>
      <c r="F464" s="37">
        <f>' № 5  рп, кцср, квр'!G471</f>
        <v>150</v>
      </c>
    </row>
    <row r="465" spans="1:6" ht="31.5">
      <c r="A465" s="130">
        <v>2630200000</v>
      </c>
      <c r="B465" s="1"/>
      <c r="C465" s="47" t="s">
        <v>201</v>
      </c>
      <c r="D465" s="37">
        <f>D466</f>
        <v>26.5</v>
      </c>
      <c r="E465" s="37">
        <f aca="true" t="shared" si="143" ref="E465:F467">E466</f>
        <v>26.5</v>
      </c>
      <c r="F465" s="37">
        <f t="shared" si="143"/>
        <v>26.5</v>
      </c>
    </row>
    <row r="466" spans="1:6" ht="12.75">
      <c r="A466" s="130">
        <v>2630220250</v>
      </c>
      <c r="B466" s="1"/>
      <c r="C466" s="47" t="s">
        <v>199</v>
      </c>
      <c r="D466" s="37">
        <f>D467</f>
        <v>26.5</v>
      </c>
      <c r="E466" s="37">
        <f t="shared" si="143"/>
        <v>26.5</v>
      </c>
      <c r="F466" s="37">
        <f t="shared" si="143"/>
        <v>26.5</v>
      </c>
    </row>
    <row r="467" spans="1:6" ht="31.5">
      <c r="A467" s="130">
        <v>2630220250</v>
      </c>
      <c r="B467" s="103" t="s">
        <v>69</v>
      </c>
      <c r="C467" s="102" t="s">
        <v>95</v>
      </c>
      <c r="D467" s="37">
        <f>D468</f>
        <v>26.5</v>
      </c>
      <c r="E467" s="37">
        <f t="shared" si="143"/>
        <v>26.5</v>
      </c>
      <c r="F467" s="37">
        <f t="shared" si="143"/>
        <v>26.5</v>
      </c>
    </row>
    <row r="468" spans="1:6" ht="31.5">
      <c r="A468" s="130">
        <v>2630220250</v>
      </c>
      <c r="B468" s="101">
        <v>240</v>
      </c>
      <c r="C468" s="102" t="s">
        <v>223</v>
      </c>
      <c r="D468" s="37">
        <f>' № 5  рп, кцср, квр'!E133</f>
        <v>26.5</v>
      </c>
      <c r="E468" s="37">
        <f>' № 5  рп, кцср, квр'!F133</f>
        <v>26.5</v>
      </c>
      <c r="F468" s="37">
        <f>' № 5  рп, кцср, квр'!G133</f>
        <v>26.5</v>
      </c>
    </row>
    <row r="469" spans="1:6" ht="12.75">
      <c r="A469" s="16">
        <v>9900000000</v>
      </c>
      <c r="B469" s="16"/>
      <c r="C469" s="45" t="s">
        <v>105</v>
      </c>
      <c r="D469" s="36">
        <f>D470+D481+D474</f>
        <v>86097.70000000001</v>
      </c>
      <c r="E469" s="36">
        <f>E470+E481+E474</f>
        <v>82958.5</v>
      </c>
      <c r="F469" s="36">
        <f>F470+F481+F474</f>
        <v>81953.4</v>
      </c>
    </row>
    <row r="470" spans="1:6" ht="12.75">
      <c r="A470" s="101">
        <v>9910000000</v>
      </c>
      <c r="B470" s="101"/>
      <c r="C470" s="102" t="s">
        <v>8</v>
      </c>
      <c r="D470" s="37">
        <f>D471</f>
        <v>3000</v>
      </c>
      <c r="E470" s="37">
        <f aca="true" t="shared" si="144" ref="E470:F472">E471</f>
        <v>1529</v>
      </c>
      <c r="F470" s="37">
        <f t="shared" si="144"/>
        <v>514.5</v>
      </c>
    </row>
    <row r="471" spans="1:6" ht="12.75">
      <c r="A471" s="101">
        <v>9910020000</v>
      </c>
      <c r="B471" s="101"/>
      <c r="C471" s="102" t="s">
        <v>285</v>
      </c>
      <c r="D471" s="37">
        <f>D472</f>
        <v>3000</v>
      </c>
      <c r="E471" s="37">
        <f t="shared" si="144"/>
        <v>1529</v>
      </c>
      <c r="F471" s="37">
        <f t="shared" si="144"/>
        <v>514.5</v>
      </c>
    </row>
    <row r="472" spans="1:6" ht="12.75">
      <c r="A472" s="101">
        <v>9910020000</v>
      </c>
      <c r="B472" s="103" t="s">
        <v>70</v>
      </c>
      <c r="C472" s="102" t="s">
        <v>71</v>
      </c>
      <c r="D472" s="37">
        <f>D473</f>
        <v>3000</v>
      </c>
      <c r="E472" s="37">
        <f t="shared" si="144"/>
        <v>1529</v>
      </c>
      <c r="F472" s="37">
        <f t="shared" si="144"/>
        <v>514.5</v>
      </c>
    </row>
    <row r="473" spans="1:6" ht="12.75">
      <c r="A473" s="101">
        <v>9910020000</v>
      </c>
      <c r="B473" s="2" t="s">
        <v>162</v>
      </c>
      <c r="C473" s="47" t="s">
        <v>163</v>
      </c>
      <c r="D473" s="37">
        <f>'№ 4 ведом'!F532</f>
        <v>3000</v>
      </c>
      <c r="E473" s="37">
        <f>'№ 4 ведом'!G532</f>
        <v>1529</v>
      </c>
      <c r="F473" s="37">
        <f>'№ 4 ведом'!H532</f>
        <v>514.5</v>
      </c>
    </row>
    <row r="474" spans="1:6" ht="31.5">
      <c r="A474" s="130">
        <v>9930000000</v>
      </c>
      <c r="B474" s="130"/>
      <c r="C474" s="131" t="s">
        <v>157</v>
      </c>
      <c r="D474" s="37">
        <f>D478+D475</f>
        <v>33.1</v>
      </c>
      <c r="E474" s="37">
        <f aca="true" t="shared" si="145" ref="E474:F474">E478+E475</f>
        <v>4.9</v>
      </c>
      <c r="F474" s="37">
        <f t="shared" si="145"/>
        <v>4.4</v>
      </c>
    </row>
    <row r="475" spans="1:6" ht="31.5">
      <c r="A475" s="245">
        <v>9930020490</v>
      </c>
      <c r="B475" s="245"/>
      <c r="C475" s="56" t="s">
        <v>675</v>
      </c>
      <c r="D475" s="37">
        <f>D476</f>
        <v>28.5</v>
      </c>
      <c r="E475" s="37">
        <f aca="true" t="shared" si="146" ref="E475:F476">E476</f>
        <v>0</v>
      </c>
      <c r="F475" s="37">
        <f t="shared" si="146"/>
        <v>0</v>
      </c>
    </row>
    <row r="476" spans="1:6" ht="12.75">
      <c r="A476" s="245">
        <v>9930020490</v>
      </c>
      <c r="B476" s="11" t="s">
        <v>70</v>
      </c>
      <c r="C476" s="42" t="s">
        <v>71</v>
      </c>
      <c r="D476" s="37">
        <f>D477</f>
        <v>28.5</v>
      </c>
      <c r="E476" s="37">
        <f t="shared" si="146"/>
        <v>0</v>
      </c>
      <c r="F476" s="37">
        <f t="shared" si="146"/>
        <v>0</v>
      </c>
    </row>
    <row r="477" spans="1:6" ht="12.75">
      <c r="A477" s="245">
        <v>9930020490</v>
      </c>
      <c r="B477" s="1" t="s">
        <v>676</v>
      </c>
      <c r="C477" s="151" t="s">
        <v>677</v>
      </c>
      <c r="D477" s="37">
        <f>' № 5  рп, кцср, квр'!E138</f>
        <v>28.5</v>
      </c>
      <c r="E477" s="37">
        <f>' № 5  рп, кцср, квр'!F138</f>
        <v>0</v>
      </c>
      <c r="F477" s="37">
        <f>' № 5  рп, кцср, квр'!G138</f>
        <v>0</v>
      </c>
    </row>
    <row r="478" spans="1:6" ht="47.25">
      <c r="A478" s="101">
        <v>9930051200</v>
      </c>
      <c r="B478" s="101"/>
      <c r="C478" s="102" t="s">
        <v>158</v>
      </c>
      <c r="D478" s="37">
        <f aca="true" t="shared" si="147" ref="D478:F479">D479</f>
        <v>4.600000000000001</v>
      </c>
      <c r="E478" s="37">
        <f t="shared" si="147"/>
        <v>4.9</v>
      </c>
      <c r="F478" s="37">
        <f t="shared" si="147"/>
        <v>4.4</v>
      </c>
    </row>
    <row r="479" spans="1:6" ht="31.5">
      <c r="A479" s="101">
        <v>9930051200</v>
      </c>
      <c r="B479" s="101" t="s">
        <v>69</v>
      </c>
      <c r="C479" s="102" t="s">
        <v>95</v>
      </c>
      <c r="D479" s="37">
        <f t="shared" si="147"/>
        <v>4.600000000000001</v>
      </c>
      <c r="E479" s="37">
        <f t="shared" si="147"/>
        <v>4.9</v>
      </c>
      <c r="F479" s="37">
        <f t="shared" si="147"/>
        <v>4.4</v>
      </c>
    </row>
    <row r="480" spans="1:6" ht="31.5">
      <c r="A480" s="101">
        <v>9930051200</v>
      </c>
      <c r="B480" s="101">
        <v>240</v>
      </c>
      <c r="C480" s="102" t="s">
        <v>223</v>
      </c>
      <c r="D480" s="37">
        <f>'№ 4 ведом'!F35</f>
        <v>4.600000000000001</v>
      </c>
      <c r="E480" s="37">
        <f>'№ 4 ведом'!G35</f>
        <v>4.9</v>
      </c>
      <c r="F480" s="37">
        <f>'№ 4 ведом'!H35</f>
        <v>4.4</v>
      </c>
    </row>
    <row r="481" spans="1:6" ht="31.5">
      <c r="A481" s="101">
        <v>9990000000</v>
      </c>
      <c r="B481" s="101"/>
      <c r="C481" s="102" t="s">
        <v>147</v>
      </c>
      <c r="D481" s="37">
        <f>D482+D485+D491+D506</f>
        <v>83064.6</v>
      </c>
      <c r="E481" s="37">
        <f>E482+E485+E491+E506</f>
        <v>81424.6</v>
      </c>
      <c r="F481" s="37">
        <f>F482+F485+F491+F506</f>
        <v>81434.5</v>
      </c>
    </row>
    <row r="482" spans="1:6" ht="12.75">
      <c r="A482" s="101">
        <v>9990021000</v>
      </c>
      <c r="B482" s="24"/>
      <c r="C482" s="102" t="s">
        <v>148</v>
      </c>
      <c r="D482" s="37">
        <f aca="true" t="shared" si="148" ref="D482:F483">D483</f>
        <v>1861.1</v>
      </c>
      <c r="E482" s="37">
        <f t="shared" si="148"/>
        <v>1861.1</v>
      </c>
      <c r="F482" s="37">
        <f t="shared" si="148"/>
        <v>1861.1</v>
      </c>
    </row>
    <row r="483" spans="1:6" ht="63">
      <c r="A483" s="101">
        <v>9990021000</v>
      </c>
      <c r="B483" s="101" t="s">
        <v>68</v>
      </c>
      <c r="C483" s="102" t="s">
        <v>1</v>
      </c>
      <c r="D483" s="37">
        <f t="shared" si="148"/>
        <v>1861.1</v>
      </c>
      <c r="E483" s="37">
        <f t="shared" si="148"/>
        <v>1861.1</v>
      </c>
      <c r="F483" s="37">
        <f t="shared" si="148"/>
        <v>1861.1</v>
      </c>
    </row>
    <row r="484" spans="1:6" ht="31.5">
      <c r="A484" s="101">
        <v>9990021000</v>
      </c>
      <c r="B484" s="101">
        <v>120</v>
      </c>
      <c r="C484" s="102" t="s">
        <v>224</v>
      </c>
      <c r="D484" s="37">
        <f>' № 5  рп, кцср, квр'!E16</f>
        <v>1861.1</v>
      </c>
      <c r="E484" s="37">
        <f>' № 5  рп, кцср, квр'!F16</f>
        <v>1861.1</v>
      </c>
      <c r="F484" s="37">
        <f>' № 5  рп, кцср, квр'!G16</f>
        <v>1861.1</v>
      </c>
    </row>
    <row r="485" spans="1:6" ht="31.5">
      <c r="A485" s="101">
        <v>9990100000</v>
      </c>
      <c r="B485" s="101"/>
      <c r="C485" s="102" t="s">
        <v>164</v>
      </c>
      <c r="D485" s="37">
        <f>D486</f>
        <v>3688.2000000000003</v>
      </c>
      <c r="E485" s="37">
        <f>E486</f>
        <v>3688.2000000000003</v>
      </c>
      <c r="F485" s="37">
        <f>F486</f>
        <v>3688.2000000000003</v>
      </c>
    </row>
    <row r="486" spans="1:6" ht="31.5">
      <c r="A486" s="101">
        <v>9990123000</v>
      </c>
      <c r="B486" s="101"/>
      <c r="C486" s="102" t="s">
        <v>165</v>
      </c>
      <c r="D486" s="37">
        <f>D487+D489</f>
        <v>3688.2000000000003</v>
      </c>
      <c r="E486" s="37">
        <f>E487+E489</f>
        <v>3688.2000000000003</v>
      </c>
      <c r="F486" s="37">
        <f>F487+F489</f>
        <v>3688.2000000000003</v>
      </c>
    </row>
    <row r="487" spans="1:6" ht="63">
      <c r="A487" s="101">
        <v>9990123000</v>
      </c>
      <c r="B487" s="101" t="s">
        <v>68</v>
      </c>
      <c r="C487" s="102" t="s">
        <v>1</v>
      </c>
      <c r="D487" s="37">
        <f>D488</f>
        <v>3126.3</v>
      </c>
      <c r="E487" s="37">
        <f>E488</f>
        <v>3126.3</v>
      </c>
      <c r="F487" s="37">
        <f>F488</f>
        <v>3126.3</v>
      </c>
    </row>
    <row r="488" spans="1:6" ht="31.5">
      <c r="A488" s="101">
        <v>9990123000</v>
      </c>
      <c r="B488" s="101">
        <v>120</v>
      </c>
      <c r="C488" s="102" t="s">
        <v>224</v>
      </c>
      <c r="D488" s="37">
        <f>' № 5  рп, кцср, квр'!E23</f>
        <v>3126.3</v>
      </c>
      <c r="E488" s="37">
        <f>' № 5  рп, кцср, квр'!F23</f>
        <v>3126.3</v>
      </c>
      <c r="F488" s="37">
        <f>' № 5  рп, кцср, квр'!G23</f>
        <v>3126.3</v>
      </c>
    </row>
    <row r="489" spans="1:6" ht="31.5">
      <c r="A489" s="101">
        <v>9990123000</v>
      </c>
      <c r="B489" s="103" t="s">
        <v>69</v>
      </c>
      <c r="C489" s="102" t="s">
        <v>95</v>
      </c>
      <c r="D489" s="37">
        <f>D490</f>
        <v>561.9</v>
      </c>
      <c r="E489" s="37">
        <f>E490</f>
        <v>561.9</v>
      </c>
      <c r="F489" s="37">
        <f>F490</f>
        <v>561.9</v>
      </c>
    </row>
    <row r="490" spans="1:6" ht="31.5">
      <c r="A490" s="101">
        <v>9990123000</v>
      </c>
      <c r="B490" s="101">
        <v>240</v>
      </c>
      <c r="C490" s="102" t="s">
        <v>223</v>
      </c>
      <c r="D490" s="37">
        <f>' № 5  рп, кцср, квр'!E25</f>
        <v>561.9</v>
      </c>
      <c r="E490" s="37">
        <f>' № 5  рп, кцср, квр'!F25</f>
        <v>561.9</v>
      </c>
      <c r="F490" s="37">
        <f>' № 5  рп, кцср, квр'!G25</f>
        <v>561.9</v>
      </c>
    </row>
    <row r="491" spans="1:6" ht="31.5">
      <c r="A491" s="101">
        <v>9990200000</v>
      </c>
      <c r="B491" s="24"/>
      <c r="C491" s="102" t="s">
        <v>117</v>
      </c>
      <c r="D491" s="37">
        <f>D498+D492+D495+D503</f>
        <v>50722.1</v>
      </c>
      <c r="E491" s="37">
        <f>E498+E492+E495+E503</f>
        <v>50812.2</v>
      </c>
      <c r="F491" s="37">
        <f>F498+F492+F495+F503</f>
        <v>50822.100000000006</v>
      </c>
    </row>
    <row r="492" spans="1:6" ht="47.25">
      <c r="A492" s="101">
        <v>9990210510</v>
      </c>
      <c r="B492" s="101"/>
      <c r="C492" s="102" t="s">
        <v>149</v>
      </c>
      <c r="D492" s="37">
        <f aca="true" t="shared" si="149" ref="D492:F493">D493</f>
        <v>733.2</v>
      </c>
      <c r="E492" s="37">
        <f t="shared" si="149"/>
        <v>740.2</v>
      </c>
      <c r="F492" s="37">
        <f t="shared" si="149"/>
        <v>747.4</v>
      </c>
    </row>
    <row r="493" spans="1:6" ht="63">
      <c r="A493" s="101">
        <v>9990210510</v>
      </c>
      <c r="B493" s="101" t="s">
        <v>68</v>
      </c>
      <c r="C493" s="102" t="s">
        <v>1</v>
      </c>
      <c r="D493" s="37">
        <f t="shared" si="149"/>
        <v>733.2</v>
      </c>
      <c r="E493" s="37">
        <f t="shared" si="149"/>
        <v>740.2</v>
      </c>
      <c r="F493" s="37">
        <f t="shared" si="149"/>
        <v>747.4</v>
      </c>
    </row>
    <row r="494" spans="1:6" ht="31.5">
      <c r="A494" s="101">
        <v>9990210510</v>
      </c>
      <c r="B494" s="101">
        <v>120</v>
      </c>
      <c r="C494" s="102" t="s">
        <v>224</v>
      </c>
      <c r="D494" s="37">
        <f>' № 5  рп, кцср, квр'!E32</f>
        <v>733.2</v>
      </c>
      <c r="E494" s="37">
        <f>' № 5  рп, кцср, квр'!F32</f>
        <v>740.2</v>
      </c>
      <c r="F494" s="37">
        <f>' № 5  рп, кцср, квр'!G32</f>
        <v>747.4</v>
      </c>
    </row>
    <row r="495" spans="1:6" ht="63">
      <c r="A495" s="101">
        <v>9990210540</v>
      </c>
      <c r="B495" s="101"/>
      <c r="C495" s="102" t="s">
        <v>154</v>
      </c>
      <c r="D495" s="37">
        <f aca="true" t="shared" si="150" ref="D495:F496">D496</f>
        <v>319.5</v>
      </c>
      <c r="E495" s="37">
        <f t="shared" si="150"/>
        <v>322.2</v>
      </c>
      <c r="F495" s="37">
        <f t="shared" si="150"/>
        <v>324.9</v>
      </c>
    </row>
    <row r="496" spans="1:6" ht="63">
      <c r="A496" s="101">
        <v>9990210540</v>
      </c>
      <c r="B496" s="101" t="s">
        <v>68</v>
      </c>
      <c r="C496" s="102" t="s">
        <v>1</v>
      </c>
      <c r="D496" s="37">
        <f t="shared" si="150"/>
        <v>319.5</v>
      </c>
      <c r="E496" s="37">
        <f t="shared" si="150"/>
        <v>322.2</v>
      </c>
      <c r="F496" s="37">
        <f t="shared" si="150"/>
        <v>324.9</v>
      </c>
    </row>
    <row r="497" spans="1:6" ht="31.5">
      <c r="A497" s="101">
        <v>9990210540</v>
      </c>
      <c r="B497" s="101">
        <v>120</v>
      </c>
      <c r="C497" s="102" t="s">
        <v>224</v>
      </c>
      <c r="D497" s="37">
        <f>' № 5  рп, кцср, квр'!E143</f>
        <v>319.5</v>
      </c>
      <c r="E497" s="37">
        <f>' № 5  рп, кцср, квр'!F143</f>
        <v>322.2</v>
      </c>
      <c r="F497" s="37">
        <f>' № 5  рп, кцср, квр'!G143</f>
        <v>324.9</v>
      </c>
    </row>
    <row r="498" spans="1:6" ht="47.25">
      <c r="A498" s="101">
        <v>9990225000</v>
      </c>
      <c r="B498" s="101"/>
      <c r="C498" s="102" t="s">
        <v>118</v>
      </c>
      <c r="D498" s="37">
        <f>D499+D501</f>
        <v>48207.200000000004</v>
      </c>
      <c r="E498" s="37">
        <f>E499+E501</f>
        <v>48207.200000000004</v>
      </c>
      <c r="F498" s="37">
        <f>F499+F501</f>
        <v>48207.200000000004</v>
      </c>
    </row>
    <row r="499" spans="1:6" ht="63">
      <c r="A499" s="101">
        <v>9990225000</v>
      </c>
      <c r="B499" s="101" t="s">
        <v>68</v>
      </c>
      <c r="C499" s="102" t="s">
        <v>1</v>
      </c>
      <c r="D499" s="37">
        <f>D500</f>
        <v>48038.100000000006</v>
      </c>
      <c r="E499" s="37">
        <f>E500</f>
        <v>48038.100000000006</v>
      </c>
      <c r="F499" s="37">
        <f>F500</f>
        <v>48038.100000000006</v>
      </c>
    </row>
    <row r="500" spans="1:6" ht="31.5">
      <c r="A500" s="101">
        <v>9990225000</v>
      </c>
      <c r="B500" s="101">
        <v>120</v>
      </c>
      <c r="C500" s="102" t="s">
        <v>224</v>
      </c>
      <c r="D500" s="37">
        <f>' № 5  рп, кцср, квр'!E523+' № 5  рп, кцср, квр'!E146+' № 5  рп, кцср, квр'!E50+' № 5  рп, кцср, квр'!E35</f>
        <v>48038.100000000006</v>
      </c>
      <c r="E500" s="37">
        <f>' № 5  рп, кцср, квр'!F523+' № 5  рп, кцср, квр'!F146+' № 5  рп, кцср, квр'!F50+' № 5  рп, кцср, квр'!F35</f>
        <v>48038.100000000006</v>
      </c>
      <c r="F500" s="37">
        <f>' № 5  рп, кцср, квр'!G523+' № 5  рп, кцср, квр'!G146+' № 5  рп, кцср, квр'!G50+' № 5  рп, кцср, квр'!G35</f>
        <v>48038.100000000006</v>
      </c>
    </row>
    <row r="501" spans="1:6" ht="12.75">
      <c r="A501" s="101">
        <v>9990225000</v>
      </c>
      <c r="B501" s="101" t="s">
        <v>70</v>
      </c>
      <c r="C501" s="102" t="s">
        <v>71</v>
      </c>
      <c r="D501" s="37">
        <f>D502</f>
        <v>169.1</v>
      </c>
      <c r="E501" s="37">
        <f>E502</f>
        <v>169.1</v>
      </c>
      <c r="F501" s="37">
        <f>F502</f>
        <v>169.1</v>
      </c>
    </row>
    <row r="502" spans="1:6" ht="12.75">
      <c r="A502" s="101">
        <v>9990225000</v>
      </c>
      <c r="B502" s="101">
        <v>850</v>
      </c>
      <c r="C502" s="102" t="s">
        <v>100</v>
      </c>
      <c r="D502" s="37">
        <f>' № 5  рп, кцср, квр'!E37+' № 5  рп, кцср, квр'!E52+' № 5  рп, кцср, квр'!E525</f>
        <v>169.1</v>
      </c>
      <c r="E502" s="37">
        <f>' № 5  рп, кцср, квр'!F37+' № 5  рп, кцср, квр'!F52+' № 5  рп, кцср, квр'!F525</f>
        <v>169.1</v>
      </c>
      <c r="F502" s="37">
        <f>' № 5  рп, кцср, квр'!G37+' № 5  рп, кцср, квр'!G52+' № 5  рп, кцср, квр'!G525</f>
        <v>169.1</v>
      </c>
    </row>
    <row r="503" spans="1:6" ht="31.5">
      <c r="A503" s="101">
        <v>9990259302</v>
      </c>
      <c r="B503" s="101"/>
      <c r="C503" s="102" t="s">
        <v>161</v>
      </c>
      <c r="D503" s="37">
        <f aca="true" t="shared" si="151" ref="D503:F504">D504</f>
        <v>1462.2</v>
      </c>
      <c r="E503" s="37">
        <f t="shared" si="151"/>
        <v>1542.6000000000001</v>
      </c>
      <c r="F503" s="37">
        <f t="shared" si="151"/>
        <v>1542.6000000000001</v>
      </c>
    </row>
    <row r="504" spans="1:6" ht="63">
      <c r="A504" s="101">
        <v>9990259302</v>
      </c>
      <c r="B504" s="101" t="s">
        <v>68</v>
      </c>
      <c r="C504" s="102" t="s">
        <v>1</v>
      </c>
      <c r="D504" s="37">
        <f t="shared" si="151"/>
        <v>1462.2</v>
      </c>
      <c r="E504" s="37">
        <f t="shared" si="151"/>
        <v>1542.6000000000001</v>
      </c>
      <c r="F504" s="37">
        <f t="shared" si="151"/>
        <v>1542.6000000000001</v>
      </c>
    </row>
    <row r="505" spans="1:6" ht="31.5">
      <c r="A505" s="101">
        <v>9990259302</v>
      </c>
      <c r="B505" s="101">
        <v>120</v>
      </c>
      <c r="C505" s="102" t="s">
        <v>224</v>
      </c>
      <c r="D505" s="37">
        <f>' № 5  рп, кцср, квр'!E161</f>
        <v>1462.2</v>
      </c>
      <c r="E505" s="37">
        <f>' № 5  рп, кцср, квр'!F161</f>
        <v>1542.6000000000001</v>
      </c>
      <c r="F505" s="37">
        <f>' № 5  рп, кцср, квр'!G161</f>
        <v>1542.6000000000001</v>
      </c>
    </row>
    <row r="506" spans="1:6" ht="31.5">
      <c r="A506" s="101">
        <v>9990300000</v>
      </c>
      <c r="B506" s="101"/>
      <c r="C506" s="102" t="s">
        <v>159</v>
      </c>
      <c r="D506" s="37">
        <f>D507+D509+D511</f>
        <v>26793.199999999997</v>
      </c>
      <c r="E506" s="37">
        <f>E507+E509+E511</f>
        <v>25063.1</v>
      </c>
      <c r="F506" s="37">
        <f>F507+F509+F511</f>
        <v>25063.1</v>
      </c>
    </row>
    <row r="507" spans="1:6" ht="63">
      <c r="A507" s="101">
        <v>9990300000</v>
      </c>
      <c r="B507" s="101" t="s">
        <v>68</v>
      </c>
      <c r="C507" s="102" t="s">
        <v>1</v>
      </c>
      <c r="D507" s="37">
        <f>D508</f>
        <v>18488.4</v>
      </c>
      <c r="E507" s="37">
        <f>E508</f>
        <v>18488.4</v>
      </c>
      <c r="F507" s="37">
        <f>F508</f>
        <v>18488.4</v>
      </c>
    </row>
    <row r="508" spans="1:6" ht="12.75">
      <c r="A508" s="101">
        <v>9990300000</v>
      </c>
      <c r="B508" s="101">
        <v>110</v>
      </c>
      <c r="C508" s="47" t="s">
        <v>160</v>
      </c>
      <c r="D508" s="37">
        <f>' № 5  рп, кцср, квр'!E149</f>
        <v>18488.4</v>
      </c>
      <c r="E508" s="37">
        <f>' № 5  рп, кцср, квр'!F149</f>
        <v>18488.4</v>
      </c>
      <c r="F508" s="37">
        <f>' № 5  рп, кцср, квр'!G149</f>
        <v>18488.4</v>
      </c>
    </row>
    <row r="509" spans="1:6" ht="31.5">
      <c r="A509" s="101">
        <v>9990300000</v>
      </c>
      <c r="B509" s="101" t="s">
        <v>69</v>
      </c>
      <c r="C509" s="102" t="s">
        <v>95</v>
      </c>
      <c r="D509" s="37">
        <f>D510</f>
        <v>8277.199999999999</v>
      </c>
      <c r="E509" s="37">
        <f>E510</f>
        <v>6547.1</v>
      </c>
      <c r="F509" s="37">
        <f>F510</f>
        <v>6547.1</v>
      </c>
    </row>
    <row r="510" spans="1:6" ht="31.5">
      <c r="A510" s="101">
        <v>9990300000</v>
      </c>
      <c r="B510" s="101">
        <v>240</v>
      </c>
      <c r="C510" s="102" t="s">
        <v>223</v>
      </c>
      <c r="D510" s="37">
        <f>' № 5  рп, кцср, квр'!E151</f>
        <v>8277.199999999999</v>
      </c>
      <c r="E510" s="37">
        <f>' № 5  рп, кцср, квр'!F151</f>
        <v>6547.1</v>
      </c>
      <c r="F510" s="37">
        <f>' № 5  рп, кцср, квр'!G151</f>
        <v>6547.1</v>
      </c>
    </row>
    <row r="511" spans="1:6" ht="12.75">
      <c r="A511" s="101">
        <v>9990300000</v>
      </c>
      <c r="B511" s="101" t="s">
        <v>70</v>
      </c>
      <c r="C511" s="102" t="s">
        <v>71</v>
      </c>
      <c r="D511" s="37">
        <f>D512</f>
        <v>27.6</v>
      </c>
      <c r="E511" s="37">
        <f>E512</f>
        <v>27.6</v>
      </c>
      <c r="F511" s="37">
        <f>F512</f>
        <v>27.6</v>
      </c>
    </row>
    <row r="512" spans="1:6" ht="12.75">
      <c r="A512" s="101">
        <v>9990300000</v>
      </c>
      <c r="B512" s="101">
        <v>850</v>
      </c>
      <c r="C512" s="102" t="s">
        <v>100</v>
      </c>
      <c r="D512" s="37">
        <f>' № 5  рп, кцср, квр'!E153</f>
        <v>27.6</v>
      </c>
      <c r="E512" s="37">
        <f>' № 5  рп, кцср, квр'!F153</f>
        <v>27.6</v>
      </c>
      <c r="F512" s="37">
        <f>' № 5  рп, кцср, квр'!G153</f>
        <v>27.6</v>
      </c>
    </row>
    <row r="514" spans="1:8" ht="12.75">
      <c r="A514" s="80"/>
      <c r="B514" s="80"/>
      <c r="C514" s="81"/>
      <c r="D514" s="82"/>
      <c r="E514" s="82"/>
      <c r="F514" s="82"/>
      <c r="H514" s="80"/>
    </row>
    <row r="515" spans="1:8" ht="12.75">
      <c r="A515" s="80"/>
      <c r="B515" s="80"/>
      <c r="C515" s="81"/>
      <c r="D515" s="82"/>
      <c r="E515" s="82"/>
      <c r="F515" s="82"/>
      <c r="H515" s="80"/>
    </row>
    <row r="516" spans="1:8" ht="12.75">
      <c r="A516" s="80"/>
      <c r="B516" s="80"/>
      <c r="C516" s="81"/>
      <c r="D516" s="82"/>
      <c r="E516" s="82"/>
      <c r="F516" s="82"/>
      <c r="H516" s="80"/>
    </row>
    <row r="517" spans="1:8" ht="12.75">
      <c r="A517" s="80"/>
      <c r="B517" s="80"/>
      <c r="C517" s="81"/>
      <c r="D517" s="82"/>
      <c r="E517" s="82"/>
      <c r="F517" s="82"/>
      <c r="H517" s="80"/>
    </row>
    <row r="518" spans="1:8" ht="12.75">
      <c r="A518" s="80"/>
      <c r="B518" s="80"/>
      <c r="C518" s="81"/>
      <c r="D518" s="82"/>
      <c r="E518" s="82"/>
      <c r="F518" s="82"/>
      <c r="H518" s="80"/>
    </row>
    <row r="519" spans="1:8" ht="12.75">
      <c r="A519" s="80"/>
      <c r="B519" s="80"/>
      <c r="C519" s="81"/>
      <c r="D519" s="82"/>
      <c r="E519" s="82"/>
      <c r="F519" s="82"/>
      <c r="H519" s="80"/>
    </row>
    <row r="520" spans="1:8" ht="12.75">
      <c r="A520" s="80"/>
      <c r="B520" s="80"/>
      <c r="C520" s="81"/>
      <c r="D520" s="82"/>
      <c r="E520" s="82"/>
      <c r="F520" s="82"/>
      <c r="H520" s="80"/>
    </row>
    <row r="521" spans="1:8" ht="12.75">
      <c r="A521" s="80"/>
      <c r="B521" s="80"/>
      <c r="C521" s="81"/>
      <c r="D521" s="82"/>
      <c r="E521" s="82"/>
      <c r="F521" s="82"/>
      <c r="H521" s="80"/>
    </row>
    <row r="522" spans="1:8" ht="12.75">
      <c r="A522" s="80"/>
      <c r="B522" s="80"/>
      <c r="C522" s="81"/>
      <c r="D522" s="82"/>
      <c r="E522" s="82"/>
      <c r="F522" s="82"/>
      <c r="H522" s="80"/>
    </row>
    <row r="523" spans="1:8" ht="12.75">
      <c r="A523" s="80"/>
      <c r="B523" s="80"/>
      <c r="C523" s="81"/>
      <c r="D523" s="82"/>
      <c r="E523" s="82"/>
      <c r="F523" s="82"/>
      <c r="H523" s="80"/>
    </row>
    <row r="524" spans="1:8" ht="12.75">
      <c r="A524" s="80"/>
      <c r="B524" s="80"/>
      <c r="C524" s="81"/>
      <c r="D524" s="82"/>
      <c r="E524" s="82"/>
      <c r="F524" s="82"/>
      <c r="H524" s="80"/>
    </row>
    <row r="525" spans="1:8" ht="12.75">
      <c r="A525" s="80"/>
      <c r="B525" s="80"/>
      <c r="C525" s="81"/>
      <c r="D525" s="82"/>
      <c r="E525" s="82"/>
      <c r="F525" s="82"/>
      <c r="H525" s="80"/>
    </row>
    <row r="526" spans="1:8" ht="12.75">
      <c r="A526" s="80"/>
      <c r="B526" s="80"/>
      <c r="C526" s="81"/>
      <c r="D526" s="82"/>
      <c r="E526" s="82"/>
      <c r="F526" s="82"/>
      <c r="H526" s="80"/>
    </row>
    <row r="527" spans="1:8" ht="12.75">
      <c r="A527" s="80"/>
      <c r="B527" s="80"/>
      <c r="C527" s="81"/>
      <c r="D527" s="82"/>
      <c r="E527" s="82"/>
      <c r="F527" s="82"/>
      <c r="H527" s="80"/>
    </row>
    <row r="528" spans="1:8" ht="12.75">
      <c r="A528" s="80"/>
      <c r="B528" s="80"/>
      <c r="C528" s="81"/>
      <c r="D528" s="82"/>
      <c r="E528" s="82"/>
      <c r="F528" s="82"/>
      <c r="H528" s="80"/>
    </row>
    <row r="529" spans="1:8" ht="12.75">
      <c r="A529" s="80"/>
      <c r="B529" s="80"/>
      <c r="C529" s="81"/>
      <c r="D529" s="82"/>
      <c r="E529" s="82"/>
      <c r="F529" s="82"/>
      <c r="H529" s="80"/>
    </row>
    <row r="530" spans="1:8" ht="12.75">
      <c r="A530" s="80"/>
      <c r="B530" s="80"/>
      <c r="C530" s="81"/>
      <c r="D530" s="82"/>
      <c r="E530" s="82"/>
      <c r="F530" s="82"/>
      <c r="H530" s="80"/>
    </row>
    <row r="531" spans="1:8" ht="12.75">
      <c r="A531" s="80"/>
      <c r="B531" s="80"/>
      <c r="C531" s="81"/>
      <c r="D531" s="82"/>
      <c r="E531" s="82"/>
      <c r="F531" s="82"/>
      <c r="H531" s="80"/>
    </row>
    <row r="532" spans="1:8" ht="12.75">
      <c r="A532" s="80"/>
      <c r="B532" s="80"/>
      <c r="C532" s="81"/>
      <c r="D532" s="82"/>
      <c r="E532" s="82"/>
      <c r="F532" s="82"/>
      <c r="H532" s="80"/>
    </row>
    <row r="533" spans="1:8" ht="12.75">
      <c r="A533" s="80"/>
      <c r="B533" s="80"/>
      <c r="C533" s="81"/>
      <c r="D533" s="82"/>
      <c r="E533" s="82"/>
      <c r="F533" s="82"/>
      <c r="H533" s="80"/>
    </row>
    <row r="534" spans="1:8" ht="12.75">
      <c r="A534" s="80"/>
      <c r="B534" s="80"/>
      <c r="C534" s="81"/>
      <c r="D534" s="82"/>
      <c r="E534" s="82"/>
      <c r="F534" s="82"/>
      <c r="H534" s="80"/>
    </row>
    <row r="535" spans="1:8" ht="12.75">
      <c r="A535" s="80"/>
      <c r="B535" s="80"/>
      <c r="C535" s="81"/>
      <c r="D535" s="82"/>
      <c r="E535" s="82"/>
      <c r="F535" s="82"/>
      <c r="H535" s="80"/>
    </row>
    <row r="536" spans="1:8" ht="12.75">
      <c r="A536" s="80"/>
      <c r="B536" s="80"/>
      <c r="C536" s="81"/>
      <c r="D536" s="82"/>
      <c r="E536" s="82"/>
      <c r="F536" s="82"/>
      <c r="H536" s="80"/>
    </row>
    <row r="537" spans="1:8" ht="12.75">
      <c r="A537" s="80"/>
      <c r="B537" s="80"/>
      <c r="C537" s="81"/>
      <c r="D537" s="82"/>
      <c r="E537" s="82"/>
      <c r="F537" s="82"/>
      <c r="H537" s="80"/>
    </row>
    <row r="538" spans="1:8" ht="12.75">
      <c r="A538" s="80"/>
      <c r="B538" s="80"/>
      <c r="C538" s="81"/>
      <c r="D538" s="82"/>
      <c r="E538" s="82"/>
      <c r="F538" s="82"/>
      <c r="H538" s="80"/>
    </row>
    <row r="539" spans="1:8" ht="12.75">
      <c r="A539" s="80"/>
      <c r="B539" s="80"/>
      <c r="C539" s="81"/>
      <c r="D539" s="82"/>
      <c r="E539" s="82"/>
      <c r="F539" s="82"/>
      <c r="H539" s="80"/>
    </row>
    <row r="540" spans="1:8" ht="12.75">
      <c r="A540" s="80"/>
      <c r="B540" s="80"/>
      <c r="C540" s="81"/>
      <c r="D540" s="82"/>
      <c r="E540" s="82"/>
      <c r="F540" s="82"/>
      <c r="H540" s="80"/>
    </row>
    <row r="541" spans="1:8" ht="12.75">
      <c r="A541" s="80"/>
      <c r="B541" s="80"/>
      <c r="C541" s="81"/>
      <c r="D541" s="82"/>
      <c r="E541" s="82"/>
      <c r="F541" s="82"/>
      <c r="H541" s="80"/>
    </row>
    <row r="542" spans="1:8" ht="12.75">
      <c r="A542" s="80"/>
      <c r="B542" s="80"/>
      <c r="C542" s="81"/>
      <c r="D542" s="82"/>
      <c r="E542" s="82"/>
      <c r="F542" s="82"/>
      <c r="H542" s="80"/>
    </row>
    <row r="543" spans="1:8" ht="12.75">
      <c r="A543" s="80"/>
      <c r="B543" s="80"/>
      <c r="C543" s="81"/>
      <c r="D543" s="82"/>
      <c r="E543" s="82"/>
      <c r="F543" s="82"/>
      <c r="H543" s="80"/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2023-02-15T12:48:59Z</cp:lastPrinted>
  <dcterms:created xsi:type="dcterms:W3CDTF">2007-11-30T05:39:28Z</dcterms:created>
  <dcterms:modified xsi:type="dcterms:W3CDTF">2023-04-26T12:54:09Z</dcterms:modified>
  <cp:category/>
  <cp:version/>
  <cp:contentType/>
  <cp:contentStatus/>
</cp:coreProperties>
</file>